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ck\Documents\ProjetElectroPerso\"/>
    </mc:Choice>
  </mc:AlternateContent>
  <bookViews>
    <workbookView xWindow="0" yWindow="0" windowWidth="19200" windowHeight="11745"/>
  </bookViews>
  <sheets>
    <sheet name="Liste de courses" sheetId="1" r:id="rId1"/>
    <sheet name="Calculs" sheetId="2" state="hidden" r:id="rId2"/>
  </sheets>
  <definedNames>
    <definedName name="AncreTableau">Liste[[#Headers],[ ]]</definedName>
    <definedName name="_xlnm.Print_Titles" localSheetId="0">'Liste de courses'!$4:$4</definedName>
    <definedName name="TotalCourses">Calculs!$L$4</definedName>
  </definedNames>
  <calcPr calcId="152511"/>
</workbook>
</file>

<file path=xl/calcChain.xml><?xml version="1.0" encoding="utf-8"?>
<calcChain xmlns="http://schemas.openxmlformats.org/spreadsheetml/2006/main">
  <c r="C61" i="1" l="1"/>
  <c r="J61" i="1"/>
  <c r="C60" i="1"/>
  <c r="J60" i="1"/>
  <c r="C59" i="1" l="1"/>
  <c r="J59" i="1"/>
  <c r="C58" i="1" l="1"/>
  <c r="J58" i="1"/>
  <c r="C57" i="1" l="1"/>
  <c r="J57" i="1"/>
  <c r="C56" i="1" l="1"/>
  <c r="J56" i="1"/>
  <c r="C55" i="1" l="1"/>
  <c r="J55" i="1"/>
  <c r="C54" i="1" l="1"/>
  <c r="J54" i="1"/>
  <c r="C53" i="1" l="1"/>
  <c r="J53" i="1"/>
  <c r="C52" i="1" l="1"/>
  <c r="J52" i="1"/>
  <c r="C51" i="1"/>
  <c r="J51" i="1"/>
  <c r="C50" i="1" l="1"/>
  <c r="J50" i="1"/>
  <c r="C49" i="1" l="1"/>
  <c r="J49" i="1"/>
  <c r="C48" i="1" l="1"/>
  <c r="J48" i="1"/>
  <c r="C47" i="1"/>
  <c r="J47" i="1"/>
  <c r="C46" i="1"/>
  <c r="J46" i="1"/>
  <c r="C45" i="1" l="1"/>
  <c r="J45" i="1"/>
  <c r="C44" i="1"/>
  <c r="J44" i="1"/>
  <c r="C43" i="1"/>
  <c r="J43" i="1"/>
  <c r="C42" i="1"/>
  <c r="J42" i="1"/>
  <c r="C41" i="1"/>
  <c r="J41" i="1"/>
  <c r="C40" i="1"/>
  <c r="J40" i="1"/>
  <c r="C39" i="1"/>
  <c r="J39" i="1"/>
  <c r="C38" i="1" l="1"/>
  <c r="J38" i="1"/>
  <c r="C37" i="1" l="1"/>
  <c r="J37" i="1"/>
  <c r="C36" i="1"/>
  <c r="J36" i="1"/>
  <c r="C35" i="1"/>
  <c r="J35" i="1"/>
  <c r="C34" i="1" l="1"/>
  <c r="J34" i="1"/>
  <c r="C33" i="1" l="1"/>
  <c r="J33" i="1"/>
  <c r="C32" i="1"/>
  <c r="J32" i="1"/>
  <c r="C31" i="1"/>
  <c r="J31" i="1"/>
  <c r="C6" i="1" l="1"/>
  <c r="C18" i="1"/>
  <c r="C30" i="1" l="1"/>
  <c r="J30" i="1"/>
  <c r="C29" i="1"/>
  <c r="J29" i="1"/>
  <c r="C28" i="1"/>
  <c r="J28" i="1"/>
  <c r="C27" i="1"/>
  <c r="J27" i="1"/>
  <c r="C26" i="1"/>
  <c r="J26" i="1"/>
  <c r="C25" i="1" l="1"/>
  <c r="J25" i="1"/>
  <c r="C24" i="1"/>
  <c r="J24" i="1"/>
  <c r="C23" i="1"/>
  <c r="J23" i="1"/>
  <c r="J16" i="1"/>
  <c r="J5" i="1" l="1"/>
  <c r="J6" i="1"/>
  <c r="J7" i="1"/>
  <c r="J8" i="1"/>
  <c r="J9" i="1"/>
  <c r="J10" i="1"/>
  <c r="J11" i="1"/>
  <c r="J12" i="1"/>
  <c r="J13" i="1"/>
  <c r="J14" i="1"/>
  <c r="J15" i="1"/>
  <c r="J17" i="1"/>
  <c r="J18" i="1"/>
  <c r="J19" i="1"/>
  <c r="J20" i="1"/>
  <c r="J21" i="1"/>
  <c r="J22" i="1"/>
  <c r="E6" i="2" l="1" a="1"/>
  <c r="E6" i="2" s="1"/>
  <c r="C22" i="1"/>
  <c r="C21" i="1"/>
  <c r="C20" i="1"/>
  <c r="C19" i="1"/>
  <c r="C17" i="1"/>
  <c r="C16" i="1"/>
  <c r="C15" i="1"/>
  <c r="C14" i="1"/>
  <c r="C13" i="1"/>
  <c r="C12" i="1"/>
  <c r="C11" i="1"/>
  <c r="C10" i="1"/>
  <c r="C9" i="1"/>
  <c r="C8" i="1"/>
  <c r="C7" i="1"/>
  <c r="C5" i="1"/>
  <c r="E7" i="2" l="1" a="1"/>
  <c r="E7" i="2" s="1"/>
  <c r="E8" i="2" s="1" a="1"/>
  <c r="E8" i="2" s="1"/>
  <c r="F8" i="2" s="1"/>
  <c r="G8" i="2" s="1"/>
  <c r="F6" i="2"/>
  <c r="G6" i="2" s="1"/>
  <c r="L4" i="2"/>
  <c r="F7" i="2" l="1"/>
  <c r="G7" i="2" s="1"/>
  <c r="E9" i="2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H7" i="2" l="1"/>
  <c r="I7" i="2" s="1"/>
  <c r="K7" i="2" s="1"/>
  <c r="L7" i="2" s="1"/>
  <c r="H8" i="2"/>
  <c r="I8" i="2" s="1"/>
  <c r="J8" i="2" s="1"/>
  <c r="M8" i="2" s="1"/>
  <c r="H6" i="2"/>
  <c r="I6" i="2" s="1"/>
  <c r="J6" i="2" s="1"/>
  <c r="M6" i="2" s="1"/>
  <c r="K9" i="2"/>
  <c r="L9" i="2" s="1"/>
  <c r="J9" i="2"/>
  <c r="M9" i="2" s="1"/>
  <c r="K6" i="2" l="1"/>
  <c r="L6" i="2" s="1"/>
  <c r="J7" i="2"/>
  <c r="M7" i="2" s="1"/>
  <c r="K8" i="2"/>
  <c r="L8" i="2" s="1"/>
  <c r="K3" i="2" l="1"/>
  <c r="L3" i="2" s="1"/>
</calcChain>
</file>

<file path=xl/sharedStrings.xml><?xml version="1.0" encoding="utf-8"?>
<sst xmlns="http://schemas.openxmlformats.org/spreadsheetml/2006/main" count="286" uniqueCount="121">
  <si>
    <t>*** Cette feuille doit rester masquée ***</t>
  </si>
  <si>
    <t>CATÉGORIE</t>
  </si>
  <si>
    <t>QTÉ</t>
  </si>
  <si>
    <t>UNITÉ</t>
  </si>
  <si>
    <t>PRIX UNITAIRE</t>
  </si>
  <si>
    <t>TOTAL</t>
  </si>
  <si>
    <t>COMMENTAIRES</t>
  </si>
  <si>
    <t>MAGASIN</t>
  </si>
  <si>
    <t xml:space="preserve"> Liste de courses</t>
  </si>
  <si>
    <t>AUTRE TOTAL</t>
  </si>
  <si>
    <t>TOTAL COURSES</t>
  </si>
  <si>
    <t xml:space="preserve"> </t>
  </si>
  <si>
    <t>ÉLÉMENT</t>
  </si>
  <si>
    <t>pièce(s)</t>
  </si>
  <si>
    <t>Breadboard</t>
  </si>
  <si>
    <t>AliExpress</t>
  </si>
  <si>
    <t xml:space="preserve">MAX 7219 Dot Matrix Display LED </t>
  </si>
  <si>
    <t>Affichage</t>
  </si>
  <si>
    <t>SN74HC595N DIP16</t>
  </si>
  <si>
    <t>IC</t>
  </si>
  <si>
    <t>LED Dot Matrix</t>
  </si>
  <si>
    <t>photorésistance</t>
  </si>
  <si>
    <t>Capteur</t>
  </si>
  <si>
    <t>L298N (pont H)</t>
  </si>
  <si>
    <t>Micro DC moteur</t>
  </si>
  <si>
    <t>Moteur</t>
  </si>
  <si>
    <t>SG90 servo moteur</t>
  </si>
  <si>
    <t xml:space="preserve"> IRF540 MOSFET</t>
  </si>
  <si>
    <t>transistor</t>
  </si>
  <si>
    <t>TO-92 NPN</t>
  </si>
  <si>
    <t xml:space="preserve">bouton - poussoir </t>
  </si>
  <si>
    <t>Diode 1N4001  DO-41</t>
  </si>
  <si>
    <t>Diode</t>
  </si>
  <si>
    <t>Résistance</t>
  </si>
  <si>
    <t>potentiomètres  10K</t>
  </si>
  <si>
    <t>Breadboard 400 trous</t>
  </si>
  <si>
    <t>LED blanc jaune rouge vert bleu</t>
  </si>
  <si>
    <t xml:space="preserve">300 Pcs 10 - 1 M Ohm 1 / 4 w </t>
  </si>
  <si>
    <t>résistance</t>
  </si>
  <si>
    <t xml:space="preserve">120 pcs 12 valeur kit 1 UF - 470 UF </t>
  </si>
  <si>
    <t>condensateur</t>
  </si>
  <si>
    <t>300 pcs 30 valeur</t>
  </si>
  <si>
    <t>Arduino UNO</t>
  </si>
  <si>
    <t>Nano V3.0</t>
  </si>
  <si>
    <t>arduino</t>
  </si>
  <si>
    <t>Amazon</t>
  </si>
  <si>
    <t>CNY70 Émetteur/récepteur infrarouge</t>
  </si>
  <si>
    <t>Ecran Lcd</t>
  </si>
  <si>
    <t>Chassis robot + roues + moteur</t>
  </si>
  <si>
    <t>Test</t>
  </si>
  <si>
    <t>recu le 16/04/2016</t>
  </si>
  <si>
    <t>recu le 12/04/2016</t>
  </si>
  <si>
    <t>recu le 18/04/2016</t>
  </si>
  <si>
    <t>recu le 19/04/2016</t>
  </si>
  <si>
    <t>recu le 20/04/2016</t>
  </si>
  <si>
    <t>recu le 23/04/2016</t>
  </si>
  <si>
    <t>Plaque essai</t>
  </si>
  <si>
    <t>Soudure</t>
  </si>
  <si>
    <t>Tresse à dessouder</t>
  </si>
  <si>
    <t>3eme main</t>
  </si>
  <si>
    <t>recu le 25/04/2016</t>
  </si>
  <si>
    <t>AtMega 328P PU</t>
  </si>
  <si>
    <t>recu le 26/04/2016</t>
  </si>
  <si>
    <t>support sr04 (capteur ultrason)</t>
  </si>
  <si>
    <t>afficheur 7 segments</t>
  </si>
  <si>
    <t>recu le 30/04/2016</t>
  </si>
  <si>
    <t>recu uniquement support</t>
  </si>
  <si>
    <t>bluetooth HC-06</t>
  </si>
  <si>
    <t>communication</t>
  </si>
  <si>
    <t>recu le 04/05/2016</t>
  </si>
  <si>
    <t>détecteur mvt SR501 HC</t>
  </si>
  <si>
    <t>lm35 temperature sensor</t>
  </si>
  <si>
    <t>sr04 ultrason capteur</t>
  </si>
  <si>
    <t>cable alim 9v</t>
  </si>
  <si>
    <t>alim</t>
  </si>
  <si>
    <t>cable alim 9v + embout</t>
  </si>
  <si>
    <t>arduino uno + cable</t>
  </si>
  <si>
    <t>pont H</t>
  </si>
  <si>
    <t>module RFID</t>
  </si>
  <si>
    <t>RFID</t>
  </si>
  <si>
    <t>porte cle RFID</t>
  </si>
  <si>
    <t>recu le 07/05/2016</t>
  </si>
  <si>
    <t>oscillateur 16MHz</t>
  </si>
  <si>
    <t>fils electrique 305metres</t>
  </si>
  <si>
    <t>fil</t>
  </si>
  <si>
    <t>recu le 10/05/2016</t>
  </si>
  <si>
    <t>recu le 11/05/2016</t>
  </si>
  <si>
    <t>convertisseur 250V AC to 9V DC</t>
  </si>
  <si>
    <t>multimetre</t>
  </si>
  <si>
    <t>28 pin DIP socket</t>
  </si>
  <si>
    <t>pin header female</t>
  </si>
  <si>
    <t>recu le 12/05/2016</t>
  </si>
  <si>
    <t>recu le 13/05/2016</t>
  </si>
  <si>
    <t>litige ouvert le 13/05/2016</t>
  </si>
  <si>
    <t>recu le 21/05/2016</t>
  </si>
  <si>
    <t>recu le 23/05/2016</t>
  </si>
  <si>
    <t>recu le 25/05/2016</t>
  </si>
  <si>
    <t>recu le 24/05/2016</t>
  </si>
  <si>
    <t>recu</t>
  </si>
  <si>
    <t>recu le 27/05/2016</t>
  </si>
  <si>
    <t>arduino mega 2520</t>
  </si>
  <si>
    <t>fils electrique noir/rouge</t>
  </si>
  <si>
    <t>recu le 30/05/2016</t>
  </si>
  <si>
    <t>recu le 03/06/2016</t>
  </si>
  <si>
    <t>detecteur humidite</t>
  </si>
  <si>
    <t>recu le 02/06/2016</t>
  </si>
  <si>
    <t>recu le 04/06/2016</t>
  </si>
  <si>
    <t>ky-008 laser 650nm</t>
  </si>
  <si>
    <t>gy-521</t>
  </si>
  <si>
    <t>DHT-11</t>
  </si>
  <si>
    <t>recu le 07/06/2016</t>
  </si>
  <si>
    <t>relai</t>
  </si>
  <si>
    <t>buzzer</t>
  </si>
  <si>
    <t>recu le 17/06/2016</t>
  </si>
  <si>
    <t>recu le 18/06/2016</t>
  </si>
  <si>
    <t>pas recu</t>
  </si>
  <si>
    <t>recu le 20/06/2016</t>
  </si>
  <si>
    <t>recu le 21/06/2016</t>
  </si>
  <si>
    <t>recu le 24/06/2016</t>
  </si>
  <si>
    <t>recu le 23/06/2016</t>
  </si>
  <si>
    <t>I2C Logic Level Converter  5 V à 3.3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</si>
</sst>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,##0.00\ &quot;€&quot;"/>
    <numFmt numFmtId="166" formatCode="#,##0\ &quot;€&quot;"/>
  </numFmts>
  <fonts count="10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b/>
      <sz val="36"/>
      <color theme="8"/>
      <name val="Franklin Gothic Medium"/>
      <family val="2"/>
      <scheme val="maj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ill="0" applyBorder="0" applyAlignment="0" applyProtection="0"/>
    <xf numFmtId="164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22">
    <xf numFmtId="0" fontId="0" fillId="0" borderId="0" xfId="0"/>
    <xf numFmtId="164" fontId="0" fillId="0" borderId="0" xfId="1" applyFont="1">
      <alignment horizontal="right"/>
    </xf>
    <xf numFmtId="0" fontId="2" fillId="0" borderId="0" xfId="3"/>
    <xf numFmtId="0" fontId="3" fillId="3" borderId="0" xfId="4" applyFill="1"/>
    <xf numFmtId="0" fontId="4" fillId="3" borderId="0" xfId="5" applyFill="1">
      <alignment horizontal="left"/>
    </xf>
    <xf numFmtId="0" fontId="0" fillId="3" borderId="0" xfId="6" applyFont="1"/>
    <xf numFmtId="0" fontId="0" fillId="2" borderId="0" xfId="7" applyFont="1"/>
    <xf numFmtId="0" fontId="2" fillId="3" borderId="0" xfId="6" applyFont="1"/>
    <xf numFmtId="0" fontId="3" fillId="3" borderId="0" xfId="6" applyFont="1"/>
    <xf numFmtId="0" fontId="5" fillId="3" borderId="0" xfId="2" applyFill="1" applyAlignment="1">
      <alignment horizontal="left"/>
    </xf>
    <xf numFmtId="0" fontId="3" fillId="3" borderId="0" xfId="8" applyFont="1" applyFill="1">
      <alignment horizontal="left" indent="1"/>
    </xf>
    <xf numFmtId="0" fontId="0" fillId="3" borderId="0" xfId="8" applyFont="1" applyFill="1">
      <alignment horizontal="left" indent="1"/>
    </xf>
    <xf numFmtId="0" fontId="3" fillId="3" borderId="0" xfId="6" applyFont="1" applyAlignment="1">
      <alignment horizontal="left"/>
    </xf>
    <xf numFmtId="0" fontId="0" fillId="4" borderId="0" xfId="0" applyFill="1"/>
    <xf numFmtId="0" fontId="8" fillId="3" borderId="0" xfId="6" applyFont="1"/>
    <xf numFmtId="165" fontId="0" fillId="3" borderId="0" xfId="1" applyNumberFormat="1" applyFont="1" applyFill="1">
      <alignment horizontal="right"/>
    </xf>
    <xf numFmtId="165" fontId="0" fillId="0" borderId="0" xfId="0" applyNumberFormat="1"/>
    <xf numFmtId="165" fontId="0" fillId="0" borderId="0" xfId="1" applyNumberFormat="1" applyFont="1">
      <alignment horizontal="right"/>
    </xf>
    <xf numFmtId="166" fontId="0" fillId="0" borderId="0" xfId="0" applyNumberFormat="1"/>
    <xf numFmtId="0" fontId="9" fillId="0" borderId="0" xfId="0" applyFont="1" applyAlignment="1">
      <alignment vertical="center" wrapText="1"/>
    </xf>
    <xf numFmtId="0" fontId="5" fillId="3" borderId="0" xfId="2" applyFill="1" applyAlignment="1"/>
    <xf numFmtId="0" fontId="4" fillId="0" borderId="0" xfId="5">
      <alignment horizontal="left"/>
    </xf>
  </cellXfs>
  <cellStyles count="9">
    <cellStyle name="Checked" xfId="2"/>
    <cellStyle name="Currency Custom" xfId="1"/>
    <cellStyle name="Indent" xfId="8"/>
    <cellStyle name="Item" xfId="5"/>
    <cellStyle name="Normal" xfId="0" builtinId="0" customBuiltin="1"/>
    <cellStyle name="Purple Background" xfId="7"/>
    <cellStyle name="Table Headers" xfId="4"/>
    <cellStyle name="Titre 1" xfId="3" builtinId="16" customBuiltin="1"/>
    <cellStyle name="White Background" xfId="6"/>
  </cellStyles>
  <dxfs count="6">
    <dxf>
      <numFmt numFmtId="165" formatCode="#,##0.00\ &quot;€&quot;"/>
    </dxf>
    <dxf>
      <numFmt numFmtId="165" formatCode="#,##0.00\ &quot;€&quot;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9526</xdr:colOff>
      <xdr:row>1</xdr:row>
      <xdr:rowOff>238125</xdr:rowOff>
    </xdr:from>
    <xdr:to>
      <xdr:col>14</xdr:col>
      <xdr:colOff>361950</xdr:colOff>
      <xdr:row>3</xdr:row>
      <xdr:rowOff>95249</xdr:rowOff>
    </xdr:to>
    <xdr:grpSp>
      <xdr:nvGrpSpPr>
        <xdr:cNvPr id="6" name="Groupe 5" descr="Catégorie et montant dépensé pour la catégorie classée quatrième, par exemple Produits laitiers." title="Catégorie et montant classés quatrièmes"/>
        <xdr:cNvGrpSpPr/>
      </xdr:nvGrpSpPr>
      <xdr:grpSpPr>
        <a:xfrm>
          <a:off x="9591676" y="333375"/>
          <a:ext cx="1552574" cy="609599"/>
          <a:chOff x="8886824" y="2943225"/>
          <a:chExt cx="1362075" cy="609599"/>
        </a:xfrm>
      </xdr:grpSpPr>
      <xdr:sp macro="" textlink="Calculs!L9">
        <xdr:nvSpPr>
          <xdr:cNvPr id="4" name="Rectangle à coins arrondis du même côté 3"/>
          <xdr:cNvSpPr/>
        </xdr:nvSpPr>
        <xdr:spPr>
          <a:xfrm rot="5400000">
            <a:off x="9263062" y="2566987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F0A4A92-1DF7-4E13-BC49-A4C066B67B74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13 €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9">
        <xdr:nvSpPr>
          <xdr:cNvPr id="5" name="ZoneTexte 4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B45E0FCF-C8E7-46B0-B929-8395459FB68F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IC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4</xdr:row>
      <xdr:rowOff>1</xdr:rowOff>
    </xdr:from>
    <xdr:to>
      <xdr:col>14</xdr:col>
      <xdr:colOff>352425</xdr:colOff>
      <xdr:row>6</xdr:row>
      <xdr:rowOff>76200</xdr:rowOff>
    </xdr:to>
    <xdr:grpSp>
      <xdr:nvGrpSpPr>
        <xdr:cNvPr id="11" name="Groupe 10" descr="Catégorie et montant dépensé pour la catégorie classée troisième, par exemple Produits." title="Catégorie et montant classés troisièmes"/>
        <xdr:cNvGrpSpPr/>
      </xdr:nvGrpSpPr>
      <xdr:grpSpPr>
        <a:xfrm>
          <a:off x="9591674" y="1114426"/>
          <a:ext cx="1543051" cy="609599"/>
          <a:chOff x="8886823" y="2943226"/>
          <a:chExt cx="1362075" cy="609599"/>
        </a:xfrm>
      </xdr:grpSpPr>
      <xdr:sp macro="" textlink="Calculs!L8">
        <xdr:nvSpPr>
          <xdr:cNvPr id="12" name="Rectangle à coins arrondis du même côté 11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3E3754E-A921-406B-BAA6-78E79D229D11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14 €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8">
        <xdr:nvSpPr>
          <xdr:cNvPr id="13" name="ZoneTexte 12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22DB030F-3302-4301-BA84-014D0BC47E01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MOTEUR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6</xdr:row>
      <xdr:rowOff>247650</xdr:rowOff>
    </xdr:from>
    <xdr:to>
      <xdr:col>14</xdr:col>
      <xdr:colOff>342900</xdr:colOff>
      <xdr:row>9</xdr:row>
      <xdr:rowOff>57149</xdr:rowOff>
    </xdr:to>
    <xdr:grpSp>
      <xdr:nvGrpSpPr>
        <xdr:cNvPr id="14" name="Groupe 13" descr="Catégorie et montant dépensé pour la catégorie classée troisième, par exemple Viande." title="Catégorie et montant classés deuxièmes"/>
        <xdr:cNvGrpSpPr/>
      </xdr:nvGrpSpPr>
      <xdr:grpSpPr>
        <a:xfrm>
          <a:off x="9591674" y="1895475"/>
          <a:ext cx="1533526" cy="609599"/>
          <a:chOff x="8886823" y="2943226"/>
          <a:chExt cx="1362075" cy="609599"/>
        </a:xfrm>
      </xdr:grpSpPr>
      <xdr:sp macro="" textlink="Calculs!L7">
        <xdr:nvSpPr>
          <xdr:cNvPr id="15" name="Rectangle à coins arrondis du même côté 14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328CF805-E61F-4E35-991F-043E0E5543D7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16 €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7">
        <xdr:nvSpPr>
          <xdr:cNvPr id="16" name="ZoneTexte 15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95AEA9C9-2D15-4E50-A32F-6D63865ECC60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CAPTEUR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219075</xdr:rowOff>
    </xdr:from>
    <xdr:to>
      <xdr:col>14</xdr:col>
      <xdr:colOff>333375</xdr:colOff>
      <xdr:row>12</xdr:row>
      <xdr:rowOff>28574</xdr:rowOff>
    </xdr:to>
    <xdr:grpSp>
      <xdr:nvGrpSpPr>
        <xdr:cNvPr id="17" name="Groupe 16" descr="Catégorie et montant dépensé pour la catégorie classée troisième, par exemple Fruits de mer." title="Catégorie et Montant les plus élevés"/>
        <xdr:cNvGrpSpPr/>
      </xdr:nvGrpSpPr>
      <xdr:grpSpPr>
        <a:xfrm>
          <a:off x="9591675" y="2667000"/>
          <a:ext cx="1524000" cy="609599"/>
          <a:chOff x="8886823" y="2943226"/>
          <a:chExt cx="1362075" cy="609599"/>
        </a:xfrm>
      </xdr:grpSpPr>
      <xdr:sp macro="" textlink="Calculs!L6">
        <xdr:nvSpPr>
          <xdr:cNvPr id="18" name="Rectangle à coins arrondis du même côté 17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FB4445DB-7788-4F40-8816-135696710186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22 €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6">
        <xdr:nvSpPr>
          <xdr:cNvPr id="19" name="ZoneTexte 18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E0073663-6A31-458A-A71B-3FB4570E543D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ARDUINO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12</xdr:row>
      <xdr:rowOff>190500</xdr:rowOff>
    </xdr:from>
    <xdr:to>
      <xdr:col>14</xdr:col>
      <xdr:colOff>371475</xdr:colOff>
      <xdr:row>14</xdr:row>
      <xdr:rowOff>266699</xdr:rowOff>
    </xdr:to>
    <xdr:grpSp>
      <xdr:nvGrpSpPr>
        <xdr:cNvPr id="20" name="Groupe 19" descr="Montant total pour toutes les autres catégories non répertoriées dans les cinq premiers totaux." title="Total Autre"/>
        <xdr:cNvGrpSpPr/>
      </xdr:nvGrpSpPr>
      <xdr:grpSpPr>
        <a:xfrm>
          <a:off x="9591674" y="3438525"/>
          <a:ext cx="1562101" cy="609599"/>
          <a:chOff x="8886823" y="2943226"/>
          <a:chExt cx="1362075" cy="609599"/>
        </a:xfrm>
      </xdr:grpSpPr>
      <xdr:sp macro="" textlink="Calculs!L3">
        <xdr:nvSpPr>
          <xdr:cNvPr id="21" name="Rectangle à coins arrondis du même côté 20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44C25FBE-EF92-462C-A476-7BD186BCFC7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84 €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2" name="ZoneTexte 21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marL="0" indent="0"/>
            <a:r>
              <a:rPr lang="da-DK" altLang="zh-CN" sz="1050" smtClean="0">
                <a:solidFill>
                  <a:schemeClr val="bg1"/>
                </a:solidFill>
                <a:latin typeface="+mj-lt"/>
                <a:ea typeface="+mn-ea"/>
                <a:cs typeface="+mn-cs"/>
              </a:rPr>
              <a:t>TOTAL AUTRE</a:t>
            </a:r>
            <a:endParaRPr lang="en-US" sz="1050">
              <a:solidFill>
                <a:schemeClr val="bg1"/>
              </a:solidFill>
              <a:latin typeface="+mj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15</xdr:row>
      <xdr:rowOff>161925</xdr:rowOff>
    </xdr:from>
    <xdr:to>
      <xdr:col>14</xdr:col>
      <xdr:colOff>390525</xdr:colOff>
      <xdr:row>17</xdr:row>
      <xdr:rowOff>238124</xdr:rowOff>
    </xdr:to>
    <xdr:grpSp>
      <xdr:nvGrpSpPr>
        <xdr:cNvPr id="23" name="Groupe 22" descr="Total de tous les articles de courses." title="Total Courses"/>
        <xdr:cNvGrpSpPr/>
      </xdr:nvGrpSpPr>
      <xdr:grpSpPr>
        <a:xfrm>
          <a:off x="9591674" y="4210050"/>
          <a:ext cx="1581151" cy="609599"/>
          <a:chOff x="8886823" y="2943226"/>
          <a:chExt cx="1362075" cy="609599"/>
        </a:xfrm>
        <a:solidFill>
          <a:schemeClr val="accent5"/>
        </a:solidFill>
      </xdr:grpSpPr>
      <xdr:sp macro="" textlink="TotalCourses">
        <xdr:nvSpPr>
          <xdr:cNvPr id="24" name="Rectangle à coins arrondis du même côté 23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8BC3E841-E95C-4916-9D19-C9808C6FE05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149 €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5" name="ZoneTexte 24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marL="0" indent="0"/>
            <a:r>
              <a:rPr lang="da-DK" altLang="zh-CN" sz="1050" smtClean="0">
                <a:solidFill>
                  <a:schemeClr val="bg1"/>
                </a:solidFill>
                <a:latin typeface="+mj-lt"/>
                <a:ea typeface="+mn-ea"/>
                <a:cs typeface="+mn-cs"/>
              </a:rPr>
              <a:t>TOTAL COURSES</a:t>
            </a:r>
            <a:endParaRPr lang="en-US" sz="1050">
              <a:solidFill>
                <a:schemeClr val="bg1"/>
              </a:solidFill>
              <a:latin typeface="+mj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28575</xdr:colOff>
      <xdr:row>3</xdr:row>
      <xdr:rowOff>114300</xdr:rowOff>
    </xdr:from>
    <xdr:to>
      <xdr:col>2</xdr:col>
      <xdr:colOff>142875</xdr:colOff>
      <xdr:row>3</xdr:row>
      <xdr:rowOff>219075</xdr:rowOff>
    </xdr:to>
    <xdr:sp macro="" textlink="">
      <xdr:nvSpPr>
        <xdr:cNvPr id="1029" name="Forme libre 5" descr="Utilisé comme en-tête de colonne pour le tableau Liste.  La colonne affiche une case à cocher vide pour chaque élément de la liste, qui peut être cochée quand vous êtes au marché." title="Graphisme Coche"/>
        <xdr:cNvSpPr>
          <a:spLocks noChangeAspect="1"/>
        </xdr:cNvSpPr>
      </xdr:nvSpPr>
      <xdr:spPr bwMode="auto">
        <a:xfrm>
          <a:off x="409575" y="962025"/>
          <a:ext cx="114300" cy="104775"/>
        </a:xfrm>
        <a:custGeom>
          <a:avLst/>
          <a:gdLst>
            <a:gd name="T0" fmla="*/ 3078 w 3139"/>
            <a:gd name="T1" fmla="*/ 507 h 2797"/>
            <a:gd name="T2" fmla="*/ 2899 w 3139"/>
            <a:gd name="T3" fmla="*/ 687 h 2797"/>
            <a:gd name="T4" fmla="*/ 2725 w 3139"/>
            <a:gd name="T5" fmla="*/ 885 h 2797"/>
            <a:gd name="T6" fmla="*/ 2558 w 3139"/>
            <a:gd name="T7" fmla="*/ 1098 h 2797"/>
            <a:gd name="T8" fmla="*/ 2397 w 3139"/>
            <a:gd name="T9" fmla="*/ 1318 h 2797"/>
            <a:gd name="T10" fmla="*/ 2247 w 3139"/>
            <a:gd name="T11" fmla="*/ 1541 h 2797"/>
            <a:gd name="T12" fmla="*/ 2108 w 3139"/>
            <a:gd name="T13" fmla="*/ 1762 h 2797"/>
            <a:gd name="T14" fmla="*/ 1980 w 3139"/>
            <a:gd name="T15" fmla="*/ 1974 h 2797"/>
            <a:gd name="T16" fmla="*/ 1866 w 3139"/>
            <a:gd name="T17" fmla="*/ 2174 h 2797"/>
            <a:gd name="T18" fmla="*/ 1767 w 3139"/>
            <a:gd name="T19" fmla="*/ 2355 h 2797"/>
            <a:gd name="T20" fmla="*/ 1684 w 3139"/>
            <a:gd name="T21" fmla="*/ 2512 h 2797"/>
            <a:gd name="T22" fmla="*/ 1619 w 3139"/>
            <a:gd name="T23" fmla="*/ 2640 h 2797"/>
            <a:gd name="T24" fmla="*/ 1573 w 3139"/>
            <a:gd name="T25" fmla="*/ 2733 h 2797"/>
            <a:gd name="T26" fmla="*/ 1548 w 3139"/>
            <a:gd name="T27" fmla="*/ 2786 h 2797"/>
            <a:gd name="T28" fmla="*/ 1482 w 3139"/>
            <a:gd name="T29" fmla="*/ 2743 h 2797"/>
            <a:gd name="T30" fmla="*/ 1293 w 3139"/>
            <a:gd name="T31" fmla="*/ 2586 h 2797"/>
            <a:gd name="T32" fmla="*/ 1098 w 3139"/>
            <a:gd name="T33" fmla="*/ 2438 h 2797"/>
            <a:gd name="T34" fmla="*/ 903 w 3139"/>
            <a:gd name="T35" fmla="*/ 2302 h 2797"/>
            <a:gd name="T36" fmla="*/ 711 w 3139"/>
            <a:gd name="T37" fmla="*/ 2180 h 2797"/>
            <a:gd name="T38" fmla="*/ 532 w 3139"/>
            <a:gd name="T39" fmla="*/ 2072 h 2797"/>
            <a:gd name="T40" fmla="*/ 369 w 3139"/>
            <a:gd name="T41" fmla="*/ 1977 h 2797"/>
            <a:gd name="T42" fmla="*/ 229 w 3139"/>
            <a:gd name="T43" fmla="*/ 1901 h 2797"/>
            <a:gd name="T44" fmla="*/ 118 w 3139"/>
            <a:gd name="T45" fmla="*/ 1843 h 2797"/>
            <a:gd name="T46" fmla="*/ 40 w 3139"/>
            <a:gd name="T47" fmla="*/ 1804 h 2797"/>
            <a:gd name="T48" fmla="*/ 3 w 3139"/>
            <a:gd name="T49" fmla="*/ 1786 h 2797"/>
            <a:gd name="T50" fmla="*/ 441 w 3139"/>
            <a:gd name="T51" fmla="*/ 1197 h 2797"/>
            <a:gd name="T52" fmla="*/ 574 w 3139"/>
            <a:gd name="T53" fmla="*/ 1277 h 2797"/>
            <a:gd name="T54" fmla="*/ 713 w 3139"/>
            <a:gd name="T55" fmla="*/ 1365 h 2797"/>
            <a:gd name="T56" fmla="*/ 852 w 3139"/>
            <a:gd name="T57" fmla="*/ 1456 h 2797"/>
            <a:gd name="T58" fmla="*/ 984 w 3139"/>
            <a:gd name="T59" fmla="*/ 1544 h 2797"/>
            <a:gd name="T60" fmla="*/ 1102 w 3139"/>
            <a:gd name="T61" fmla="*/ 1626 h 2797"/>
            <a:gd name="T62" fmla="*/ 1202 w 3139"/>
            <a:gd name="T63" fmla="*/ 1695 h 2797"/>
            <a:gd name="T64" fmla="*/ 1277 w 3139"/>
            <a:gd name="T65" fmla="*/ 1747 h 2797"/>
            <a:gd name="T66" fmla="*/ 1321 w 3139"/>
            <a:gd name="T67" fmla="*/ 1778 h 2797"/>
            <a:gd name="T68" fmla="*/ 1373 w 3139"/>
            <a:gd name="T69" fmla="*/ 1694 h 2797"/>
            <a:gd name="T70" fmla="*/ 1509 w 3139"/>
            <a:gd name="T71" fmla="*/ 1431 h 2797"/>
            <a:gd name="T72" fmla="*/ 1653 w 3139"/>
            <a:gd name="T73" fmla="*/ 1185 h 2797"/>
            <a:gd name="T74" fmla="*/ 1801 w 3139"/>
            <a:gd name="T75" fmla="*/ 956 h 2797"/>
            <a:gd name="T76" fmla="*/ 1948 w 3139"/>
            <a:gd name="T77" fmla="*/ 747 h 2797"/>
            <a:gd name="T78" fmla="*/ 2089 w 3139"/>
            <a:gd name="T79" fmla="*/ 560 h 2797"/>
            <a:gd name="T80" fmla="*/ 2221 w 3139"/>
            <a:gd name="T81" fmla="*/ 397 h 2797"/>
            <a:gd name="T82" fmla="*/ 2338 w 3139"/>
            <a:gd name="T83" fmla="*/ 259 h 2797"/>
            <a:gd name="T84" fmla="*/ 2437 w 3139"/>
            <a:gd name="T85" fmla="*/ 149 h 2797"/>
            <a:gd name="T86" fmla="*/ 2514 w 3139"/>
            <a:gd name="T87" fmla="*/ 67 h 2797"/>
            <a:gd name="T88" fmla="*/ 2563 w 3139"/>
            <a:gd name="T89" fmla="*/ 17 h 2797"/>
            <a:gd name="T90" fmla="*/ 2580 w 3139"/>
            <a:gd name="T91" fmla="*/ 0 h 27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3139" h="2797">
              <a:moveTo>
                <a:pt x="2580" y="0"/>
              </a:moveTo>
              <a:lnTo>
                <a:pt x="3139" y="453"/>
              </a:lnTo>
              <a:lnTo>
                <a:pt x="3078" y="507"/>
              </a:lnTo>
              <a:lnTo>
                <a:pt x="3018" y="566"/>
              </a:lnTo>
              <a:lnTo>
                <a:pt x="2958" y="625"/>
              </a:lnTo>
              <a:lnTo>
                <a:pt x="2899" y="687"/>
              </a:lnTo>
              <a:lnTo>
                <a:pt x="2840" y="752"/>
              </a:lnTo>
              <a:lnTo>
                <a:pt x="2782" y="818"/>
              </a:lnTo>
              <a:lnTo>
                <a:pt x="2725" y="885"/>
              </a:lnTo>
              <a:lnTo>
                <a:pt x="2669" y="955"/>
              </a:lnTo>
              <a:lnTo>
                <a:pt x="2613" y="1025"/>
              </a:lnTo>
              <a:lnTo>
                <a:pt x="2558" y="1098"/>
              </a:lnTo>
              <a:lnTo>
                <a:pt x="2504" y="1171"/>
              </a:lnTo>
              <a:lnTo>
                <a:pt x="2450" y="1244"/>
              </a:lnTo>
              <a:lnTo>
                <a:pt x="2397" y="1318"/>
              </a:lnTo>
              <a:lnTo>
                <a:pt x="2346" y="1392"/>
              </a:lnTo>
              <a:lnTo>
                <a:pt x="2296" y="1466"/>
              </a:lnTo>
              <a:lnTo>
                <a:pt x="2247" y="1541"/>
              </a:lnTo>
              <a:lnTo>
                <a:pt x="2199" y="1615"/>
              </a:lnTo>
              <a:lnTo>
                <a:pt x="2153" y="1689"/>
              </a:lnTo>
              <a:lnTo>
                <a:pt x="2108" y="1762"/>
              </a:lnTo>
              <a:lnTo>
                <a:pt x="2064" y="1834"/>
              </a:lnTo>
              <a:lnTo>
                <a:pt x="2021" y="1904"/>
              </a:lnTo>
              <a:lnTo>
                <a:pt x="1980" y="1974"/>
              </a:lnTo>
              <a:lnTo>
                <a:pt x="1941" y="2042"/>
              </a:lnTo>
              <a:lnTo>
                <a:pt x="1903" y="2110"/>
              </a:lnTo>
              <a:lnTo>
                <a:pt x="1866" y="2174"/>
              </a:lnTo>
              <a:lnTo>
                <a:pt x="1832" y="2237"/>
              </a:lnTo>
              <a:lnTo>
                <a:pt x="1798" y="2297"/>
              </a:lnTo>
              <a:lnTo>
                <a:pt x="1767" y="2355"/>
              </a:lnTo>
              <a:lnTo>
                <a:pt x="1738" y="2410"/>
              </a:lnTo>
              <a:lnTo>
                <a:pt x="1710" y="2462"/>
              </a:lnTo>
              <a:lnTo>
                <a:pt x="1684" y="2512"/>
              </a:lnTo>
              <a:lnTo>
                <a:pt x="1661" y="2559"/>
              </a:lnTo>
              <a:lnTo>
                <a:pt x="1639" y="2601"/>
              </a:lnTo>
              <a:lnTo>
                <a:pt x="1619" y="2640"/>
              </a:lnTo>
              <a:lnTo>
                <a:pt x="1602" y="2675"/>
              </a:lnTo>
              <a:lnTo>
                <a:pt x="1586" y="2706"/>
              </a:lnTo>
              <a:lnTo>
                <a:pt x="1573" y="2733"/>
              </a:lnTo>
              <a:lnTo>
                <a:pt x="1562" y="2756"/>
              </a:lnTo>
              <a:lnTo>
                <a:pt x="1554" y="2773"/>
              </a:lnTo>
              <a:lnTo>
                <a:pt x="1548" y="2786"/>
              </a:lnTo>
              <a:lnTo>
                <a:pt x="1544" y="2794"/>
              </a:lnTo>
              <a:lnTo>
                <a:pt x="1543" y="2797"/>
              </a:lnTo>
              <a:lnTo>
                <a:pt x="1482" y="2743"/>
              </a:lnTo>
              <a:lnTo>
                <a:pt x="1420" y="2689"/>
              </a:lnTo>
              <a:lnTo>
                <a:pt x="1357" y="2637"/>
              </a:lnTo>
              <a:lnTo>
                <a:pt x="1293" y="2586"/>
              </a:lnTo>
              <a:lnTo>
                <a:pt x="1229" y="2535"/>
              </a:lnTo>
              <a:lnTo>
                <a:pt x="1164" y="2486"/>
              </a:lnTo>
              <a:lnTo>
                <a:pt x="1098" y="2438"/>
              </a:lnTo>
              <a:lnTo>
                <a:pt x="1033" y="2391"/>
              </a:lnTo>
              <a:lnTo>
                <a:pt x="967" y="2346"/>
              </a:lnTo>
              <a:lnTo>
                <a:pt x="903" y="2302"/>
              </a:lnTo>
              <a:lnTo>
                <a:pt x="838" y="2260"/>
              </a:lnTo>
              <a:lnTo>
                <a:pt x="774" y="2219"/>
              </a:lnTo>
              <a:lnTo>
                <a:pt x="711" y="2180"/>
              </a:lnTo>
              <a:lnTo>
                <a:pt x="650" y="2142"/>
              </a:lnTo>
              <a:lnTo>
                <a:pt x="590" y="2106"/>
              </a:lnTo>
              <a:lnTo>
                <a:pt x="532" y="2072"/>
              </a:lnTo>
              <a:lnTo>
                <a:pt x="475" y="2038"/>
              </a:lnTo>
              <a:lnTo>
                <a:pt x="421" y="2007"/>
              </a:lnTo>
              <a:lnTo>
                <a:pt x="369" y="1977"/>
              </a:lnTo>
              <a:lnTo>
                <a:pt x="320" y="1950"/>
              </a:lnTo>
              <a:lnTo>
                <a:pt x="273" y="1925"/>
              </a:lnTo>
              <a:lnTo>
                <a:pt x="229" y="1901"/>
              </a:lnTo>
              <a:lnTo>
                <a:pt x="188" y="1880"/>
              </a:lnTo>
              <a:lnTo>
                <a:pt x="151" y="1860"/>
              </a:lnTo>
              <a:lnTo>
                <a:pt x="118" y="1843"/>
              </a:lnTo>
              <a:lnTo>
                <a:pt x="88" y="1828"/>
              </a:lnTo>
              <a:lnTo>
                <a:pt x="62" y="1815"/>
              </a:lnTo>
              <a:lnTo>
                <a:pt x="40" y="1804"/>
              </a:lnTo>
              <a:lnTo>
                <a:pt x="23" y="1796"/>
              </a:lnTo>
              <a:lnTo>
                <a:pt x="10" y="1790"/>
              </a:lnTo>
              <a:lnTo>
                <a:pt x="3" y="1786"/>
              </a:lnTo>
              <a:lnTo>
                <a:pt x="0" y="1785"/>
              </a:lnTo>
              <a:lnTo>
                <a:pt x="399" y="1173"/>
              </a:lnTo>
              <a:lnTo>
                <a:pt x="441" y="1197"/>
              </a:lnTo>
              <a:lnTo>
                <a:pt x="484" y="1223"/>
              </a:lnTo>
              <a:lnTo>
                <a:pt x="529" y="1250"/>
              </a:lnTo>
              <a:lnTo>
                <a:pt x="574" y="1277"/>
              </a:lnTo>
              <a:lnTo>
                <a:pt x="620" y="1306"/>
              </a:lnTo>
              <a:lnTo>
                <a:pt x="666" y="1335"/>
              </a:lnTo>
              <a:lnTo>
                <a:pt x="713" y="1365"/>
              </a:lnTo>
              <a:lnTo>
                <a:pt x="759" y="1395"/>
              </a:lnTo>
              <a:lnTo>
                <a:pt x="805" y="1425"/>
              </a:lnTo>
              <a:lnTo>
                <a:pt x="852" y="1456"/>
              </a:lnTo>
              <a:lnTo>
                <a:pt x="897" y="1485"/>
              </a:lnTo>
              <a:lnTo>
                <a:pt x="941" y="1515"/>
              </a:lnTo>
              <a:lnTo>
                <a:pt x="984" y="1544"/>
              </a:lnTo>
              <a:lnTo>
                <a:pt x="1025" y="1573"/>
              </a:lnTo>
              <a:lnTo>
                <a:pt x="1065" y="1600"/>
              </a:lnTo>
              <a:lnTo>
                <a:pt x="1102" y="1626"/>
              </a:lnTo>
              <a:lnTo>
                <a:pt x="1138" y="1650"/>
              </a:lnTo>
              <a:lnTo>
                <a:pt x="1172" y="1673"/>
              </a:lnTo>
              <a:lnTo>
                <a:pt x="1202" y="1695"/>
              </a:lnTo>
              <a:lnTo>
                <a:pt x="1230" y="1715"/>
              </a:lnTo>
              <a:lnTo>
                <a:pt x="1255" y="1732"/>
              </a:lnTo>
              <a:lnTo>
                <a:pt x="1277" y="1747"/>
              </a:lnTo>
              <a:lnTo>
                <a:pt x="1296" y="1760"/>
              </a:lnTo>
              <a:lnTo>
                <a:pt x="1310" y="1771"/>
              </a:lnTo>
              <a:lnTo>
                <a:pt x="1321" y="1778"/>
              </a:lnTo>
              <a:lnTo>
                <a:pt x="1328" y="1783"/>
              </a:lnTo>
              <a:lnTo>
                <a:pt x="1330" y="1785"/>
              </a:lnTo>
              <a:lnTo>
                <a:pt x="1373" y="1694"/>
              </a:lnTo>
              <a:lnTo>
                <a:pt x="1417" y="1605"/>
              </a:lnTo>
              <a:lnTo>
                <a:pt x="1463" y="1516"/>
              </a:lnTo>
              <a:lnTo>
                <a:pt x="1509" y="1431"/>
              </a:lnTo>
              <a:lnTo>
                <a:pt x="1557" y="1347"/>
              </a:lnTo>
              <a:lnTo>
                <a:pt x="1605" y="1265"/>
              </a:lnTo>
              <a:lnTo>
                <a:pt x="1653" y="1185"/>
              </a:lnTo>
              <a:lnTo>
                <a:pt x="1703" y="1107"/>
              </a:lnTo>
              <a:lnTo>
                <a:pt x="1752" y="1029"/>
              </a:lnTo>
              <a:lnTo>
                <a:pt x="1801" y="956"/>
              </a:lnTo>
              <a:lnTo>
                <a:pt x="1850" y="884"/>
              </a:lnTo>
              <a:lnTo>
                <a:pt x="1899" y="814"/>
              </a:lnTo>
              <a:lnTo>
                <a:pt x="1948" y="747"/>
              </a:lnTo>
              <a:lnTo>
                <a:pt x="1996" y="683"/>
              </a:lnTo>
              <a:lnTo>
                <a:pt x="2043" y="620"/>
              </a:lnTo>
              <a:lnTo>
                <a:pt x="2089" y="560"/>
              </a:lnTo>
              <a:lnTo>
                <a:pt x="2134" y="503"/>
              </a:lnTo>
              <a:lnTo>
                <a:pt x="2178" y="448"/>
              </a:lnTo>
              <a:lnTo>
                <a:pt x="2221" y="397"/>
              </a:lnTo>
              <a:lnTo>
                <a:pt x="2262" y="348"/>
              </a:lnTo>
              <a:lnTo>
                <a:pt x="2301" y="302"/>
              </a:lnTo>
              <a:lnTo>
                <a:pt x="2338" y="259"/>
              </a:lnTo>
              <a:lnTo>
                <a:pt x="2373" y="219"/>
              </a:lnTo>
              <a:lnTo>
                <a:pt x="2406" y="183"/>
              </a:lnTo>
              <a:lnTo>
                <a:pt x="2437" y="149"/>
              </a:lnTo>
              <a:lnTo>
                <a:pt x="2465" y="119"/>
              </a:lnTo>
              <a:lnTo>
                <a:pt x="2492" y="92"/>
              </a:lnTo>
              <a:lnTo>
                <a:pt x="2514" y="67"/>
              </a:lnTo>
              <a:lnTo>
                <a:pt x="2534" y="47"/>
              </a:lnTo>
              <a:lnTo>
                <a:pt x="2550" y="30"/>
              </a:lnTo>
              <a:lnTo>
                <a:pt x="2563" y="17"/>
              </a:lnTo>
              <a:lnTo>
                <a:pt x="2573" y="7"/>
              </a:lnTo>
              <a:lnTo>
                <a:pt x="2578" y="2"/>
              </a:lnTo>
              <a:lnTo>
                <a:pt x="2580" y="0"/>
              </a:lnTo>
              <a:close/>
            </a:path>
          </a:pathLst>
        </a:custGeom>
        <a:solidFill>
          <a:schemeClr val="accent5"/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Liste" displayName="Liste" ref="C4:K61" totalsRowShown="0" headerRowCellStyle="White Background" dataCellStyle="White Background">
  <autoFilter ref="C4:K61"/>
  <tableColumns count="9">
    <tableColumn id="1" name=" " dataCellStyle="Checked">
      <calculatedColumnFormula>"c"</calculatedColumnFormula>
    </tableColumn>
    <tableColumn id="2" name="ÉLÉMENT" dataCellStyle="Item"/>
    <tableColumn id="9" name="MAGASIN" dataCellStyle="White Background"/>
    <tableColumn id="3" name="CATÉGORIE" dataCellStyle="White Background"/>
    <tableColumn id="4" name="QTÉ" dataCellStyle="White Background"/>
    <tableColumn id="8" name="UNITÉ" dataCellStyle="White Background"/>
    <tableColumn id="5" name="PRIX UNITAIRE" dataDxfId="1" dataCellStyle="Currency Custom"/>
    <tableColumn id="6" name="TOTAL" dataDxfId="0" dataCellStyle="Currency Custom">
      <calculatedColumnFormula>IFERROR(Liste[QTÉ]*Liste[PRIX UNITAIRE],"")</calculatedColumnFormula>
    </tableColumn>
    <tableColumn id="7" name="COMMENTAIRES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="Liste de courses" altTextSummary="Liste de courses et informations telles que Magasin, Catégorie, Qté, Unité, Total calculé et Commentaire.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L61"/>
  <sheetViews>
    <sheetView showGridLines="0" tabSelected="1" topLeftCell="A30" zoomScaleNormal="100" workbookViewId="0">
      <selection activeCell="D48" sqref="D48"/>
    </sheetView>
  </sheetViews>
  <sheetFormatPr baseColWidth="10" defaultColWidth="9" defaultRowHeight="21" customHeight="1"/>
  <cols>
    <col min="1" max="1" width="2.7109375" customWidth="1"/>
    <col min="2" max="2" width="2.28515625" style="5" customWidth="1"/>
    <col min="3" max="3" width="5" style="5" customWidth="1"/>
    <col min="4" max="4" width="35" style="5" customWidth="1"/>
    <col min="5" max="5" width="17.140625" style="5" bestFit="1" customWidth="1"/>
    <col min="6" max="6" width="11.42578125" style="5" customWidth="1"/>
    <col min="7" max="7" width="5.42578125" style="5" bestFit="1" customWidth="1"/>
    <col min="8" max="8" width="8.7109375" style="5" customWidth="1"/>
    <col min="9" max="9" width="12.85546875" style="5" bestFit="1" customWidth="1"/>
    <col min="10" max="10" width="9.42578125" style="5" customWidth="1"/>
    <col min="11" max="11" width="31.42578125" style="5" customWidth="1"/>
    <col min="12" max="12" width="2.28515625" style="5" customWidth="1"/>
  </cols>
  <sheetData>
    <row r="1" spans="2:12" ht="7.5" customHeight="1"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2" customFormat="1" ht="53.25" customHeight="1">
      <c r="B2" s="7" t="s">
        <v>8</v>
      </c>
      <c r="C2" s="7"/>
      <c r="D2" s="7"/>
      <c r="E2" s="7"/>
      <c r="F2" s="14"/>
      <c r="G2" s="7"/>
      <c r="H2" s="7"/>
      <c r="I2" s="14"/>
      <c r="J2" s="7"/>
      <c r="K2" s="7"/>
      <c r="L2" s="7"/>
    </row>
    <row r="3" spans="2:12" ht="6" customHeight="1"/>
    <row r="4" spans="2:12" ht="21" customHeight="1">
      <c r="C4" s="3" t="s">
        <v>11</v>
      </c>
      <c r="D4" s="12" t="s">
        <v>12</v>
      </c>
      <c r="E4" s="8" t="s">
        <v>7</v>
      </c>
      <c r="F4" s="8" t="s">
        <v>1</v>
      </c>
      <c r="G4" s="8" t="s">
        <v>2</v>
      </c>
      <c r="H4" s="8" t="s">
        <v>3</v>
      </c>
      <c r="I4" s="8" t="s">
        <v>4</v>
      </c>
      <c r="J4" s="8" t="s">
        <v>5</v>
      </c>
      <c r="K4" s="10" t="s">
        <v>6</v>
      </c>
    </row>
    <row r="5" spans="2:12" ht="21" customHeight="1">
      <c r="C5" s="9" t="str">
        <f>"c"</f>
        <v>c</v>
      </c>
      <c r="D5" s="4" t="s">
        <v>14</v>
      </c>
      <c r="E5" s="5" t="s">
        <v>15</v>
      </c>
      <c r="F5" s="5" t="s">
        <v>49</v>
      </c>
      <c r="G5" s="5">
        <v>5</v>
      </c>
      <c r="H5" s="5" t="s">
        <v>13</v>
      </c>
      <c r="I5" s="15">
        <v>0.34</v>
      </c>
      <c r="J5" s="15">
        <f>IFERROR(Liste[QTÉ]*Liste[PRIX UNITAIRE],"")</f>
        <v>1.7000000000000002</v>
      </c>
      <c r="K5" s="11" t="s">
        <v>85</v>
      </c>
    </row>
    <row r="6" spans="2:12" ht="21" customHeight="1">
      <c r="C6" s="9" t="str">
        <f>"c"</f>
        <v>c</v>
      </c>
      <c r="D6" s="4" t="s">
        <v>16</v>
      </c>
      <c r="E6" s="5" t="s">
        <v>15</v>
      </c>
      <c r="F6" s="5" t="s">
        <v>17</v>
      </c>
      <c r="G6" s="5">
        <v>1</v>
      </c>
      <c r="H6" s="5" t="s">
        <v>13</v>
      </c>
      <c r="I6" s="15">
        <v>1.31</v>
      </c>
      <c r="J6" s="15">
        <f>IFERROR(Liste[QTÉ]*Liste[PRIX UNITAIRE],"")</f>
        <v>1.31</v>
      </c>
      <c r="K6" s="11" t="s">
        <v>52</v>
      </c>
    </row>
    <row r="7" spans="2:12" ht="21" customHeight="1">
      <c r="C7" s="9" t="str">
        <f t="shared" ref="C7:C22" si="0">"c"</f>
        <v>c</v>
      </c>
      <c r="D7" s="4" t="s">
        <v>18</v>
      </c>
      <c r="E7" s="5" t="s">
        <v>15</v>
      </c>
      <c r="F7" s="5" t="s">
        <v>19</v>
      </c>
      <c r="G7" s="5">
        <v>10</v>
      </c>
      <c r="H7" s="5" t="s">
        <v>13</v>
      </c>
      <c r="I7" s="15">
        <v>6.2E-2</v>
      </c>
      <c r="J7" s="15">
        <f>IFERROR(Liste[QTÉ]*Liste[PRIX UNITAIRE],"")</f>
        <v>0.62</v>
      </c>
      <c r="K7" s="11" t="s">
        <v>60</v>
      </c>
    </row>
    <row r="8" spans="2:12" ht="21" customHeight="1">
      <c r="C8" s="9" t="str">
        <f t="shared" si="0"/>
        <v>c</v>
      </c>
      <c r="D8" s="19" t="s">
        <v>20</v>
      </c>
      <c r="E8" s="5" t="s">
        <v>15</v>
      </c>
      <c r="F8" s="5" t="s">
        <v>17</v>
      </c>
      <c r="G8" s="5">
        <v>10</v>
      </c>
      <c r="H8" s="5" t="s">
        <v>13</v>
      </c>
      <c r="I8" s="15">
        <v>0.47599999999999998</v>
      </c>
      <c r="J8" s="15">
        <f>IFERROR(Liste[QTÉ]*Liste[PRIX UNITAIRE],"")</f>
        <v>4.76</v>
      </c>
      <c r="K8" s="11" t="s">
        <v>54</v>
      </c>
    </row>
    <row r="9" spans="2:12" ht="21" customHeight="1">
      <c r="C9" s="9" t="str">
        <f t="shared" si="0"/>
        <v>c</v>
      </c>
      <c r="D9" s="19" t="s">
        <v>21</v>
      </c>
      <c r="E9" s="5" t="s">
        <v>15</v>
      </c>
      <c r="F9" s="5" t="s">
        <v>22</v>
      </c>
      <c r="G9" s="5">
        <v>100</v>
      </c>
      <c r="H9" s="5" t="s">
        <v>13</v>
      </c>
      <c r="I9" s="15">
        <v>2.58E-2</v>
      </c>
      <c r="J9" s="15">
        <f>IFERROR(Liste[QTÉ]*Liste[PRIX UNITAIRE],"")</f>
        <v>2.58</v>
      </c>
      <c r="K9" s="11" t="s">
        <v>55</v>
      </c>
    </row>
    <row r="10" spans="2:12" ht="21" customHeight="1">
      <c r="C10" s="9" t="str">
        <f t="shared" si="0"/>
        <v>c</v>
      </c>
      <c r="D10" s="4" t="s">
        <v>63</v>
      </c>
      <c r="E10" s="5" t="s">
        <v>15</v>
      </c>
      <c r="F10" s="5" t="s">
        <v>22</v>
      </c>
      <c r="G10" s="5">
        <v>5</v>
      </c>
      <c r="H10" s="5" t="s">
        <v>13</v>
      </c>
      <c r="I10" s="15">
        <v>0.54</v>
      </c>
      <c r="J10" s="15">
        <f>IFERROR(Liste[QTÉ]*Liste[PRIX UNITAIRE],"")</f>
        <v>2.7</v>
      </c>
      <c r="K10" s="11" t="s">
        <v>66</v>
      </c>
    </row>
    <row r="11" spans="2:12" ht="21" customHeight="1">
      <c r="C11" s="9" t="str">
        <f t="shared" si="0"/>
        <v>c</v>
      </c>
      <c r="D11" s="19" t="s">
        <v>23</v>
      </c>
      <c r="E11" s="5" t="s">
        <v>15</v>
      </c>
      <c r="F11" s="5" t="s">
        <v>19</v>
      </c>
      <c r="G11" s="5">
        <v>1</v>
      </c>
      <c r="H11" s="5" t="s">
        <v>13</v>
      </c>
      <c r="I11" s="15">
        <v>1.38</v>
      </c>
      <c r="J11" s="15">
        <f>IFERROR(Liste[QTÉ]*Liste[PRIX UNITAIRE],"")</f>
        <v>1.38</v>
      </c>
      <c r="K11" s="11" t="s">
        <v>93</v>
      </c>
    </row>
    <row r="12" spans="2:12" ht="21" customHeight="1">
      <c r="C12" s="9" t="str">
        <f t="shared" si="0"/>
        <v>c</v>
      </c>
      <c r="D12" s="4" t="s">
        <v>24</v>
      </c>
      <c r="E12" s="5" t="s">
        <v>15</v>
      </c>
      <c r="F12" s="5" t="s">
        <v>25</v>
      </c>
      <c r="G12" s="5">
        <v>2</v>
      </c>
      <c r="H12" s="5" t="s">
        <v>13</v>
      </c>
      <c r="I12" s="15">
        <v>0.86</v>
      </c>
      <c r="J12" s="15">
        <f>IFERROR(Liste[QTÉ]*Liste[PRIX UNITAIRE],"")</f>
        <v>1.72</v>
      </c>
      <c r="K12" s="11" t="s">
        <v>55</v>
      </c>
    </row>
    <row r="13" spans="2:12" ht="21" customHeight="1">
      <c r="C13" s="9" t="str">
        <f t="shared" si="0"/>
        <v>c</v>
      </c>
      <c r="D13" s="4" t="s">
        <v>26</v>
      </c>
      <c r="E13" s="5" t="s">
        <v>15</v>
      </c>
      <c r="F13" s="5" t="s">
        <v>25</v>
      </c>
      <c r="G13" s="5">
        <v>2</v>
      </c>
      <c r="H13" s="5" t="s">
        <v>13</v>
      </c>
      <c r="I13" s="15">
        <v>1.9</v>
      </c>
      <c r="J13" s="15">
        <f>IFERROR(Liste[QTÉ]*Liste[PRIX UNITAIRE],"")</f>
        <v>3.8</v>
      </c>
      <c r="K13" s="11" t="s">
        <v>65</v>
      </c>
    </row>
    <row r="14" spans="2:12" ht="21" customHeight="1">
      <c r="C14" s="9" t="str">
        <f t="shared" si="0"/>
        <v>c</v>
      </c>
      <c r="D14" s="4" t="s">
        <v>27</v>
      </c>
      <c r="E14" s="5" t="s">
        <v>15</v>
      </c>
      <c r="F14" s="5" t="s">
        <v>28</v>
      </c>
      <c r="G14" s="5">
        <v>10</v>
      </c>
      <c r="H14" s="5" t="s">
        <v>13</v>
      </c>
      <c r="I14" s="15">
        <v>0.21099999999999999</v>
      </c>
      <c r="J14" s="15">
        <f>IFERROR(Liste[QTÉ]*Liste[PRIX UNITAIRE],"")</f>
        <v>2.11</v>
      </c>
      <c r="K14" s="11" t="s">
        <v>62</v>
      </c>
    </row>
    <row r="15" spans="2:12" ht="21" customHeight="1">
      <c r="C15" s="9" t="str">
        <f t="shared" si="0"/>
        <v>c</v>
      </c>
      <c r="D15" s="4" t="s">
        <v>29</v>
      </c>
      <c r="E15" s="5" t="s">
        <v>15</v>
      </c>
      <c r="F15" s="5" t="s">
        <v>28</v>
      </c>
      <c r="G15" s="5">
        <v>20</v>
      </c>
      <c r="H15" s="5" t="s">
        <v>13</v>
      </c>
      <c r="I15" s="15">
        <v>0.09</v>
      </c>
      <c r="J15" s="15">
        <f>IFERROR(Liste[QTÉ]*Liste[PRIX UNITAIRE],"")</f>
        <v>1.7999999999999998</v>
      </c>
      <c r="K15" s="11" t="s">
        <v>62</v>
      </c>
    </row>
    <row r="16" spans="2:12" ht="21" customHeight="1">
      <c r="C16" s="9" t="str">
        <f t="shared" si="0"/>
        <v>c</v>
      </c>
      <c r="D16" s="4" t="s">
        <v>30</v>
      </c>
      <c r="E16" s="5" t="s">
        <v>15</v>
      </c>
      <c r="F16" s="5" t="s">
        <v>22</v>
      </c>
      <c r="G16" s="5">
        <v>30</v>
      </c>
      <c r="H16" s="5" t="s">
        <v>13</v>
      </c>
      <c r="I16" s="15">
        <v>0.02</v>
      </c>
      <c r="J16" s="15">
        <f>IFERROR(Liste[QTÉ]*Liste[PRIX UNITAIRE],"")</f>
        <v>0.6</v>
      </c>
      <c r="K16" s="11" t="s">
        <v>50</v>
      </c>
    </row>
    <row r="17" spans="3:11" ht="21" customHeight="1">
      <c r="C17" s="9" t="str">
        <f t="shared" si="0"/>
        <v>c</v>
      </c>
      <c r="D17" s="19" t="s">
        <v>31</v>
      </c>
      <c r="E17" s="5" t="s">
        <v>15</v>
      </c>
      <c r="F17" s="5" t="s">
        <v>32</v>
      </c>
      <c r="G17" s="5">
        <v>100</v>
      </c>
      <c r="H17" s="5" t="s">
        <v>13</v>
      </c>
      <c r="I17" s="15">
        <v>8.9999999999999993E-3</v>
      </c>
      <c r="J17" s="15">
        <f>IFERROR(Liste[QTÉ]*Liste[PRIX UNITAIRE],"")</f>
        <v>0.89999999999999991</v>
      </c>
      <c r="K17" s="11" t="s">
        <v>52</v>
      </c>
    </row>
    <row r="18" spans="3:11" ht="21" customHeight="1">
      <c r="C18" s="9" t="str">
        <f>"c"</f>
        <v>c</v>
      </c>
      <c r="D18" s="4" t="s">
        <v>34</v>
      </c>
      <c r="E18" s="5" t="s">
        <v>15</v>
      </c>
      <c r="F18" s="5" t="s">
        <v>33</v>
      </c>
      <c r="G18" s="5">
        <v>2</v>
      </c>
      <c r="H18" s="5" t="s">
        <v>13</v>
      </c>
      <c r="I18" s="15">
        <v>0.45</v>
      </c>
      <c r="J18" s="15">
        <f>IFERROR(Liste[QTÉ]*Liste[PRIX UNITAIRE],"")</f>
        <v>0.9</v>
      </c>
      <c r="K18" s="11" t="s">
        <v>51</v>
      </c>
    </row>
    <row r="19" spans="3:11" ht="21" customHeight="1">
      <c r="C19" s="9" t="str">
        <f t="shared" si="0"/>
        <v>c</v>
      </c>
      <c r="D19" s="4" t="s">
        <v>35</v>
      </c>
      <c r="E19" s="5" t="s">
        <v>15</v>
      </c>
      <c r="F19" s="5" t="s">
        <v>49</v>
      </c>
      <c r="G19" s="5">
        <v>1</v>
      </c>
      <c r="H19" s="5" t="s">
        <v>13</v>
      </c>
      <c r="I19" s="15">
        <v>0.98</v>
      </c>
      <c r="J19" s="15">
        <f>IFERROR(Liste[QTÉ]*Liste[PRIX UNITAIRE],"")</f>
        <v>0.98</v>
      </c>
      <c r="K19" s="11" t="s">
        <v>55</v>
      </c>
    </row>
    <row r="20" spans="3:11" ht="21" customHeight="1">
      <c r="C20" s="9" t="str">
        <f t="shared" si="0"/>
        <v>c</v>
      </c>
      <c r="D20" s="19" t="s">
        <v>36</v>
      </c>
      <c r="E20" s="5" t="s">
        <v>15</v>
      </c>
      <c r="F20" s="5" t="s">
        <v>32</v>
      </c>
      <c r="G20" s="5">
        <v>100</v>
      </c>
      <c r="H20" s="5" t="s">
        <v>13</v>
      </c>
      <c r="I20" s="15">
        <v>1.0800000000000001E-2</v>
      </c>
      <c r="J20" s="15">
        <f>IFERROR(Liste[QTÉ]*Liste[PRIX UNITAIRE],"")</f>
        <v>1.08</v>
      </c>
      <c r="K20" s="11" t="s">
        <v>62</v>
      </c>
    </row>
    <row r="21" spans="3:11" ht="21" customHeight="1">
      <c r="C21" s="9" t="str">
        <f t="shared" si="0"/>
        <v>c</v>
      </c>
      <c r="D21" s="19" t="s">
        <v>37</v>
      </c>
      <c r="E21" s="5" t="s">
        <v>15</v>
      </c>
      <c r="F21" s="5" t="s">
        <v>38</v>
      </c>
      <c r="G21" s="5">
        <v>1</v>
      </c>
      <c r="H21" s="5" t="s">
        <v>13</v>
      </c>
      <c r="I21" s="15">
        <v>1.44</v>
      </c>
      <c r="J21" s="15">
        <f>IFERROR(Liste[QTÉ]*Liste[PRIX UNITAIRE],"")</f>
        <v>1.44</v>
      </c>
      <c r="K21" s="11" t="s">
        <v>53</v>
      </c>
    </row>
    <row r="22" spans="3:11" ht="21" customHeight="1">
      <c r="C22" s="9" t="str">
        <f t="shared" si="0"/>
        <v>c</v>
      </c>
      <c r="D22" s="4" t="s">
        <v>39</v>
      </c>
      <c r="E22" s="5" t="s">
        <v>15</v>
      </c>
      <c r="F22" s="5" t="s">
        <v>40</v>
      </c>
      <c r="G22" s="5">
        <v>1</v>
      </c>
      <c r="H22" s="5" t="s">
        <v>13</v>
      </c>
      <c r="I22" s="15">
        <v>1.8</v>
      </c>
      <c r="J22" s="15">
        <f>IFERROR(Liste[QTÉ]*Liste[PRIX UNITAIRE],"")</f>
        <v>1.8</v>
      </c>
      <c r="K22" s="11" t="s">
        <v>55</v>
      </c>
    </row>
    <row r="23" spans="3:11" ht="21" customHeight="1">
      <c r="C23" s="20" t="str">
        <f t="shared" ref="C23:C30" si="1">"c"</f>
        <v>c</v>
      </c>
      <c r="D23" s="21" t="s">
        <v>41</v>
      </c>
      <c r="E23" s="5" t="s">
        <v>15</v>
      </c>
      <c r="F23" s="5" t="s">
        <v>40</v>
      </c>
      <c r="G23" s="5">
        <v>1</v>
      </c>
      <c r="H23" s="5" t="s">
        <v>13</v>
      </c>
      <c r="I23" s="15">
        <v>1.68</v>
      </c>
      <c r="J23" s="15">
        <f>IFERROR(Liste[QTÉ]*Liste[PRIX UNITAIRE],"")</f>
        <v>1.68</v>
      </c>
      <c r="K23" s="11" t="s">
        <v>55</v>
      </c>
    </row>
    <row r="24" spans="3:11" ht="21" customHeight="1">
      <c r="C24" s="20" t="str">
        <f t="shared" si="1"/>
        <v>c</v>
      </c>
      <c r="D24" s="21" t="s">
        <v>42</v>
      </c>
      <c r="E24" s="5" t="s">
        <v>15</v>
      </c>
      <c r="F24" s="5" t="s">
        <v>44</v>
      </c>
      <c r="G24" s="5">
        <v>1</v>
      </c>
      <c r="H24" s="5" t="s">
        <v>13</v>
      </c>
      <c r="I24" s="15">
        <v>4.53</v>
      </c>
      <c r="J24" s="15">
        <f>IFERROR(Liste[QTÉ]*Liste[PRIX UNITAIRE],"")</f>
        <v>4.53</v>
      </c>
      <c r="K24" s="11" t="s">
        <v>65</v>
      </c>
    </row>
    <row r="25" spans="3:11" ht="21" customHeight="1">
      <c r="C25" s="20" t="str">
        <f t="shared" si="1"/>
        <v>c</v>
      </c>
      <c r="D25" s="21" t="s">
        <v>43</v>
      </c>
      <c r="E25" s="5" t="s">
        <v>45</v>
      </c>
      <c r="F25" s="5" t="s">
        <v>44</v>
      </c>
      <c r="G25" s="5">
        <v>1</v>
      </c>
      <c r="H25" s="5" t="s">
        <v>13</v>
      </c>
      <c r="I25" s="15">
        <v>3.76</v>
      </c>
      <c r="J25" s="15">
        <f>IFERROR(Liste[QTÉ]*Liste[PRIX UNITAIRE],"")</f>
        <v>3.76</v>
      </c>
      <c r="K25" s="11" t="s">
        <v>54</v>
      </c>
    </row>
    <row r="26" spans="3:11" ht="21" customHeight="1">
      <c r="C26" s="20" t="str">
        <f t="shared" si="1"/>
        <v>c</v>
      </c>
      <c r="D26" s="4" t="s">
        <v>46</v>
      </c>
      <c r="E26" s="5" t="s">
        <v>15</v>
      </c>
      <c r="F26" s="5" t="s">
        <v>22</v>
      </c>
      <c r="G26" s="5">
        <v>5</v>
      </c>
      <c r="H26" s="5" t="s">
        <v>13</v>
      </c>
      <c r="I26" s="15">
        <v>0.4</v>
      </c>
      <c r="J26" s="15">
        <f>IFERROR(Liste[QTÉ]*Liste[PRIX UNITAIRE],"")</f>
        <v>2</v>
      </c>
      <c r="K26" s="11" t="s">
        <v>65</v>
      </c>
    </row>
    <row r="27" spans="3:11" ht="21" customHeight="1">
      <c r="C27" s="20" t="str">
        <f t="shared" si="1"/>
        <v>c</v>
      </c>
      <c r="D27" s="4" t="s">
        <v>48</v>
      </c>
      <c r="E27" s="5" t="s">
        <v>15</v>
      </c>
      <c r="F27" s="5" t="s">
        <v>25</v>
      </c>
      <c r="G27" s="5">
        <v>1</v>
      </c>
      <c r="H27" s="5" t="s">
        <v>13</v>
      </c>
      <c r="I27" s="15">
        <v>8.4499999999999993</v>
      </c>
      <c r="J27" s="15">
        <f>IFERROR(Liste[QTÉ]*Liste[PRIX UNITAIRE],"")</f>
        <v>8.4499999999999993</v>
      </c>
      <c r="K27" s="11" t="s">
        <v>69</v>
      </c>
    </row>
    <row r="28" spans="3:11" ht="21" customHeight="1">
      <c r="C28" s="20" t="str">
        <f t="shared" si="1"/>
        <v>c</v>
      </c>
      <c r="D28" s="4" t="s">
        <v>14</v>
      </c>
      <c r="E28" s="5" t="s">
        <v>15</v>
      </c>
      <c r="F28" s="5" t="s">
        <v>49</v>
      </c>
      <c r="G28" s="5">
        <v>1</v>
      </c>
      <c r="H28" s="5" t="s">
        <v>13</v>
      </c>
      <c r="I28" s="15">
        <v>3.69</v>
      </c>
      <c r="J28" s="15">
        <f>IFERROR(Liste[QTÉ]*Liste[PRIX UNITAIRE],"")</f>
        <v>3.69</v>
      </c>
      <c r="K28" s="11" t="s">
        <v>86</v>
      </c>
    </row>
    <row r="29" spans="3:11" ht="21" customHeight="1">
      <c r="C29" s="20" t="str">
        <f t="shared" si="1"/>
        <v>c</v>
      </c>
      <c r="D29" s="4" t="s">
        <v>56</v>
      </c>
      <c r="E29" s="5" t="s">
        <v>15</v>
      </c>
      <c r="F29" s="5" t="s">
        <v>57</v>
      </c>
      <c r="G29" s="5">
        <v>10</v>
      </c>
      <c r="H29" s="5" t="s">
        <v>13</v>
      </c>
      <c r="I29" s="15">
        <v>0.12</v>
      </c>
      <c r="J29" s="15">
        <f>IFERROR(Liste[QTÉ]*Liste[PRIX UNITAIRE],"")</f>
        <v>1.2</v>
      </c>
      <c r="K29" s="11" t="s">
        <v>92</v>
      </c>
    </row>
    <row r="30" spans="3:11" ht="21" customHeight="1">
      <c r="C30" s="20" t="str">
        <f t="shared" si="1"/>
        <v>c</v>
      </c>
      <c r="D30" s="4" t="s">
        <v>47</v>
      </c>
      <c r="E30" s="5" t="s">
        <v>15</v>
      </c>
      <c r="F30" s="5" t="s">
        <v>17</v>
      </c>
      <c r="G30" s="5">
        <v>2</v>
      </c>
      <c r="H30" s="5" t="s">
        <v>13</v>
      </c>
      <c r="I30" s="15">
        <v>1.06</v>
      </c>
      <c r="J30" s="15">
        <f>IFERROR(Liste[QTÉ]*Liste[PRIX UNITAIRE],"")</f>
        <v>2.12</v>
      </c>
      <c r="K30" s="11" t="s">
        <v>69</v>
      </c>
    </row>
    <row r="31" spans="3:11" ht="21" customHeight="1">
      <c r="C31" s="20" t="str">
        <f t="shared" ref="C31:C37" si="2">"c"</f>
        <v>c</v>
      </c>
      <c r="D31" s="21" t="s">
        <v>43</v>
      </c>
      <c r="E31" s="5" t="s">
        <v>15</v>
      </c>
      <c r="F31" s="5" t="s">
        <v>44</v>
      </c>
      <c r="G31" s="5">
        <v>2</v>
      </c>
      <c r="H31" s="5" t="s">
        <v>13</v>
      </c>
      <c r="I31" s="15">
        <v>1.61</v>
      </c>
      <c r="J31" s="15">
        <f>IFERROR(Liste[QTÉ]*Liste[PRIX UNITAIRE],"")</f>
        <v>3.22</v>
      </c>
      <c r="K31" s="11" t="s">
        <v>91</v>
      </c>
    </row>
    <row r="32" spans="3:11" ht="21" customHeight="1">
      <c r="C32" s="20" t="str">
        <f t="shared" si="2"/>
        <v>c</v>
      </c>
      <c r="D32" s="4" t="s">
        <v>58</v>
      </c>
      <c r="E32" s="5" t="s">
        <v>15</v>
      </c>
      <c r="F32" s="5" t="s">
        <v>57</v>
      </c>
      <c r="G32" s="5">
        <v>1</v>
      </c>
      <c r="H32" s="5" t="s">
        <v>13</v>
      </c>
      <c r="I32" s="15">
        <v>2.09</v>
      </c>
      <c r="J32" s="15">
        <f>IFERROR(Liste[QTÉ]*Liste[PRIX UNITAIRE],"")</f>
        <v>2.09</v>
      </c>
      <c r="K32" s="11" t="s">
        <v>65</v>
      </c>
    </row>
    <row r="33" spans="3:11" ht="21" customHeight="1">
      <c r="C33" s="20" t="str">
        <f t="shared" si="2"/>
        <v>c</v>
      </c>
      <c r="D33" s="4" t="s">
        <v>59</v>
      </c>
      <c r="E33" s="5" t="s">
        <v>15</v>
      </c>
      <c r="F33" s="5" t="s">
        <v>57</v>
      </c>
      <c r="G33" s="5">
        <v>1</v>
      </c>
      <c r="H33" s="5" t="s">
        <v>13</v>
      </c>
      <c r="I33" s="15">
        <v>5.84</v>
      </c>
      <c r="J33" s="15">
        <f>IFERROR(Liste[QTÉ]*Liste[PRIX UNITAIRE],"")</f>
        <v>5.84</v>
      </c>
      <c r="K33" s="11" t="s">
        <v>81</v>
      </c>
    </row>
    <row r="34" spans="3:11" ht="21" customHeight="1">
      <c r="C34" s="20" t="str">
        <f t="shared" si="2"/>
        <v>c</v>
      </c>
      <c r="D34" s="4" t="s">
        <v>61</v>
      </c>
      <c r="E34" s="5" t="s">
        <v>15</v>
      </c>
      <c r="F34" s="5" t="s">
        <v>19</v>
      </c>
      <c r="G34" s="5">
        <v>5</v>
      </c>
      <c r="H34" s="5" t="s">
        <v>13</v>
      </c>
      <c r="I34" s="15">
        <v>1.1399999999999999</v>
      </c>
      <c r="J34" s="15">
        <f>IFERROR(Liste[QTÉ]*Liste[PRIX UNITAIRE],"")</f>
        <v>5.6999999999999993</v>
      </c>
      <c r="K34" s="11" t="s">
        <v>86</v>
      </c>
    </row>
    <row r="35" spans="3:11" ht="21" customHeight="1">
      <c r="C35" s="20" t="str">
        <f t="shared" si="2"/>
        <v>c</v>
      </c>
      <c r="D35" s="4" t="s">
        <v>72</v>
      </c>
      <c r="E35" s="5" t="s">
        <v>15</v>
      </c>
      <c r="F35" s="5" t="s">
        <v>22</v>
      </c>
      <c r="G35" s="5">
        <v>2</v>
      </c>
      <c r="H35" s="5" t="s">
        <v>13</v>
      </c>
      <c r="I35" s="15">
        <v>0.82</v>
      </c>
      <c r="J35" s="15">
        <f>IFERROR(Liste[QTÉ]*Liste[PRIX UNITAIRE],"")</f>
        <v>1.64</v>
      </c>
      <c r="K35" s="11" t="s">
        <v>119</v>
      </c>
    </row>
    <row r="36" spans="3:11" ht="21" customHeight="1">
      <c r="C36" s="20" t="str">
        <f t="shared" si="2"/>
        <v>c</v>
      </c>
      <c r="D36" s="4" t="s">
        <v>71</v>
      </c>
      <c r="E36" s="5" t="s">
        <v>15</v>
      </c>
      <c r="F36" s="5" t="s">
        <v>22</v>
      </c>
      <c r="G36" s="5">
        <v>5</v>
      </c>
      <c r="H36" s="5" t="s">
        <v>13</v>
      </c>
      <c r="I36" s="15">
        <v>0.49</v>
      </c>
      <c r="J36" s="15">
        <f>IFERROR(Liste[QTÉ]*Liste[PRIX UNITAIRE],"")</f>
        <v>2.4500000000000002</v>
      </c>
      <c r="K36" s="11" t="s">
        <v>86</v>
      </c>
    </row>
    <row r="37" spans="3:11" ht="21" customHeight="1">
      <c r="C37" s="20" t="str">
        <f t="shared" si="2"/>
        <v>c</v>
      </c>
      <c r="D37" s="4" t="s">
        <v>64</v>
      </c>
      <c r="E37" s="5" t="s">
        <v>15</v>
      </c>
      <c r="F37" s="5" t="s">
        <v>17</v>
      </c>
      <c r="G37" s="5">
        <v>1</v>
      </c>
      <c r="H37" s="5" t="s">
        <v>13</v>
      </c>
      <c r="I37" s="15">
        <v>0.8</v>
      </c>
      <c r="J37" s="15">
        <f>IFERROR(Liste[QTÉ]*Liste[PRIX UNITAIRE],"")</f>
        <v>0.8</v>
      </c>
      <c r="K37" s="11" t="s">
        <v>91</v>
      </c>
    </row>
    <row r="38" spans="3:11" ht="21" customHeight="1">
      <c r="C38" s="20" t="str">
        <f t="shared" ref="C38:C45" si="3">"c"</f>
        <v>c</v>
      </c>
      <c r="D38" s="4" t="s">
        <v>67</v>
      </c>
      <c r="E38" s="5" t="s">
        <v>15</v>
      </c>
      <c r="F38" s="5" t="s">
        <v>68</v>
      </c>
      <c r="G38" s="5">
        <v>2</v>
      </c>
      <c r="H38" s="5" t="s">
        <v>13</v>
      </c>
      <c r="I38" s="15">
        <v>2.44</v>
      </c>
      <c r="J38" s="15">
        <f>IFERROR(Liste[QTÉ]*Liste[PRIX UNITAIRE],"")</f>
        <v>4.88</v>
      </c>
      <c r="K38" s="11" t="s">
        <v>95</v>
      </c>
    </row>
    <row r="39" spans="3:11" ht="21" customHeight="1">
      <c r="C39" s="20" t="str">
        <f t="shared" si="3"/>
        <v>c</v>
      </c>
      <c r="D39" s="4" t="s">
        <v>70</v>
      </c>
      <c r="E39" s="5" t="s">
        <v>15</v>
      </c>
      <c r="F39" s="5" t="s">
        <v>22</v>
      </c>
      <c r="G39" s="5">
        <v>2</v>
      </c>
      <c r="H39" s="5" t="s">
        <v>13</v>
      </c>
      <c r="I39" s="15">
        <v>0.85</v>
      </c>
      <c r="J39" s="15">
        <f>IFERROR(Liste[QTÉ]*Liste[PRIX UNITAIRE],"")</f>
        <v>1.7</v>
      </c>
      <c r="K39" s="11" t="s">
        <v>97</v>
      </c>
    </row>
    <row r="40" spans="3:11" ht="21" customHeight="1">
      <c r="C40" s="20" t="str">
        <f t="shared" si="3"/>
        <v>c</v>
      </c>
      <c r="D40" s="4" t="s">
        <v>73</v>
      </c>
      <c r="E40" s="5" t="s">
        <v>15</v>
      </c>
      <c r="F40" s="5" t="s">
        <v>74</v>
      </c>
      <c r="G40" s="5">
        <v>10</v>
      </c>
      <c r="H40" s="5" t="s">
        <v>13</v>
      </c>
      <c r="I40" s="15">
        <v>0.09</v>
      </c>
      <c r="J40" s="15">
        <f>IFERROR(Liste[QTÉ]*Liste[PRIX UNITAIRE],"")</f>
        <v>0.89999999999999991</v>
      </c>
      <c r="K40" s="11" t="s">
        <v>94</v>
      </c>
    </row>
    <row r="41" spans="3:11" ht="21" customHeight="1">
      <c r="C41" s="20" t="str">
        <f t="shared" si="3"/>
        <v>c</v>
      </c>
      <c r="D41" s="4" t="s">
        <v>75</v>
      </c>
      <c r="E41" s="5" t="s">
        <v>15</v>
      </c>
      <c r="F41" s="5" t="s">
        <v>74</v>
      </c>
      <c r="G41" s="5">
        <v>5</v>
      </c>
      <c r="H41" s="5" t="s">
        <v>13</v>
      </c>
      <c r="I41" s="15">
        <v>0.2</v>
      </c>
      <c r="J41" s="15">
        <f>IFERROR(Liste[QTÉ]*Liste[PRIX UNITAIRE],"")</f>
        <v>1</v>
      </c>
      <c r="K41" s="11" t="s">
        <v>106</v>
      </c>
    </row>
    <row r="42" spans="3:11" ht="21" customHeight="1">
      <c r="C42" s="20" t="str">
        <f t="shared" si="3"/>
        <v>c</v>
      </c>
      <c r="D42" s="4" t="s">
        <v>76</v>
      </c>
      <c r="E42" s="5" t="s">
        <v>15</v>
      </c>
      <c r="F42" s="5" t="s">
        <v>44</v>
      </c>
      <c r="G42" s="5">
        <v>1</v>
      </c>
      <c r="H42" s="5" t="s">
        <v>13</v>
      </c>
      <c r="I42" s="15">
        <v>4.45</v>
      </c>
      <c r="J42" s="15">
        <f>IFERROR(Liste[QTÉ]*Liste[PRIX UNITAIRE],"")</f>
        <v>4.45</v>
      </c>
      <c r="K42" s="11" t="s">
        <v>106</v>
      </c>
    </row>
    <row r="43" spans="3:11" ht="21" customHeight="1">
      <c r="C43" s="20" t="str">
        <f t="shared" si="3"/>
        <v>c</v>
      </c>
      <c r="D43" s="4" t="s">
        <v>77</v>
      </c>
      <c r="E43" s="5" t="s">
        <v>15</v>
      </c>
      <c r="F43" s="5" t="s">
        <v>19</v>
      </c>
      <c r="G43" s="5">
        <v>1</v>
      </c>
      <c r="H43" s="5" t="s">
        <v>13</v>
      </c>
      <c r="I43" s="15">
        <v>1.35</v>
      </c>
      <c r="J43" s="15">
        <f>IFERROR(Liste[QTÉ]*Liste[PRIX UNITAIRE],"")</f>
        <v>1.35</v>
      </c>
      <c r="K43" s="11" t="s">
        <v>96</v>
      </c>
    </row>
    <row r="44" spans="3:11" ht="21" customHeight="1">
      <c r="C44" s="20" t="str">
        <f t="shared" si="3"/>
        <v>c</v>
      </c>
      <c r="D44" s="4" t="s">
        <v>78</v>
      </c>
      <c r="E44" s="5" t="s">
        <v>15</v>
      </c>
      <c r="F44" s="5" t="s">
        <v>79</v>
      </c>
      <c r="G44" s="5">
        <v>1</v>
      </c>
      <c r="H44" s="5" t="s">
        <v>13</v>
      </c>
      <c r="I44" s="15">
        <v>1.62</v>
      </c>
      <c r="J44" s="15">
        <f>IFERROR(Liste[QTÉ]*Liste[PRIX UNITAIRE],"")</f>
        <v>1.62</v>
      </c>
      <c r="K44" s="11" t="s">
        <v>96</v>
      </c>
    </row>
    <row r="45" spans="3:11" ht="21" customHeight="1">
      <c r="C45" s="20" t="str">
        <f t="shared" si="3"/>
        <v>c</v>
      </c>
      <c r="D45" s="4" t="s">
        <v>80</v>
      </c>
      <c r="E45" s="5" t="s">
        <v>15</v>
      </c>
      <c r="F45" s="5" t="s">
        <v>79</v>
      </c>
      <c r="G45" s="5">
        <v>1</v>
      </c>
      <c r="H45" s="5" t="s">
        <v>13</v>
      </c>
      <c r="I45" s="15">
        <v>1.1599999999999999</v>
      </c>
      <c r="J45" s="15">
        <f>IFERROR(Liste[QTÉ]*Liste[PRIX UNITAIRE],"")</f>
        <v>1.1599999999999999</v>
      </c>
      <c r="K45" s="11" t="s">
        <v>115</v>
      </c>
    </row>
    <row r="46" spans="3:11" ht="21" customHeight="1">
      <c r="C46" s="20" t="str">
        <f t="shared" ref="C46:C52" si="4">"c"</f>
        <v>c</v>
      </c>
      <c r="D46" s="4" t="s">
        <v>82</v>
      </c>
      <c r="E46" s="5" t="s">
        <v>15</v>
      </c>
      <c r="G46" s="5">
        <v>20</v>
      </c>
      <c r="H46" s="5" t="s">
        <v>13</v>
      </c>
      <c r="I46" s="15">
        <v>0.04</v>
      </c>
      <c r="J46" s="15">
        <f>IFERROR(Liste[QTÉ]*Liste[PRIX UNITAIRE],"")</f>
        <v>0.8</v>
      </c>
      <c r="K46" s="11" t="s">
        <v>96</v>
      </c>
    </row>
    <row r="47" spans="3:11" ht="21" customHeight="1">
      <c r="C47" s="20" t="str">
        <f t="shared" si="4"/>
        <v>c</v>
      </c>
      <c r="D47" s="4" t="s">
        <v>83</v>
      </c>
      <c r="E47" s="5" t="s">
        <v>15</v>
      </c>
      <c r="F47" s="5" t="s">
        <v>84</v>
      </c>
      <c r="G47" s="5">
        <v>1</v>
      </c>
      <c r="H47" s="5" t="s">
        <v>13</v>
      </c>
      <c r="I47" s="15">
        <v>6.19</v>
      </c>
      <c r="J47" s="15">
        <f>IFERROR(Liste[QTÉ]*Liste[PRIX UNITAIRE],"")</f>
        <v>6.19</v>
      </c>
      <c r="K47" s="11" t="s">
        <v>102</v>
      </c>
    </row>
    <row r="48" spans="3:11" ht="21" customHeight="1">
      <c r="C48" s="20" t="str">
        <f t="shared" si="4"/>
        <v>c</v>
      </c>
      <c r="D48" s="21" t="s">
        <v>120</v>
      </c>
      <c r="E48" s="5" t="s">
        <v>15</v>
      </c>
      <c r="F48" s="5" t="s">
        <v>19</v>
      </c>
      <c r="G48" s="5">
        <v>3</v>
      </c>
      <c r="H48" s="5" t="s">
        <v>13</v>
      </c>
      <c r="I48" s="15">
        <v>0.28999999999999998</v>
      </c>
      <c r="J48" s="15">
        <f>IFERROR(Liste[QTÉ]*Liste[PRIX UNITAIRE],"")</f>
        <v>0.86999999999999988</v>
      </c>
      <c r="K48" s="11" t="s">
        <v>118</v>
      </c>
    </row>
    <row r="49" spans="3:11" ht="21" customHeight="1">
      <c r="C49" s="20" t="str">
        <f t="shared" si="4"/>
        <v>c</v>
      </c>
      <c r="D49" s="4" t="s">
        <v>87</v>
      </c>
      <c r="E49" s="5" t="s">
        <v>15</v>
      </c>
      <c r="F49" s="5" t="s">
        <v>74</v>
      </c>
      <c r="G49" s="5">
        <v>2</v>
      </c>
      <c r="H49" s="5" t="s">
        <v>13</v>
      </c>
      <c r="I49" s="15">
        <v>1.25</v>
      </c>
      <c r="J49" s="15">
        <f>IFERROR(Liste[QTÉ]*Liste[PRIX UNITAIRE],"")</f>
        <v>2.5</v>
      </c>
      <c r="K49" s="11" t="s">
        <v>110</v>
      </c>
    </row>
    <row r="50" spans="3:11" ht="21" customHeight="1">
      <c r="C50" s="20" t="str">
        <f t="shared" si="4"/>
        <v>c</v>
      </c>
      <c r="D50" s="4" t="s">
        <v>88</v>
      </c>
      <c r="E50" s="5" t="s">
        <v>45</v>
      </c>
      <c r="G50" s="5">
        <v>1</v>
      </c>
      <c r="H50" s="5" t="s">
        <v>13</v>
      </c>
      <c r="I50" s="15">
        <v>20</v>
      </c>
      <c r="J50" s="15">
        <f>IFERROR(Liste[QTÉ]*Liste[PRIX UNITAIRE],"")</f>
        <v>20</v>
      </c>
      <c r="K50" s="11" t="s">
        <v>98</v>
      </c>
    </row>
    <row r="51" spans="3:11" ht="21" customHeight="1">
      <c r="C51" s="20" t="str">
        <f t="shared" si="4"/>
        <v>c</v>
      </c>
      <c r="D51" s="4" t="s">
        <v>89</v>
      </c>
      <c r="E51" s="5" t="s">
        <v>15</v>
      </c>
      <c r="F51" s="5" t="s">
        <v>19</v>
      </c>
      <c r="G51" s="5">
        <v>1</v>
      </c>
      <c r="H51" s="5" t="s">
        <v>13</v>
      </c>
      <c r="I51" s="15">
        <v>1.04</v>
      </c>
      <c r="J51" s="15">
        <f>IFERROR(Liste[QTÉ]*Liste[PRIX UNITAIRE],"")</f>
        <v>1.04</v>
      </c>
      <c r="K51" s="11" t="s">
        <v>103</v>
      </c>
    </row>
    <row r="52" spans="3:11" ht="21" customHeight="1">
      <c r="C52" s="20" t="str">
        <f t="shared" si="4"/>
        <v>c</v>
      </c>
      <c r="D52" s="4" t="s">
        <v>90</v>
      </c>
      <c r="E52" s="5" t="s">
        <v>15</v>
      </c>
      <c r="F52" s="5" t="s">
        <v>19</v>
      </c>
      <c r="G52" s="5">
        <v>10</v>
      </c>
      <c r="H52" s="5" t="s">
        <v>13</v>
      </c>
      <c r="I52" s="15">
        <v>0.18</v>
      </c>
      <c r="J52" s="15">
        <f>IFERROR(Liste[QTÉ]*Liste[PRIX UNITAIRE],"")</f>
        <v>1.7999999999999998</v>
      </c>
      <c r="K52" s="11" t="s">
        <v>99</v>
      </c>
    </row>
    <row r="53" spans="3:11" ht="21" customHeight="1">
      <c r="C53" s="20" t="str">
        <f t="shared" ref="C53:C58" si="5">"c"</f>
        <v>c</v>
      </c>
      <c r="D53" s="4" t="s">
        <v>100</v>
      </c>
      <c r="E53" s="5" t="s">
        <v>15</v>
      </c>
      <c r="F53" s="5" t="s">
        <v>44</v>
      </c>
      <c r="G53" s="5">
        <v>1</v>
      </c>
      <c r="H53" s="5" t="s">
        <v>13</v>
      </c>
      <c r="I53" s="15">
        <v>6.02</v>
      </c>
      <c r="J53" s="15">
        <f>IFERROR(Liste[QTÉ]*Liste[PRIX UNITAIRE],"")</f>
        <v>6.02</v>
      </c>
      <c r="K53" s="11"/>
    </row>
    <row r="54" spans="3:11" ht="21" customHeight="1">
      <c r="C54" s="20" t="str">
        <f t="shared" si="5"/>
        <v>c</v>
      </c>
      <c r="D54" s="4" t="s">
        <v>101</v>
      </c>
      <c r="E54" s="5" t="s">
        <v>15</v>
      </c>
      <c r="G54" s="5">
        <v>1</v>
      </c>
      <c r="H54" s="5" t="s">
        <v>13</v>
      </c>
      <c r="I54" s="15">
        <v>2.2400000000000002</v>
      </c>
      <c r="J54" s="15">
        <f>IFERROR(Liste[QTÉ]*Liste[PRIX UNITAIRE],"")</f>
        <v>2.2400000000000002</v>
      </c>
      <c r="K54" s="11" t="s">
        <v>117</v>
      </c>
    </row>
    <row r="55" spans="3:11" ht="21" customHeight="1">
      <c r="C55" s="20" t="str">
        <f t="shared" si="5"/>
        <v>c</v>
      </c>
      <c r="D55" s="4" t="s">
        <v>104</v>
      </c>
      <c r="E55" s="5" t="s">
        <v>15</v>
      </c>
      <c r="F55" s="5" t="s">
        <v>22</v>
      </c>
      <c r="G55" s="5">
        <v>2</v>
      </c>
      <c r="H55" s="5" t="s">
        <v>13</v>
      </c>
      <c r="I55" s="15">
        <v>0.5</v>
      </c>
      <c r="J55" s="15">
        <f>IFERROR(Liste[QTÉ]*Liste[PRIX UNITAIRE],"")</f>
        <v>1</v>
      </c>
      <c r="K55" s="11" t="s">
        <v>105</v>
      </c>
    </row>
    <row r="56" spans="3:11" ht="21" customHeight="1">
      <c r="C56" s="20" t="str">
        <f t="shared" si="5"/>
        <v>c</v>
      </c>
      <c r="D56" s="4" t="s">
        <v>72</v>
      </c>
      <c r="E56" s="5" t="s">
        <v>15</v>
      </c>
      <c r="F56" s="5" t="s">
        <v>22</v>
      </c>
      <c r="G56" s="5">
        <v>2</v>
      </c>
      <c r="H56" s="5" t="s">
        <v>13</v>
      </c>
      <c r="I56" s="15">
        <v>0.78</v>
      </c>
      <c r="J56" s="15">
        <f>IFERROR(Liste[QTÉ]*Liste[PRIX UNITAIRE],"")</f>
        <v>1.56</v>
      </c>
      <c r="K56" s="11" t="s">
        <v>114</v>
      </c>
    </row>
    <row r="57" spans="3:11" ht="21" customHeight="1">
      <c r="C57" s="20" t="str">
        <f t="shared" si="5"/>
        <v>c</v>
      </c>
      <c r="D57" s="4" t="s">
        <v>107</v>
      </c>
      <c r="E57" s="5" t="s">
        <v>15</v>
      </c>
      <c r="G57" s="5">
        <v>2</v>
      </c>
      <c r="H57" s="5" t="s">
        <v>13</v>
      </c>
      <c r="I57" s="15">
        <v>0.42</v>
      </c>
      <c r="J57" s="15">
        <f>IFERROR(Liste[QTÉ]*Liste[PRIX UNITAIRE],"")</f>
        <v>0.84</v>
      </c>
      <c r="K57" s="11" t="s">
        <v>113</v>
      </c>
    </row>
    <row r="58" spans="3:11" ht="21" customHeight="1">
      <c r="C58" s="20" t="str">
        <f t="shared" si="5"/>
        <v>c</v>
      </c>
      <c r="D58" s="4" t="s">
        <v>108</v>
      </c>
      <c r="E58" s="5" t="s">
        <v>15</v>
      </c>
      <c r="G58" s="5">
        <v>2</v>
      </c>
      <c r="H58" s="5" t="s">
        <v>13</v>
      </c>
      <c r="I58" s="15">
        <v>1.37</v>
      </c>
      <c r="J58" s="15">
        <f>IFERROR(Liste[QTÉ]*Liste[PRIX UNITAIRE],"")</f>
        <v>2.74</v>
      </c>
      <c r="K58" s="11" t="s">
        <v>116</v>
      </c>
    </row>
    <row r="59" spans="3:11" ht="21" customHeight="1">
      <c r="C59" s="20" t="str">
        <f>"c"</f>
        <v>c</v>
      </c>
      <c r="D59" s="4" t="s">
        <v>109</v>
      </c>
      <c r="E59" s="5" t="s">
        <v>15</v>
      </c>
      <c r="G59" s="5">
        <v>2</v>
      </c>
      <c r="H59" s="5" t="s">
        <v>13</v>
      </c>
      <c r="I59" s="15">
        <v>0.76</v>
      </c>
      <c r="J59" s="15">
        <f>IFERROR(Liste[QTÉ]*Liste[PRIX UNITAIRE],"")</f>
        <v>1.52</v>
      </c>
      <c r="K59" s="11"/>
    </row>
    <row r="60" spans="3:11" ht="21" customHeight="1">
      <c r="C60" s="20" t="str">
        <f>"c"</f>
        <v>c</v>
      </c>
      <c r="D60" s="4" t="s">
        <v>111</v>
      </c>
      <c r="E60" s="5" t="s">
        <v>15</v>
      </c>
      <c r="G60" s="5">
        <v>2</v>
      </c>
      <c r="H60" s="5" t="s">
        <v>13</v>
      </c>
      <c r="I60" s="15">
        <v>0.49</v>
      </c>
      <c r="J60" s="15">
        <f>IFERROR(Liste[QTÉ]*Liste[PRIX UNITAIRE],"")</f>
        <v>0.98</v>
      </c>
      <c r="K60" s="11"/>
    </row>
    <row r="61" spans="3:11" ht="21" customHeight="1">
      <c r="C61" s="20" t="str">
        <f>"c"</f>
        <v>c</v>
      </c>
      <c r="D61" s="4" t="s">
        <v>112</v>
      </c>
      <c r="E61" s="5" t="s">
        <v>15</v>
      </c>
      <c r="G61" s="5">
        <v>1</v>
      </c>
      <c r="H61" s="5" t="s">
        <v>13</v>
      </c>
      <c r="I61" s="15">
        <v>0.44</v>
      </c>
      <c r="J61" s="15">
        <f>IFERROR(Liste[QTÉ]*Liste[PRIX UNITAIRE],"")</f>
        <v>0.44</v>
      </c>
      <c r="K61" s="11"/>
    </row>
  </sheetData>
  <conditionalFormatting sqref="C10:K10 C8:C9 C12:K16 C11 E11:K11 C17 C20:C21 E20:K21 E17:K17 E8:K9 C22:K22 C6:K7 C5:J5 C18:K19">
    <cfRule type="expression" dxfId="2" priority="1">
      <formula>ISODD(ROW(AncreTableau))&lt;&gt;ISODD(ROW(C5))</formula>
    </cfRule>
  </conditionalFormatting>
  <printOptions horizontalCentered="1"/>
  <pageMargins left="0.3" right="0.3" top="0.5" bottom="0.5" header="0.3" footer="0.3"/>
  <pageSetup scale="66" fitToHeight="0" orientation="portrait" r:id="rId1"/>
  <headerFooter differentFirst="1">
    <oddFooter>Page &amp;P of &amp;N</oddFooter>
  </headerFooter>
  <drawing r:id="rId2"/>
  <picture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1"/>
  <sheetViews>
    <sheetView workbookViewId="0"/>
  </sheetViews>
  <sheetFormatPr baseColWidth="10" defaultColWidth="9" defaultRowHeight="12.75"/>
  <cols>
    <col min="5" max="5" width="18.7109375" customWidth="1"/>
    <col min="10" max="10" width="12.42578125" bestFit="1" customWidth="1"/>
    <col min="11" max="12" width="12.28515625" customWidth="1"/>
    <col min="13" max="13" width="14.42578125" bestFit="1" customWidth="1"/>
  </cols>
  <sheetData>
    <row r="1" spans="1:13">
      <c r="A1" t="s">
        <v>0</v>
      </c>
    </row>
    <row r="3" spans="1:13">
      <c r="K3" s="16">
        <f>SUM(Liste[TOTAL])-SUM(K6:K9)</f>
        <v>84.010000000000019</v>
      </c>
      <c r="L3" s="18">
        <f>ROUND(K3,0)</f>
        <v>84</v>
      </c>
      <c r="M3" t="s">
        <v>9</v>
      </c>
    </row>
    <row r="4" spans="1:13">
      <c r="K4" s="16"/>
      <c r="L4" s="18">
        <f>ROUNDUP(SUM(Liste[TOTAL]),0)</f>
        <v>149</v>
      </c>
      <c r="M4" t="s">
        <v>10</v>
      </c>
    </row>
    <row r="5" spans="1:13">
      <c r="K5" s="16"/>
      <c r="L5" s="18"/>
    </row>
    <row r="6" spans="1:13">
      <c r="E6" s="13" t="str">
        <f t="array" ref="E6">IFERROR(INDEX(Liste[CATÉGORIE],MATCH(,COUNTIF($E$5:E5,Liste[CATÉGORIE]),)),"")</f>
        <v>Test</v>
      </c>
      <c r="F6">
        <f>SUMIFS(Liste[TOTAL],Liste[CATÉGORIE],E6)</f>
        <v>6.37</v>
      </c>
      <c r="G6">
        <f>F6+ROW()/1000000</f>
        <v>6.3700060000000001</v>
      </c>
      <c r="H6">
        <f>LARGE($G$6:$G$21,1)</f>
        <v>21.980015000000002</v>
      </c>
      <c r="I6">
        <f>MATCH(H6,$G$6:$G$21,0)</f>
        <v>10</v>
      </c>
      <c r="J6" t="str">
        <f>INDEX($E$6:$E$21,$I6)</f>
        <v>arduino</v>
      </c>
      <c r="K6" s="17">
        <f>INDEX($F$6:$F$21,$I6)</f>
        <v>21.98</v>
      </c>
      <c r="L6" s="18">
        <f>ROUND(K6,0)</f>
        <v>22</v>
      </c>
      <c r="M6" t="str">
        <f>UPPER(J6) &amp; " TOTAL"</f>
        <v>ARDUINO TOTAL</v>
      </c>
    </row>
    <row r="7" spans="1:13">
      <c r="E7" s="13" t="str">
        <f t="array" ref="E7">IFERROR(INDEX(Liste[CATÉGORIE],MATCH(,COUNTIF($E$5:E6,Liste[CATÉGORIE]),)),"")</f>
        <v>Affichage</v>
      </c>
      <c r="F7">
        <f>SUMIFS(Liste[TOTAL],Liste[CATÉGORIE],E7)</f>
        <v>8.990000000000002</v>
      </c>
      <c r="G7">
        <f t="shared" ref="G7:G21" si="0">F7+ROW()/1000000</f>
        <v>8.9900070000000021</v>
      </c>
      <c r="H7">
        <f>LARGE($G$6:$G$21,2)</f>
        <v>16.230008999999995</v>
      </c>
      <c r="I7">
        <f>MATCH(H7,$G$6:$G$21,0)</f>
        <v>4</v>
      </c>
      <c r="J7" t="str">
        <f>INDEX($E$6:$E$21,$I7)</f>
        <v>Capteur</v>
      </c>
      <c r="K7" s="17">
        <f>INDEX($F$6:$F$21,$I7)</f>
        <v>16.229999999999997</v>
      </c>
      <c r="L7" s="18">
        <f>ROUND(K7,0)</f>
        <v>16</v>
      </c>
      <c r="M7" t="str">
        <f>UPPER(J7) &amp; " TOTAL"</f>
        <v>CAPTEUR TOTAL</v>
      </c>
    </row>
    <row r="8" spans="1:13">
      <c r="E8" s="13" t="str">
        <f t="array" ref="E8">IFERROR(INDEX(Liste[CATÉGORIE],MATCH(,COUNTIF($E$5:E7,Liste[CATÉGORIE]),)),"")</f>
        <v>IC</v>
      </c>
      <c r="F8">
        <f>SUMIFS(Liste[TOTAL],Liste[CATÉGORIE],E8)</f>
        <v>12.759999999999998</v>
      </c>
      <c r="G8">
        <f t="shared" si="0"/>
        <v>12.760007999999997</v>
      </c>
      <c r="H8">
        <f>LARGE($G$6:$G$21,3)</f>
        <v>13.970009999999998</v>
      </c>
      <c r="I8">
        <f>MATCH(H8,$G$6:$G$21,0)</f>
        <v>5</v>
      </c>
      <c r="J8" t="str">
        <f>INDEX($E$6:$E$21,$I8)</f>
        <v>Moteur</v>
      </c>
      <c r="K8" s="17">
        <f>INDEX($F$6:$F$21,$I8)</f>
        <v>13.969999999999999</v>
      </c>
      <c r="L8" s="18">
        <f>ROUND(K8,0)</f>
        <v>14</v>
      </c>
      <c r="M8" t="str">
        <f>UPPER(J8) &amp; " TOTAL"</f>
        <v>MOTEUR TOTAL</v>
      </c>
    </row>
    <row r="9" spans="1:13">
      <c r="E9" s="13" t="str">
        <f t="array" ref="E9">IFERROR(INDEX(Liste[CATÉGORIE],MATCH(,COUNTIF($E$5:E8,Liste[CATÉGORIE]),)),"")</f>
        <v>Capteur</v>
      </c>
      <c r="F9">
        <f>SUMIFS(Liste[TOTAL],Liste[CATÉGORIE],E9)</f>
        <v>16.229999999999997</v>
      </c>
      <c r="G9">
        <f t="shared" si="0"/>
        <v>16.230008999999995</v>
      </c>
      <c r="H9">
        <f>LARGE($G$6:$G$21,4)</f>
        <v>12.760007999999997</v>
      </c>
      <c r="I9">
        <f>MATCH(H9,$G$6:$G$21,0)</f>
        <v>3</v>
      </c>
      <c r="J9" t="str">
        <f>INDEX($E$6:$E$21,$I9)</f>
        <v>IC</v>
      </c>
      <c r="K9" s="17">
        <f>INDEX($F$6:$F$21,$I9)</f>
        <v>12.759999999999998</v>
      </c>
      <c r="L9" s="18">
        <f>ROUND(K9,0)</f>
        <v>13</v>
      </c>
      <c r="M9" t="str">
        <f>UPPER(J9) &amp; " TOTAL"</f>
        <v>IC TOTAL</v>
      </c>
    </row>
    <row r="10" spans="1:13">
      <c r="E10" s="13" t="str">
        <f t="array" ref="E10">IFERROR(INDEX(Liste[CATÉGORIE],MATCH(,COUNTIF($E$5:E9,Liste[CATÉGORIE]),)),"")</f>
        <v>Moteur</v>
      </c>
      <c r="F10">
        <f>SUMIFS(Liste[TOTAL],Liste[CATÉGORIE],E10)</f>
        <v>13.969999999999999</v>
      </c>
      <c r="G10">
        <f t="shared" si="0"/>
        <v>13.970009999999998</v>
      </c>
      <c r="K10" s="1"/>
      <c r="L10" s="1"/>
    </row>
    <row r="11" spans="1:13">
      <c r="E11" s="13" t="str">
        <f t="array" ref="E11">IFERROR(INDEX(Liste[CATÉGORIE],MATCH(,COUNTIF($E$5:E10,Liste[CATÉGORIE]),)),"")</f>
        <v>transistor</v>
      </c>
      <c r="F11">
        <f>SUMIFS(Liste[TOTAL],Liste[CATÉGORIE],E11)</f>
        <v>3.9099999999999997</v>
      </c>
      <c r="G11">
        <f t="shared" si="0"/>
        <v>3.9100109999999999</v>
      </c>
      <c r="K11" s="1"/>
      <c r="L11" s="1"/>
    </row>
    <row r="12" spans="1:13">
      <c r="E12" s="13" t="str">
        <f t="array" ref="E12">IFERROR(INDEX(Liste[CATÉGORIE],MATCH(,COUNTIF($E$5:E11,Liste[CATÉGORIE]),)),"")</f>
        <v>Diode</v>
      </c>
      <c r="F12">
        <f>SUMIFS(Liste[TOTAL],Liste[CATÉGORIE],E12)</f>
        <v>1.98</v>
      </c>
      <c r="G12">
        <f t="shared" si="0"/>
        <v>1.9800119999999999</v>
      </c>
      <c r="K12" s="1"/>
      <c r="L12" s="1"/>
    </row>
    <row r="13" spans="1:13">
      <c r="E13" s="13" t="str">
        <f t="array" ref="E13">IFERROR(INDEX(Liste[CATÉGORIE],MATCH(,COUNTIF($E$5:E12,Liste[CATÉGORIE]),)),"")</f>
        <v>Résistance</v>
      </c>
      <c r="F13">
        <f>SUMIFS(Liste[TOTAL],Liste[CATÉGORIE],E13)</f>
        <v>2.34</v>
      </c>
      <c r="G13">
        <f t="shared" si="0"/>
        <v>2.3400129999999999</v>
      </c>
      <c r="K13" s="1"/>
      <c r="L13" s="1"/>
    </row>
    <row r="14" spans="1:13">
      <c r="E14" s="13" t="str">
        <f t="array" ref="E14">IFERROR(INDEX(Liste[CATÉGORIE],MATCH(,COUNTIF($E$5:E13,Liste[CATÉGORIE]),)),"")</f>
        <v>condensateur</v>
      </c>
      <c r="F14">
        <f>SUMIFS(Liste[TOTAL],Liste[CATÉGORIE],E14)</f>
        <v>3.48</v>
      </c>
      <c r="G14">
        <f t="shared" si="0"/>
        <v>3.4800140000000002</v>
      </c>
      <c r="K14" s="1"/>
      <c r="L14" s="1"/>
    </row>
    <row r="15" spans="1:13">
      <c r="E15" s="13" t="str">
        <f t="array" ref="E15">IFERROR(INDEX(Liste[CATÉGORIE],MATCH(,COUNTIF($E$5:E14,Liste[CATÉGORIE]),)),"")</f>
        <v>arduino</v>
      </c>
      <c r="F15">
        <f>SUMIFS(Liste[TOTAL],Liste[CATÉGORIE],E15)</f>
        <v>21.98</v>
      </c>
      <c r="G15">
        <f t="shared" si="0"/>
        <v>21.980015000000002</v>
      </c>
      <c r="K15" s="1"/>
      <c r="L15" s="1"/>
    </row>
    <row r="16" spans="1:13">
      <c r="E16" s="13" t="str">
        <f t="array" ref="E16">IFERROR(INDEX(Liste[CATÉGORIE],MATCH(,COUNTIF($E$5:E15,Liste[CATÉGORIE]),)),"")</f>
        <v>Soudure</v>
      </c>
      <c r="F16">
        <f>SUMIFS(Liste[TOTAL],Liste[CATÉGORIE],E16)</f>
        <v>9.129999999999999</v>
      </c>
      <c r="G16">
        <f t="shared" si="0"/>
        <v>9.1300159999999995</v>
      </c>
      <c r="K16" s="1"/>
      <c r="L16" s="1"/>
    </row>
    <row r="17" spans="5:12">
      <c r="E17" s="13" t="str">
        <f t="array" ref="E17">IFERROR(INDEX(Liste[CATÉGORIE],MATCH(,COUNTIF($E$5:E16,Liste[CATÉGORIE]),)),"")</f>
        <v>communication</v>
      </c>
      <c r="F17">
        <f>SUMIFS(Liste[TOTAL],Liste[CATÉGORIE],E17)</f>
        <v>4.88</v>
      </c>
      <c r="G17">
        <f t="shared" si="0"/>
        <v>4.8800169999999996</v>
      </c>
      <c r="K17" s="1"/>
      <c r="L17" s="1"/>
    </row>
    <row r="18" spans="5:12">
      <c r="E18" s="13" t="str">
        <f t="array" ref="E18">IFERROR(INDEX(Liste[CATÉGORIE],MATCH(,COUNTIF($E$5:E17,Liste[CATÉGORIE]),)),"")</f>
        <v>alim</v>
      </c>
      <c r="F18">
        <f>SUMIFS(Liste[TOTAL],Liste[CATÉGORIE],E18)</f>
        <v>4.4000000000000004</v>
      </c>
      <c r="G18">
        <f t="shared" si="0"/>
        <v>4.4000180000000002</v>
      </c>
      <c r="K18" s="1"/>
      <c r="L18" s="1"/>
    </row>
    <row r="19" spans="5:12">
      <c r="E19" s="13" t="str">
        <f t="array" ref="E19">IFERROR(INDEX(Liste[CATÉGORIE],MATCH(,COUNTIF($E$5:E18,Liste[CATÉGORIE]),)),"")</f>
        <v>RFID</v>
      </c>
      <c r="F19">
        <f>SUMIFS(Liste[TOTAL],Liste[CATÉGORIE],E19)</f>
        <v>2.7800000000000002</v>
      </c>
      <c r="G19">
        <f t="shared" si="0"/>
        <v>2.7800190000000002</v>
      </c>
      <c r="K19" s="1"/>
      <c r="L19" s="1"/>
    </row>
    <row r="20" spans="5:12">
      <c r="E20" s="13">
        <f t="array" ref="E20">IFERROR(INDEX(Liste[CATÉGORIE],MATCH(,COUNTIF($E$5:E19,Liste[CATÉGORIE]),)),"")</f>
        <v>0</v>
      </c>
      <c r="F20">
        <f>SUMIFS(Liste[TOTAL],Liste[CATÉGORIE],E20)</f>
        <v>0</v>
      </c>
      <c r="G20">
        <f t="shared" si="0"/>
        <v>2.0000000000000002E-5</v>
      </c>
      <c r="K20" s="1"/>
      <c r="L20" s="1"/>
    </row>
    <row r="21" spans="5:12">
      <c r="E21" s="13" t="str">
        <f t="array" ref="E21">IFERROR(INDEX(Liste[CATÉGORIE],MATCH(,COUNTIF($E$5:E20,Liste[CATÉGORIE]),)),"")</f>
        <v>fil</v>
      </c>
      <c r="F21">
        <f>SUMIFS(Liste[TOTAL],Liste[CATÉGORIE],E21)</f>
        <v>6.19</v>
      </c>
      <c r="G21">
        <f t="shared" si="0"/>
        <v>6.1900210000000007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6B562EF-102F-4119-A890-A086077D5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Liste de courses</vt:lpstr>
      <vt:lpstr>Calculs</vt:lpstr>
      <vt:lpstr>AncreTableau</vt:lpstr>
      <vt:lpstr>'Liste de courses'!Impression_des_titres</vt:lpstr>
      <vt:lpstr>TotalCourses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TATARD</dc:creator>
  <cp:keywords/>
  <cp:lastModifiedBy>Patrick TATARD</cp:lastModifiedBy>
  <dcterms:created xsi:type="dcterms:W3CDTF">2016-04-11T15:31:30Z</dcterms:created>
  <dcterms:modified xsi:type="dcterms:W3CDTF">2016-06-24T15:25:55Z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TC034274779991</vt:lpwstr>
  </property>
</Properties>
</file>