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3"/>
  <workbookPr defaultThemeVersion="166925"/>
  <xr:revisionPtr revIDLastSave="0" documentId="8_{EB51A1D3-E90A-4EB6-AB90-15354A647B72}" xr6:coauthVersionLast="41" xr6:coauthVersionMax="41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Q13" i="1" l="1"/>
  <c r="AP13" i="1"/>
  <c r="AO13" i="1"/>
  <c r="AK13" i="1"/>
  <c r="AJ13" i="1"/>
  <c r="AK12" i="1"/>
  <c r="AI13" i="1"/>
  <c r="P13" i="1"/>
  <c r="O13" i="1"/>
  <c r="N13" i="1"/>
  <c r="AQ12" i="1"/>
  <c r="AP12" i="1"/>
  <c r="AO12" i="1"/>
  <c r="AJ12" i="1"/>
  <c r="AK11" i="1"/>
  <c r="AI12" i="1"/>
  <c r="P12" i="1"/>
  <c r="O12" i="1"/>
  <c r="N12" i="1"/>
  <c r="AQ11" i="1"/>
  <c r="AP11" i="1"/>
  <c r="AO11" i="1"/>
  <c r="AJ11" i="1"/>
  <c r="AI11" i="1"/>
  <c r="P11" i="1"/>
  <c r="O11" i="1"/>
  <c r="N11" i="1"/>
  <c r="AO10" i="1"/>
  <c r="AP10" i="1"/>
  <c r="AK9" i="1"/>
  <c r="AK10" i="1"/>
  <c r="AJ9" i="1"/>
  <c r="AJ10" i="1"/>
  <c r="AI9" i="1"/>
  <c r="AI10" i="1"/>
  <c r="P10" i="1"/>
  <c r="O10" i="1"/>
  <c r="N10" i="1"/>
  <c r="AQ9" i="1"/>
  <c r="AP9" i="1"/>
  <c r="AO9" i="1"/>
  <c r="P9" i="1"/>
  <c r="O9" i="1"/>
  <c r="N9" i="1"/>
  <c r="AQ8" i="1"/>
  <c r="AP8" i="1"/>
  <c r="AO8" i="1"/>
  <c r="AK5" i="1"/>
  <c r="AK6" i="1"/>
  <c r="AK7" i="1"/>
  <c r="AK8" i="1"/>
  <c r="AJ5" i="1"/>
  <c r="AJ6" i="1"/>
  <c r="AJ7" i="1"/>
  <c r="AJ8" i="1"/>
  <c r="AI5" i="1"/>
  <c r="AI6" i="1"/>
  <c r="AI7" i="1"/>
  <c r="AI8" i="1"/>
  <c r="AI4" i="1"/>
  <c r="P8" i="1"/>
  <c r="O8" i="1"/>
  <c r="N8" i="1"/>
  <c r="AQ7" i="1"/>
  <c r="AP7" i="1"/>
  <c r="AO7" i="1"/>
  <c r="P7" i="1"/>
  <c r="O7" i="1"/>
  <c r="N7" i="1"/>
  <c r="AQ6" i="1"/>
  <c r="AP6" i="1"/>
  <c r="AO6" i="1"/>
  <c r="P5" i="1"/>
  <c r="P6" i="1"/>
  <c r="O5" i="1"/>
  <c r="O6" i="1"/>
  <c r="N5" i="1"/>
  <c r="N6" i="1"/>
  <c r="AQ5" i="1"/>
  <c r="AP5" i="1"/>
  <c r="AO5" i="1"/>
  <c r="AQ4" i="1"/>
  <c r="AP4" i="1"/>
  <c r="AO4" i="1"/>
  <c r="AK4" i="1"/>
  <c r="AJ4" i="1"/>
  <c r="P4" i="1"/>
  <c r="O4" i="1"/>
  <c r="N4" i="1"/>
</calcChain>
</file>

<file path=xl/sharedStrings.xml><?xml version="1.0" encoding="utf-8"?>
<sst xmlns="http://schemas.openxmlformats.org/spreadsheetml/2006/main" count="69" uniqueCount="69">
  <si>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</si>
  <si>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</si>
  <si>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</si>
  <si>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</si>
  <si>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</si>
  <si>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</si>
  <si>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</si>
  <si>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</si>
  <si>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</si>
  <si>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</si>
  <si>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</si>
  <si>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</si>
  <si>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</si>
  <si>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</si>
  <si>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</si>
  <si>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</si>
  <si>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</si>
  <si>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</si>
  <si>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</si>
  <si>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</si>
  <si>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</si>
  <si>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</si>
  <si>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</si>
  <si>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</si>
  <si>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</si>
  <si>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</si>
  <si>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</si>
  <si>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</si>
  <si>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</si>
  <si>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</si>
  <si>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</si>
  <si>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</si>
  <si>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</si>
  <si>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</si>
  <si>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</si>
  <si>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</si>
  <si>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</si>
  <si>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</si>
  <si>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</si>
  <si>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</si>
  <si>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</si>
  <si>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</si>
  <si>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</si>
  <si>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COMPANIES</t>
  </si>
  <si>
    <t>EBITDA</t>
  </si>
  <si>
    <t>REVENUE</t>
  </si>
  <si>
    <t>BASIC EPS</t>
  </si>
  <si>
    <t>BOOK VALUE/SHARE</t>
  </si>
  <si>
    <t>EBITDAMARGIN</t>
  </si>
  <si>
    <t>NETPROFITMARGIN</t>
  </si>
  <si>
    <t>TOTALDEBT/EQUITY</t>
  </si>
  <si>
    <t>QUICKRATIO</t>
  </si>
  <si>
    <t>CURRRENT RATIO</t>
  </si>
  <si>
    <t>INVENTORY TURNOVER RATIO</t>
  </si>
  <si>
    <t>EV</t>
  </si>
  <si>
    <t>EV/EBITDA</t>
  </si>
  <si>
    <t>P/B</t>
  </si>
  <si>
    <t>P/E</t>
  </si>
  <si>
    <t>TATA BSL LIMITED</t>
  </si>
  <si>
    <t xml:space="preserve">-1,095.45	</t>
  </si>
  <si>
    <t>JSW STEEL</t>
  </si>
  <si>
    <t>HIND ZINC</t>
  </si>
  <si>
    <t>PRECISION WIRES</t>
  </si>
  <si>
    <t>TINPLATE</t>
  </si>
  <si>
    <t>GUJURAT INTRAX</t>
  </si>
  <si>
    <t>NILE</t>
  </si>
  <si>
    <t>ARFIN INDIA LTD</t>
  </si>
  <si>
    <t>RAM RATNA WIRES</t>
  </si>
  <si>
    <t>TATA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</si>
</sst>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0" fontId="2" fillId="0" borderId="0" xfId="0" applyNumberFormat="1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D0CE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D0CECE"/>
        </patternFill>
      </fill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F7FE0F-A67A-413B-898B-9291610A1E53}" name="Table5" displayName="Table5" ref="A1:AQ13" totalsRowShown="0" headerRowDxfId="44" dataDxfId="43">
  <autoFilter ref="A1:AQ13" xr:uid="{D3575C8A-DB51-416A-8FA0-7593C3CC6A12}"/>
  <tableColumns count="43">
    <tableColumn id="1" xr3:uid="{0B05D864-7173-4A1F-BC8E-F5DA65857A87}" name="Column1" dataDxfId="42"/>
    <tableColumn id="2" xr3:uid="{84AE149B-08DA-4962-98F8-0663EC192EBA}" name="Column2" dataDxfId="41"/>
    <tableColumn id="3" xr3:uid="{D2805604-E57C-4568-A5FF-DC62F785CA9A}" name="Column3" dataDxfId="40"/>
    <tableColumn id="4" xr3:uid="{1121A581-F3F3-4A47-AE23-84F5CF7B5179}" name="Column4" dataDxfId="39"/>
    <tableColumn id="5" xr3:uid="{8E5D7D2A-6A20-49DA-8076-FF0E79A7DDAA}" name="Column5" dataDxfId="38"/>
    <tableColumn id="6" xr3:uid="{1FEE2A01-91AA-4636-BF6E-72D627A665EE}" name="Column6" dataDxfId="37"/>
    <tableColumn id="7" xr3:uid="{B3297477-B010-4111-8733-DB3E97A87447}" name="Column7" dataDxfId="36"/>
    <tableColumn id="8" xr3:uid="{496E9C62-2DE3-48D7-936C-BCF70B972FE2}" name="Column8" dataDxfId="35"/>
    <tableColumn id="9" xr3:uid="{874F7FDC-D648-4BAB-A262-41A35F5D85FE}" name="Column9" dataDxfId="34"/>
    <tableColumn id="10" xr3:uid="{0D6D6CBE-2EB7-4DF7-ADA9-F04E2490A995}" name="Column10" dataDxfId="33"/>
    <tableColumn id="11" xr3:uid="{92793368-8693-4BD1-BC7F-EF6BA178E234}" name="Column11" dataDxfId="32"/>
    <tableColumn id="12" xr3:uid="{8B820A8B-0228-4754-BA30-11D504D86A0A}" name="Column12" dataDxfId="31"/>
    <tableColumn id="13" xr3:uid="{C5F37578-B4E4-4E7C-A25B-C728D6D6B358}" name="Column13" dataDxfId="30"/>
    <tableColumn id="14" xr3:uid="{E172F34A-CA57-41BD-81EB-2E98ACDA3BF7}" name="Column14" dataDxfId="29">
      <calculatedColumnFormula>B2/C2</calculatedColumnFormula>
    </tableColumn>
    <tableColumn id="15" xr3:uid="{8F32BF33-32B5-4E36-80AA-2A69AE28A323}" name="Column15" dataDxfId="28">
      <calculatedColumnFormula>C2/F2</calculatedColumnFormula>
    </tableColumn>
    <tableColumn id="16" xr3:uid="{36AB2A73-9479-48C3-A466-DB45E670D62C}" name="Column16" dataDxfId="27">
      <calculatedColumnFormula>D2/G2</calculatedColumnFormula>
    </tableColumn>
    <tableColumn id="17" xr3:uid="{DBB8EF9B-051F-428A-AE3C-B94C7AB81116}" name="Column17" dataDxfId="26"/>
    <tableColumn id="18" xr3:uid="{9AD305C0-A5DE-4B49-B5B6-FED9825AFD21}" name="Column18" dataDxfId="25"/>
    <tableColumn id="19" xr3:uid="{17416FCD-F36B-40C0-A7F4-C3AE79F03DD2}" name="Column19" dataDxfId="24"/>
    <tableColumn id="20" xr3:uid="{491CFD3F-AE6C-40E6-8775-D4BE39A696FD}" name="Column20" dataDxfId="23"/>
    <tableColumn id="21" xr3:uid="{FE26F4AE-BAA4-44C2-A436-99FB4C49D5E7}" name="Column21" dataDxfId="22"/>
    <tableColumn id="22" xr3:uid="{39B00081-9407-4C58-ACB1-EF3E157C2784}" name="Column22" dataDxfId="21"/>
    <tableColumn id="23" xr3:uid="{5AE1A96D-AEF9-41FF-8472-1496704047B1}" name="Column23" dataDxfId="20"/>
    <tableColumn id="24" xr3:uid="{9F818C06-CFFC-4119-87FB-112F180BCB9C}" name="Column24" dataDxfId="19"/>
    <tableColumn id="25" xr3:uid="{0B272B03-57F1-4C43-B784-42D966C21D4F}" name="Column25" dataDxfId="18"/>
    <tableColumn id="26" xr3:uid="{49DF6641-A34B-4054-AF22-5226C3E84660}" name="Column26" dataDxfId="17"/>
    <tableColumn id="27" xr3:uid="{E36F7EE1-5E4E-4F33-8FFC-F0302D77B112}" name="Column27" dataDxfId="16"/>
    <tableColumn id="28" xr3:uid="{ACE693B0-D1A1-46BF-AB73-E15B139190E3}" name="Column28" dataDxfId="15"/>
    <tableColumn id="29" xr3:uid="{7040AD3A-2737-4751-A9E1-613A6CF8A6DF}" name="Column29" dataDxfId="14"/>
    <tableColumn id="30" xr3:uid="{13D92E6C-00F9-4E32-8677-EB5E9699F560}" name="Column30" dataDxfId="13"/>
    <tableColumn id="31" xr3:uid="{89EF2BFD-E451-423D-B66A-B61570535520}" name="Column31" dataDxfId="12"/>
    <tableColumn id="32" xr3:uid="{5BE2B17D-A15D-4E37-90DC-ABC3DBC0652A}" name="Column32" dataDxfId="11"/>
    <tableColumn id="33" xr3:uid="{453D897F-A5F8-420E-A75C-16F0114F317E}" name="Column33" dataDxfId="10"/>
    <tableColumn id="34" xr3:uid="{D2668AB5-2916-4B9C-AFC3-1D4BA7256E1D}" name="Column34" dataDxfId="9"/>
    <tableColumn id="35" xr3:uid="{7FF08698-5366-4FCA-B15F-4CE97B9ADA9A}" name="Column35" dataDxfId="8">
      <calculatedColumnFormula>AF2/B2</calculatedColumnFormula>
    </tableColumn>
    <tableColumn id="36" xr3:uid="{9B35D012-0856-4732-97B9-F9AF4687A98A}" name="Column36" dataDxfId="7">
      <calculatedColumnFormula>AG2/C2</calculatedColumnFormula>
    </tableColumn>
    <tableColumn id="37" xr3:uid="{1AEDA830-897A-4A6A-B83E-196D7075EF4A}" name="Column37" dataDxfId="6">
      <calculatedColumnFormula>AH2/D2</calculatedColumnFormula>
    </tableColumn>
    <tableColumn id="38" xr3:uid="{B551085C-909C-4288-AC8C-58A4F8120F79}" name="Column38" dataDxfId="5"/>
    <tableColumn id="39" xr3:uid="{19220754-38F5-49CE-B35F-6233015ADDB7}" name="Column39" dataDxfId="4"/>
    <tableColumn id="40" xr3:uid="{787895C7-F9B0-4421-9349-382926036AFF}" name="Column40" dataDxfId="3"/>
    <tableColumn id="41" xr3:uid="{DCCCB5D4-9F75-46C3-89B5-3CA453C3B6D2}" name="Column41" dataDxfId="2"/>
    <tableColumn id="42" xr3:uid="{0257C5A5-5AAA-475A-8E39-719231DA5006}" name="Column42" dataDxfId="1"/>
    <tableColumn id="43" xr3:uid="{79E61565-F360-48B9-9C4C-6B13418E4E72}" name="Column4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4"/>
  <sheetViews>
    <sheetView tabSelected="1" workbookViewId="0" xr3:uid="{AEA406A1-0E4B-5B11-9CD5-51D6E497D94C}">
      <selection sqref="A1:XFD1"/>
    </sheetView>
  </sheetViews>
  <sheetFormatPr defaultRowHeight="15"/>
  <cols>
    <col min="1" max="1" width="23.85546875" style="2" customWidth="1"/>
    <col min="2" max="9" width="13.7109375" style="3" bestFit="1" customWidth="1"/>
    <col min="10" max="10" width="15.140625" style="3" bestFit="1" customWidth="1"/>
    <col min="11" max="11" width="25.140625" style="3" bestFit="1" customWidth="1"/>
    <col min="12" max="13" width="15.140625" style="3" bestFit="1" customWidth="1"/>
    <col min="14" max="14" width="19.85546875" style="3" bestFit="1" customWidth="1"/>
    <col min="15" max="15" width="15.140625" style="3" bestFit="1" customWidth="1"/>
    <col min="16" max="16" width="16.5703125" style="3" customWidth="1"/>
    <col min="17" max="17" width="24.140625" style="3" bestFit="1" customWidth="1"/>
    <col min="18" max="19" width="15.140625" style="3" bestFit="1" customWidth="1"/>
    <col min="20" max="20" width="24.140625" style="3" bestFit="1" customWidth="1"/>
    <col min="21" max="22" width="15.140625" style="3" bestFit="1" customWidth="1"/>
    <col min="23" max="23" width="15.7109375" style="3" bestFit="1" customWidth="1"/>
    <col min="24" max="25" width="15.140625" style="3" bestFit="1" customWidth="1"/>
    <col min="26" max="26" width="21.5703125" style="3" bestFit="1" customWidth="1"/>
    <col min="27" max="28" width="15.140625" style="3" bestFit="1" customWidth="1"/>
    <col min="29" max="29" width="36.42578125" style="3" bestFit="1" customWidth="1"/>
    <col min="30" max="43" width="15.140625" style="3" bestFit="1" customWidth="1"/>
    <col min="44" max="16384" width="9.140625" style="3"/>
  </cols>
  <sheetData>
    <row r="1" spans="1:43" s="1" customFormat="1" ht="18.75" hidden="1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</row>
    <row r="2" spans="1:43" s="2" customFormat="1" ht="18.75">
      <c r="A2" s="1" t="s">
        <v>43</v>
      </c>
      <c r="B2" s="6" t="s">
        <v>44</v>
      </c>
      <c r="C2" s="6"/>
      <c r="D2" s="6"/>
      <c r="E2" s="6" t="s">
        <v>45</v>
      </c>
      <c r="F2" s="6"/>
      <c r="G2" s="6"/>
      <c r="H2" s="6" t="s">
        <v>46</v>
      </c>
      <c r="I2" s="6"/>
      <c r="J2" s="6"/>
      <c r="K2" s="6" t="s">
        <v>47</v>
      </c>
      <c r="L2" s="6"/>
      <c r="M2" s="6"/>
      <c r="N2" s="6" t="s">
        <v>48</v>
      </c>
      <c r="O2" s="6"/>
      <c r="P2" s="6"/>
      <c r="Q2" s="6" t="s">
        <v>49</v>
      </c>
      <c r="R2" s="6"/>
      <c r="S2" s="6"/>
      <c r="T2" s="6" t="s">
        <v>50</v>
      </c>
      <c r="U2" s="6"/>
      <c r="V2" s="6"/>
      <c r="W2" s="6" t="s">
        <v>51</v>
      </c>
      <c r="X2" s="6"/>
      <c r="Y2" s="6"/>
      <c r="Z2" s="6" t="s">
        <v>52</v>
      </c>
      <c r="AA2" s="6"/>
      <c r="AB2" s="6"/>
      <c r="AC2" s="6" t="s">
        <v>53</v>
      </c>
      <c r="AD2" s="6"/>
      <c r="AE2" s="6"/>
      <c r="AF2" s="6" t="s">
        <v>54</v>
      </c>
      <c r="AG2" s="6"/>
      <c r="AH2" s="6"/>
      <c r="AI2" s="6" t="s">
        <v>55</v>
      </c>
      <c r="AJ2" s="6"/>
      <c r="AK2" s="6"/>
      <c r="AL2" s="6" t="s">
        <v>56</v>
      </c>
      <c r="AM2" s="6"/>
      <c r="AN2" s="6"/>
      <c r="AO2" s="6" t="s">
        <v>57</v>
      </c>
      <c r="AP2" s="6"/>
      <c r="AQ2" s="6"/>
    </row>
    <row r="3" spans="1:43" ht="18.75">
      <c r="B3" s="2">
        <v>2016</v>
      </c>
      <c r="C3" s="2">
        <v>2017</v>
      </c>
      <c r="D3" s="2">
        <v>2018</v>
      </c>
      <c r="E3" s="2">
        <v>2016</v>
      </c>
      <c r="F3" s="2">
        <v>2017</v>
      </c>
      <c r="G3" s="2">
        <v>2018</v>
      </c>
      <c r="H3" s="2">
        <v>2016</v>
      </c>
      <c r="I3" s="2">
        <v>2017</v>
      </c>
      <c r="J3" s="2">
        <v>2018</v>
      </c>
      <c r="K3" s="2">
        <v>2016</v>
      </c>
      <c r="L3" s="2">
        <v>2017</v>
      </c>
      <c r="M3" s="2">
        <v>2018</v>
      </c>
      <c r="N3" s="2">
        <v>2016</v>
      </c>
      <c r="O3" s="2">
        <v>2017</v>
      </c>
      <c r="P3" s="2">
        <v>2018</v>
      </c>
      <c r="Q3" s="2">
        <v>2016</v>
      </c>
      <c r="R3" s="2">
        <v>2017</v>
      </c>
      <c r="S3" s="2">
        <v>2018</v>
      </c>
      <c r="T3" s="2">
        <v>2016</v>
      </c>
      <c r="U3" s="2">
        <v>2017</v>
      </c>
      <c r="V3" s="2">
        <v>2018</v>
      </c>
      <c r="W3" s="2">
        <v>2016</v>
      </c>
      <c r="X3" s="2">
        <v>2017</v>
      </c>
      <c r="Y3" s="2">
        <v>2018</v>
      </c>
      <c r="Z3" s="2">
        <v>2016</v>
      </c>
      <c r="AA3" s="2">
        <v>2017</v>
      </c>
      <c r="AB3" s="2">
        <v>2018</v>
      </c>
      <c r="AC3" s="2">
        <v>2016</v>
      </c>
      <c r="AD3" s="2">
        <v>2017</v>
      </c>
      <c r="AE3" s="2">
        <v>2018</v>
      </c>
      <c r="AF3" s="2">
        <v>2016</v>
      </c>
      <c r="AG3" s="2">
        <v>2017</v>
      </c>
      <c r="AH3" s="2">
        <v>2018</v>
      </c>
      <c r="AI3" s="2">
        <v>2016</v>
      </c>
      <c r="AJ3" s="2">
        <v>2017</v>
      </c>
      <c r="AK3" s="2">
        <v>2018</v>
      </c>
      <c r="AL3" s="2">
        <v>2016</v>
      </c>
      <c r="AM3" s="2">
        <v>2017</v>
      </c>
      <c r="AN3" s="2">
        <v>2018</v>
      </c>
      <c r="AO3" s="2">
        <v>2016</v>
      </c>
      <c r="AP3" s="2">
        <v>2017</v>
      </c>
      <c r="AQ3" s="2">
        <v>2018</v>
      </c>
    </row>
    <row r="4" spans="1:43" ht="18.75">
      <c r="A4" s="1" t="s">
        <v>58</v>
      </c>
      <c r="B4" s="3">
        <v>-2464.63</v>
      </c>
      <c r="C4" s="3">
        <v>-2432.7800000000002</v>
      </c>
      <c r="D4" s="3">
        <v>-4004.96</v>
      </c>
      <c r="E4" s="4">
        <v>11878.38</v>
      </c>
      <c r="F4" s="4">
        <v>13777.91</v>
      </c>
      <c r="G4" s="3">
        <v>17107.64</v>
      </c>
      <c r="H4" s="3">
        <v>-147</v>
      </c>
      <c r="I4" s="3">
        <v>-154.56</v>
      </c>
      <c r="J4" s="3" t="s">
        <v>59</v>
      </c>
      <c r="K4" s="3">
        <v>99.69</v>
      </c>
      <c r="L4" s="4">
        <v>-54.9</v>
      </c>
      <c r="M4" s="4">
        <v>-1150.55</v>
      </c>
      <c r="N4" s="3">
        <f>B4/C4</f>
        <v>1.0130920181849572</v>
      </c>
      <c r="O4" s="3">
        <f>C4/F4</f>
        <v>-0.17657104742301266</v>
      </c>
      <c r="P4" s="5">
        <f>D4/G4</f>
        <v>-0.2341035934822103</v>
      </c>
      <c r="Q4" s="3">
        <v>-28.21</v>
      </c>
      <c r="R4" s="3">
        <v>-25.54</v>
      </c>
      <c r="S4" s="3">
        <v>-145.85</v>
      </c>
      <c r="T4" s="3">
        <v>19.86</v>
      </c>
      <c r="U4" s="3">
        <v>-35.299999999999997</v>
      </c>
      <c r="V4" s="3">
        <v>-0.56000000000000005</v>
      </c>
      <c r="W4" s="3">
        <v>0.09</v>
      </c>
      <c r="X4" s="3">
        <v>0.1</v>
      </c>
      <c r="Y4" s="3">
        <v>0.04</v>
      </c>
      <c r="Z4" s="3">
        <v>0.19</v>
      </c>
      <c r="AA4" s="3">
        <v>0.11</v>
      </c>
      <c r="AB4" s="3">
        <v>0.21</v>
      </c>
      <c r="AC4" s="3">
        <v>5.62</v>
      </c>
      <c r="AD4" s="3">
        <v>4.3499999999999996</v>
      </c>
      <c r="AE4" s="3">
        <v>4.2300000000000004</v>
      </c>
      <c r="AF4" s="4">
        <v>47884.23</v>
      </c>
      <c r="AG4" s="4">
        <v>47413.36</v>
      </c>
      <c r="AH4" s="4">
        <v>14514.4</v>
      </c>
      <c r="AI4" s="3">
        <f>AF4/B4</f>
        <v>-19.428567371167276</v>
      </c>
      <c r="AJ4" s="3">
        <f>AG4/C4</f>
        <v>-19.489374296072803</v>
      </c>
      <c r="AK4" s="3">
        <f>AH4/D4</f>
        <v>-3.6241061084255524</v>
      </c>
      <c r="AL4" s="3">
        <v>0.36</v>
      </c>
      <c r="AM4" s="3">
        <v>-1.05</v>
      </c>
      <c r="AN4" s="3">
        <v>-0.04</v>
      </c>
      <c r="AO4" s="3">
        <f>1/-4.09</f>
        <v>-0.24449877750611249</v>
      </c>
      <c r="AP4" s="3">
        <f>1/-2.68</f>
        <v>-0.37313432835820892</v>
      </c>
      <c r="AQ4" s="3">
        <f>1/-27.18</f>
        <v>-3.679175864606328E-2</v>
      </c>
    </row>
    <row r="5" spans="1:43" ht="18.75">
      <c r="A5" s="1" t="s">
        <v>60</v>
      </c>
      <c r="B5" s="3">
        <v>4456.08</v>
      </c>
      <c r="C5" s="3">
        <v>12313</v>
      </c>
      <c r="D5" s="3">
        <v>14695</v>
      </c>
      <c r="E5" s="4">
        <v>38235.4</v>
      </c>
      <c r="F5" s="4">
        <v>57229</v>
      </c>
      <c r="G5" s="4">
        <v>69882</v>
      </c>
      <c r="H5" s="3">
        <v>-14.75</v>
      </c>
      <c r="I5" s="3">
        <v>14.89</v>
      </c>
      <c r="J5" s="3">
        <v>19.239999999999998</v>
      </c>
      <c r="K5" s="3">
        <v>67.83</v>
      </c>
      <c r="L5" s="3">
        <v>80.06</v>
      </c>
      <c r="M5" s="3">
        <v>92.41</v>
      </c>
      <c r="N5" s="3">
        <f>B5/C5</f>
        <v>0.36190043043937303</v>
      </c>
      <c r="O5" s="3">
        <f>C5/F5</f>
        <v>0.21515315661640078</v>
      </c>
      <c r="P5" s="5">
        <f>D5/G5</f>
        <v>0.21028304856758537</v>
      </c>
      <c r="Q5" s="3">
        <v>-9.61</v>
      </c>
      <c r="R5" s="3">
        <v>6.84</v>
      </c>
      <c r="S5" s="3">
        <v>7.11</v>
      </c>
      <c r="T5" s="3">
        <v>1.55</v>
      </c>
      <c r="U5" s="3">
        <v>1.38</v>
      </c>
      <c r="V5" s="3">
        <v>1.1399999999999999</v>
      </c>
      <c r="W5" s="3">
        <v>0.31</v>
      </c>
      <c r="X5" s="3">
        <v>0.33</v>
      </c>
      <c r="Y5" s="3">
        <v>0.36</v>
      </c>
      <c r="Z5" s="3">
        <v>0.62</v>
      </c>
      <c r="AA5" s="3">
        <v>0.68</v>
      </c>
      <c r="AB5" s="3">
        <v>0.76</v>
      </c>
      <c r="AC5" s="3">
        <v>5.44</v>
      </c>
      <c r="AD5" s="3">
        <v>5.64</v>
      </c>
      <c r="AE5" s="3">
        <v>6.44</v>
      </c>
      <c r="AF5" s="5">
        <v>416933.67</v>
      </c>
      <c r="AG5" s="4">
        <v>88673.600000000006</v>
      </c>
      <c r="AH5" s="5">
        <v>118113.1</v>
      </c>
      <c r="AI5" s="3">
        <f>AF5/B5</f>
        <v>93.565122259923513</v>
      </c>
      <c r="AJ5" s="3">
        <f>AG5/C5</f>
        <v>7.2016242995208319</v>
      </c>
      <c r="AK5" s="3">
        <f>AH5/D5</f>
        <v>8.0376386526029258</v>
      </c>
      <c r="AL5" s="3">
        <v>18088</v>
      </c>
      <c r="AM5" s="3">
        <v>2.34</v>
      </c>
      <c r="AN5" s="3">
        <v>3.12</v>
      </c>
      <c r="AO5" s="3">
        <f>1/-0.01</f>
        <v>-100</v>
      </c>
      <c r="AP5" s="3">
        <f>1/0.06</f>
        <v>16.666666666666668</v>
      </c>
      <c r="AQ5" s="3">
        <f>1/0.05</f>
        <v>20</v>
      </c>
    </row>
    <row r="6" spans="1:43" ht="18.75">
      <c r="A6" s="1" t="s">
        <v>61</v>
      </c>
      <c r="B6" s="3">
        <v>9385</v>
      </c>
      <c r="C6" s="3">
        <v>12210</v>
      </c>
      <c r="D6" s="3">
        <v>14265</v>
      </c>
      <c r="E6" s="3">
        <v>18012</v>
      </c>
      <c r="F6" s="3">
        <v>20420</v>
      </c>
      <c r="G6" s="3">
        <v>23579</v>
      </c>
      <c r="H6" s="3">
        <v>19.350000000000001</v>
      </c>
      <c r="I6" s="3">
        <v>19.68</v>
      </c>
      <c r="J6" s="3">
        <v>21.96</v>
      </c>
      <c r="K6" s="3">
        <v>88.49</v>
      </c>
      <c r="L6" s="3">
        <v>72.91</v>
      </c>
      <c r="M6" s="3">
        <v>85.05</v>
      </c>
      <c r="N6" s="3">
        <f>B6/C6</f>
        <v>0.76863226863226863</v>
      </c>
      <c r="O6" s="3">
        <f>C6/F6</f>
        <v>0.59794319294809006</v>
      </c>
      <c r="P6" s="5">
        <f>D6/G6</f>
        <v>0.60498748886721232</v>
      </c>
      <c r="Q6" s="3">
        <v>52.86</v>
      </c>
      <c r="R6" s="3">
        <v>48.14</v>
      </c>
      <c r="S6" s="3">
        <v>42</v>
      </c>
      <c r="T6" s="3">
        <v>0</v>
      </c>
      <c r="U6" s="3">
        <v>0.26</v>
      </c>
      <c r="V6" s="3">
        <v>0</v>
      </c>
      <c r="W6" s="3">
        <v>2.37</v>
      </c>
      <c r="X6" s="3">
        <v>1.62</v>
      </c>
      <c r="Y6" s="3">
        <v>3.79</v>
      </c>
      <c r="Z6" s="3">
        <v>2.44</v>
      </c>
      <c r="AA6" s="3">
        <v>1.71</v>
      </c>
      <c r="AB6" s="3">
        <v>4.0199999999999996</v>
      </c>
      <c r="AC6" s="3">
        <v>14.62</v>
      </c>
      <c r="AD6" s="3">
        <v>8.92</v>
      </c>
      <c r="AE6" s="3">
        <v>16.010000000000002</v>
      </c>
      <c r="AF6" s="4">
        <v>77475.75</v>
      </c>
      <c r="AG6" s="5">
        <v>121567.13</v>
      </c>
      <c r="AH6" s="5">
        <v>125187.38</v>
      </c>
      <c r="AI6" s="3">
        <f>AF6/B6</f>
        <v>8.2552743740010648</v>
      </c>
      <c r="AJ6" s="3">
        <f>AG6/C6</f>
        <v>9.9563579033579046</v>
      </c>
      <c r="AK6" s="3">
        <f>AH6/D6</f>
        <v>8.775841570276901</v>
      </c>
      <c r="AL6" s="3">
        <v>2.0699999999999998</v>
      </c>
      <c r="AM6" s="3">
        <v>3.96</v>
      </c>
      <c r="AN6" s="3">
        <v>3.54</v>
      </c>
      <c r="AO6" s="3">
        <f>1/0.11</f>
        <v>9.0909090909090917</v>
      </c>
      <c r="AP6" s="3">
        <f>1/0.07</f>
        <v>14.285714285714285</v>
      </c>
      <c r="AQ6" s="3">
        <f>1/0.07</f>
        <v>14.285714285714285</v>
      </c>
    </row>
    <row r="7" spans="1:43" ht="18.75">
      <c r="A7" s="1" t="s">
        <v>62</v>
      </c>
      <c r="B7" s="3">
        <v>53.49</v>
      </c>
      <c r="C7" s="3">
        <v>56.41</v>
      </c>
      <c r="D7" s="3">
        <v>86.99</v>
      </c>
      <c r="E7" s="3">
        <v>845.1</v>
      </c>
      <c r="F7" s="3">
        <v>887.07</v>
      </c>
      <c r="G7" s="3">
        <v>1409.87</v>
      </c>
      <c r="H7" s="3">
        <v>7.36</v>
      </c>
      <c r="I7" s="3">
        <v>9.9499999999999993</v>
      </c>
      <c r="J7" s="3">
        <v>15.56</v>
      </c>
      <c r="K7" s="3">
        <v>84.93</v>
      </c>
      <c r="L7" s="3">
        <v>91.98</v>
      </c>
      <c r="M7" s="3">
        <v>102.26</v>
      </c>
      <c r="N7" s="3">
        <f>B7/C7</f>
        <v>0.94823612834603799</v>
      </c>
      <c r="O7" s="3">
        <f>C7/F7</f>
        <v>6.3591373848737975E-2</v>
      </c>
      <c r="P7" s="5">
        <f>D7/G7</f>
        <v>6.1700724180243569E-2</v>
      </c>
      <c r="Q7" s="3">
        <v>2.0099999999999998</v>
      </c>
      <c r="R7" s="3">
        <v>2.5099999999999998</v>
      </c>
      <c r="S7" s="3">
        <v>2.54</v>
      </c>
      <c r="T7" s="3">
        <v>0.14000000000000001</v>
      </c>
      <c r="U7" s="3">
        <v>0.18</v>
      </c>
      <c r="V7" s="3">
        <v>0.14000000000000001</v>
      </c>
      <c r="W7" s="3">
        <v>1.05</v>
      </c>
      <c r="X7" s="3">
        <v>1.1200000000000001</v>
      </c>
      <c r="Y7" s="3">
        <v>1.1499999999999999</v>
      </c>
      <c r="Z7" s="3">
        <v>1.68</v>
      </c>
      <c r="AA7" s="3">
        <v>1.7</v>
      </c>
      <c r="AB7" s="3">
        <v>1.52</v>
      </c>
      <c r="AC7" s="3">
        <v>8.66</v>
      </c>
      <c r="AD7" s="3">
        <v>8.26</v>
      </c>
      <c r="AE7" s="3">
        <v>13.03</v>
      </c>
      <c r="AF7" s="3">
        <v>178.88</v>
      </c>
      <c r="AG7" s="3">
        <v>290.08</v>
      </c>
      <c r="AH7" s="3">
        <v>600.79</v>
      </c>
      <c r="AI7" s="3">
        <f>AF7/B7</f>
        <v>3.3441764815853428</v>
      </c>
      <c r="AJ7" s="3">
        <f>AG7/C7</f>
        <v>5.1423506470483957</v>
      </c>
      <c r="AK7" s="3">
        <f>AH7/D7</f>
        <v>6.9064260259799974</v>
      </c>
      <c r="AL7" s="3">
        <v>0.86</v>
      </c>
      <c r="AM7" s="3">
        <v>1.25</v>
      </c>
      <c r="AN7" s="3">
        <v>2.66</v>
      </c>
      <c r="AO7" s="3">
        <f>1/0.1</f>
        <v>10</v>
      </c>
      <c r="AP7" s="3">
        <f>1/0.08</f>
        <v>12.5</v>
      </c>
      <c r="AQ7" s="3">
        <f>1/0.06</f>
        <v>16.666666666666668</v>
      </c>
    </row>
    <row r="8" spans="1:43" ht="18.75">
      <c r="A8" s="1" t="s">
        <v>63</v>
      </c>
      <c r="B8" s="3">
        <v>68.8</v>
      </c>
      <c r="C8" s="3">
        <v>105.67</v>
      </c>
      <c r="D8" s="3">
        <v>177.95</v>
      </c>
      <c r="E8" s="3">
        <v>854.06</v>
      </c>
      <c r="F8" s="3">
        <v>848.62</v>
      </c>
      <c r="G8" s="3">
        <v>1993.97</v>
      </c>
      <c r="H8" s="3">
        <v>6.48</v>
      </c>
      <c r="I8" s="3">
        <v>2.66</v>
      </c>
      <c r="J8" s="3">
        <v>6.99</v>
      </c>
      <c r="K8" s="3">
        <v>59.44</v>
      </c>
      <c r="L8" s="3">
        <v>59.38</v>
      </c>
      <c r="M8" s="3">
        <v>64.569999999999993</v>
      </c>
      <c r="N8" s="3">
        <f>B8/C8</f>
        <v>0.65108356203274342</v>
      </c>
      <c r="O8" s="3">
        <f>C8/F8</f>
        <v>0.12451980863048243</v>
      </c>
      <c r="P8" s="5">
        <f>D8/G8</f>
        <v>8.9244070873684148E-2</v>
      </c>
      <c r="Q8" s="3">
        <v>8.11</v>
      </c>
      <c r="R8" s="3">
        <v>3.35</v>
      </c>
      <c r="S8" s="3">
        <v>3.81</v>
      </c>
      <c r="T8" s="3">
        <v>0.01</v>
      </c>
      <c r="U8" s="3">
        <v>0</v>
      </c>
      <c r="V8" s="3">
        <v>0</v>
      </c>
      <c r="W8" s="3">
        <v>0.9</v>
      </c>
      <c r="X8" s="3">
        <v>1.64</v>
      </c>
      <c r="Y8" s="3">
        <v>0.99</v>
      </c>
      <c r="Z8" s="3">
        <v>1.73</v>
      </c>
      <c r="AA8" s="3">
        <v>2.2799999999999998</v>
      </c>
      <c r="AB8" s="3">
        <v>1.67</v>
      </c>
      <c r="AC8" s="3">
        <v>10.09</v>
      </c>
      <c r="AD8" s="3">
        <v>12.78</v>
      </c>
      <c r="AE8" s="3">
        <v>9.9</v>
      </c>
      <c r="AF8" s="3">
        <v>685.33</v>
      </c>
      <c r="AG8" s="3">
        <v>803.95</v>
      </c>
      <c r="AH8" s="4">
        <v>1920.4</v>
      </c>
      <c r="AI8" s="3">
        <f>AF8/B8</f>
        <v>9.9611918604651173</v>
      </c>
      <c r="AJ8" s="3">
        <f>AG8/C8</f>
        <v>7.6081196176776764</v>
      </c>
      <c r="AK8" s="3">
        <f>AH8/D8</f>
        <v>10.791795448159597</v>
      </c>
      <c r="AL8" s="3">
        <v>1.1100000000000001</v>
      </c>
      <c r="AM8" s="3">
        <v>1.31</v>
      </c>
      <c r="AN8" s="3">
        <v>2.91</v>
      </c>
      <c r="AO8" s="3">
        <f>1/0.1</f>
        <v>10</v>
      </c>
      <c r="AP8" s="3">
        <f>1/0.04</f>
        <v>25</v>
      </c>
      <c r="AQ8" s="3">
        <f>1/0.03</f>
        <v>33.333333333333336</v>
      </c>
    </row>
    <row r="9" spans="1:43" ht="18.75">
      <c r="A9" s="1" t="s">
        <v>64</v>
      </c>
      <c r="B9" s="3">
        <v>1.51</v>
      </c>
      <c r="C9" s="3">
        <v>2.23</v>
      </c>
      <c r="D9" s="3">
        <v>5.9</v>
      </c>
      <c r="E9" s="3">
        <v>41.89</v>
      </c>
      <c r="F9" s="3">
        <v>27.65</v>
      </c>
      <c r="G9" s="3">
        <v>36.22</v>
      </c>
      <c r="H9" s="3">
        <v>1.01</v>
      </c>
      <c r="I9" s="3">
        <v>2.27</v>
      </c>
      <c r="J9" s="3">
        <v>10.050000000000001</v>
      </c>
      <c r="K9" s="3">
        <v>105.91</v>
      </c>
      <c r="L9" s="3">
        <v>108.7</v>
      </c>
      <c r="M9" s="3">
        <v>118.75</v>
      </c>
      <c r="N9" s="3">
        <f>B9/C9</f>
        <v>0.67713004484304928</v>
      </c>
      <c r="O9" s="3">
        <f>C9/F9</f>
        <v>8.065099457504521E-2</v>
      </c>
      <c r="P9" s="5">
        <f>D9/G9</f>
        <v>0.16289342904472667</v>
      </c>
      <c r="Q9" s="3">
        <v>0.83</v>
      </c>
      <c r="R9" s="3">
        <v>2.75</v>
      </c>
      <c r="S9" s="3">
        <v>9.6999999999999993</v>
      </c>
      <c r="T9" s="3">
        <v>0</v>
      </c>
      <c r="U9" s="3">
        <v>0.01</v>
      </c>
      <c r="V9" s="3">
        <v>0</v>
      </c>
      <c r="W9" s="3">
        <v>5.66</v>
      </c>
      <c r="X9" s="3">
        <v>6.26</v>
      </c>
      <c r="Y9" s="3">
        <v>8.27</v>
      </c>
      <c r="Z9" s="3">
        <v>9.02</v>
      </c>
      <c r="AA9" s="3">
        <v>9.2799999999999994</v>
      </c>
      <c r="AB9" s="3">
        <v>11.77</v>
      </c>
      <c r="AC9" s="3">
        <v>3.74</v>
      </c>
      <c r="AD9" s="3">
        <v>3.01</v>
      </c>
      <c r="AE9" s="3">
        <v>3.63</v>
      </c>
      <c r="AF9" s="3">
        <v>14.16</v>
      </c>
      <c r="AG9" s="3">
        <v>12.68</v>
      </c>
      <c r="AH9" s="3">
        <v>23.61</v>
      </c>
      <c r="AI9" s="3">
        <f>AF9/B9</f>
        <v>9.3774834437086092</v>
      </c>
      <c r="AJ9" s="3">
        <f>AG9/C9</f>
        <v>5.6860986547085197</v>
      </c>
      <c r="AK9" s="3">
        <f>AH9/D9</f>
        <v>4.0016949152542374</v>
      </c>
      <c r="AL9" s="3">
        <v>0.51</v>
      </c>
      <c r="AM9" s="3">
        <v>0.56999999999999995</v>
      </c>
      <c r="AN9" s="3">
        <v>0.8</v>
      </c>
      <c r="AO9" s="3">
        <f>1/0.02</f>
        <v>50</v>
      </c>
      <c r="AP9" s="3">
        <f>1/0.03</f>
        <v>33.333333333333336</v>
      </c>
      <c r="AQ9" s="3">
        <f>1/0.1</f>
        <v>10</v>
      </c>
    </row>
    <row r="10" spans="1:43" ht="18.75">
      <c r="A10" s="1" t="s">
        <v>65</v>
      </c>
      <c r="B10" s="3">
        <v>14.69</v>
      </c>
      <c r="C10" s="3">
        <v>43.69</v>
      </c>
      <c r="D10" s="3">
        <v>39.369999999999997</v>
      </c>
      <c r="E10" s="3">
        <v>427.85</v>
      </c>
      <c r="F10" s="3">
        <v>580.29999999999995</v>
      </c>
      <c r="G10" s="3">
        <v>634.23</v>
      </c>
      <c r="H10" s="3">
        <v>24</v>
      </c>
      <c r="I10" s="3">
        <v>87.39</v>
      </c>
      <c r="J10" s="3">
        <v>76.13</v>
      </c>
      <c r="K10" s="3">
        <v>244.11</v>
      </c>
      <c r="L10" s="3">
        <v>331.4</v>
      </c>
      <c r="M10" s="3">
        <v>400.72</v>
      </c>
      <c r="N10" s="3">
        <f>B10/C10</f>
        <v>0.33623254749370568</v>
      </c>
      <c r="O10" s="3">
        <f>C10/F10</f>
        <v>7.5288643804928487E-2</v>
      </c>
      <c r="P10" s="5">
        <f>D10/G10</f>
        <v>6.2075272377528648E-2</v>
      </c>
      <c r="Q10" s="3">
        <v>1.66</v>
      </c>
      <c r="R10" s="3">
        <v>4.54</v>
      </c>
      <c r="S10" s="3">
        <v>3.64</v>
      </c>
      <c r="T10" s="3">
        <v>0.32</v>
      </c>
      <c r="U10" s="3">
        <v>0.2</v>
      </c>
      <c r="V10" s="3">
        <v>0.12</v>
      </c>
      <c r="W10" s="3">
        <v>1.55</v>
      </c>
      <c r="X10" s="3">
        <v>1.43</v>
      </c>
      <c r="Y10" s="3">
        <v>1.45</v>
      </c>
      <c r="Z10" s="3">
        <v>2.5</v>
      </c>
      <c r="AA10" s="3">
        <v>2.95</v>
      </c>
      <c r="AB10" s="3">
        <v>2.33</v>
      </c>
      <c r="AC10" s="3">
        <v>15.19</v>
      </c>
      <c r="AD10" s="3">
        <v>11.06</v>
      </c>
      <c r="AE10" s="3">
        <v>10.56</v>
      </c>
      <c r="AF10" s="3">
        <v>70.13</v>
      </c>
      <c r="AG10" s="3">
        <v>192.18</v>
      </c>
      <c r="AH10" s="3">
        <v>223.59</v>
      </c>
      <c r="AI10" s="3">
        <f>AF10/B10</f>
        <v>4.7739959155888361</v>
      </c>
      <c r="AJ10" s="3">
        <f>AG10/C10</f>
        <v>4.3987182421606779</v>
      </c>
      <c r="AK10" s="3">
        <f>AH10/D10</f>
        <v>5.6791973583947168</v>
      </c>
      <c r="AL10" s="3">
        <v>1.01</v>
      </c>
      <c r="AM10" s="3">
        <v>0.64</v>
      </c>
      <c r="AN10" s="3">
        <v>0.8</v>
      </c>
      <c r="AO10" s="3">
        <f>1/0.15</f>
        <v>6.666666666666667</v>
      </c>
      <c r="AP10" s="3">
        <f>1/0.15</f>
        <v>6.666666666666667</v>
      </c>
      <c r="AQ10" s="3">
        <v>9.1</v>
      </c>
    </row>
    <row r="11" spans="1:43" ht="18.75">
      <c r="A11" s="1" t="s">
        <v>66</v>
      </c>
      <c r="B11" s="3">
        <v>21.45</v>
      </c>
      <c r="C11" s="3">
        <v>27.14</v>
      </c>
      <c r="D11" s="3">
        <v>44.15</v>
      </c>
      <c r="E11" s="3">
        <v>269.36</v>
      </c>
      <c r="F11" s="3">
        <v>348.93</v>
      </c>
      <c r="G11" s="3">
        <v>468.74</v>
      </c>
      <c r="H11" s="3">
        <v>21.98</v>
      </c>
      <c r="I11" s="3">
        <v>40.06</v>
      </c>
      <c r="J11" s="3">
        <v>29.98</v>
      </c>
      <c r="K11" s="3">
        <v>78.459999999999994</v>
      </c>
      <c r="L11" s="3">
        <v>135.37</v>
      </c>
      <c r="M11" s="3">
        <v>62.4</v>
      </c>
      <c r="N11" s="3">
        <f>B11/C11</f>
        <v>0.79034635224760497</v>
      </c>
      <c r="O11" s="3">
        <f>C11/F11</f>
        <v>7.778064368211389E-2</v>
      </c>
      <c r="P11" s="5">
        <f>D11/G11</f>
        <v>9.4188676025088527E-2</v>
      </c>
      <c r="Q11" s="3">
        <v>2.48</v>
      </c>
      <c r="R11" s="3">
        <v>3.78</v>
      </c>
      <c r="S11" s="3">
        <v>4.6500000000000004</v>
      </c>
      <c r="T11" s="3">
        <v>1.81</v>
      </c>
      <c r="U11" s="3">
        <v>1.1000000000000001</v>
      </c>
      <c r="V11" s="3">
        <v>1.1299999999999999</v>
      </c>
      <c r="W11" s="3">
        <v>0.43</v>
      </c>
      <c r="X11" s="3">
        <v>0.63</v>
      </c>
      <c r="Y11" s="3">
        <v>0.74</v>
      </c>
      <c r="Z11" s="3">
        <v>1.21</v>
      </c>
      <c r="AA11" s="3">
        <v>1.35</v>
      </c>
      <c r="AB11" s="3">
        <v>1.43</v>
      </c>
      <c r="AC11" s="3">
        <v>4.41</v>
      </c>
      <c r="AD11" s="3">
        <v>4.82</v>
      </c>
      <c r="AE11" s="3">
        <v>5.8</v>
      </c>
      <c r="AF11" s="3">
        <v>69.98</v>
      </c>
      <c r="AG11" s="3">
        <v>256.52999999999997</v>
      </c>
      <c r="AH11" s="3">
        <v>706.96</v>
      </c>
      <c r="AI11" s="3">
        <f>AF11/B11</f>
        <v>3.2624708624708627</v>
      </c>
      <c r="AJ11" s="3">
        <f>AG11/C11</f>
        <v>9.4521002210759022</v>
      </c>
      <c r="AK11" s="3">
        <f>AH11/D11</f>
        <v>16.01268403171008</v>
      </c>
      <c r="AL11" s="3">
        <v>1.3</v>
      </c>
      <c r="AM11" s="3">
        <v>3.62</v>
      </c>
      <c r="AN11" s="3">
        <v>7.47</v>
      </c>
      <c r="AO11" s="3">
        <f>1/0.21</f>
        <v>4.7619047619047619</v>
      </c>
      <c r="AP11" s="3">
        <f>1/0.7</f>
        <v>1.4285714285714286</v>
      </c>
      <c r="AQ11" s="3">
        <f>1/0.05</f>
        <v>20</v>
      </c>
    </row>
    <row r="12" spans="1:43" ht="18.75">
      <c r="A12" s="1" t="s">
        <v>67</v>
      </c>
      <c r="B12" s="3">
        <v>35.54</v>
      </c>
      <c r="C12" s="3">
        <v>52.52</v>
      </c>
      <c r="D12" s="3">
        <v>65.69</v>
      </c>
      <c r="E12" s="3">
        <v>723.35</v>
      </c>
      <c r="F12" s="3">
        <v>803.79</v>
      </c>
      <c r="G12" s="3">
        <v>1031.24</v>
      </c>
      <c r="H12" s="3">
        <v>4.25</v>
      </c>
      <c r="I12" s="3">
        <v>9.9499999999999993</v>
      </c>
      <c r="J12" s="3">
        <v>12.05</v>
      </c>
      <c r="K12" s="3">
        <v>33.54</v>
      </c>
      <c r="L12" s="3">
        <v>56.73</v>
      </c>
      <c r="M12" s="3">
        <v>75.45</v>
      </c>
      <c r="N12" s="3">
        <f>B12/C12</f>
        <v>0.67669459253617659</v>
      </c>
      <c r="O12" s="3">
        <f>C12/F12</f>
        <v>6.5340449619925606E-2</v>
      </c>
      <c r="P12" s="5">
        <f>D12/G12</f>
        <v>6.370001163647647E-2</v>
      </c>
      <c r="Q12" s="3">
        <v>1.29</v>
      </c>
      <c r="R12" s="3">
        <v>2.73</v>
      </c>
      <c r="S12" s="3">
        <v>2.58</v>
      </c>
      <c r="T12" s="3">
        <v>1.55</v>
      </c>
      <c r="U12" s="3">
        <v>1.18</v>
      </c>
      <c r="V12" s="3">
        <v>1.26</v>
      </c>
      <c r="W12" s="3">
        <v>1.07</v>
      </c>
      <c r="X12" s="3">
        <v>1.03</v>
      </c>
      <c r="Y12" s="3">
        <v>0.98</v>
      </c>
      <c r="Z12" s="3">
        <v>1.23</v>
      </c>
      <c r="AA12" s="3">
        <v>1.26</v>
      </c>
      <c r="AB12" s="3">
        <v>1.1200000000000001</v>
      </c>
      <c r="AC12" s="3">
        <v>37.799999999999997</v>
      </c>
      <c r="AD12" s="3">
        <v>20.11</v>
      </c>
      <c r="AE12" s="3">
        <v>32.42</v>
      </c>
      <c r="AF12" s="3">
        <v>188.03</v>
      </c>
      <c r="AG12" s="3">
        <v>371.51</v>
      </c>
      <c r="AH12" s="3">
        <v>571.30999999999995</v>
      </c>
      <c r="AI12" s="3">
        <f>AF12/B12</f>
        <v>5.2906584130557119</v>
      </c>
      <c r="AJ12" s="3">
        <f>AG12/C12</f>
        <v>7.0736862147753232</v>
      </c>
      <c r="AK12" s="3">
        <f>AH12/D12</f>
        <v>8.6970619576800114</v>
      </c>
      <c r="AL12" s="3">
        <v>1.04</v>
      </c>
      <c r="AM12" s="3">
        <v>2</v>
      </c>
      <c r="AN12" s="3">
        <v>2.21</v>
      </c>
      <c r="AO12" s="3">
        <f>1/0.12</f>
        <v>8.3333333333333339</v>
      </c>
      <c r="AP12" s="3">
        <f>1/0.09</f>
        <v>11.111111111111111</v>
      </c>
      <c r="AQ12" s="3">
        <f>1/0.07</f>
        <v>14.285714285714285</v>
      </c>
    </row>
    <row r="13" spans="1:43" ht="18.75">
      <c r="A13" s="1" t="s">
        <v>68</v>
      </c>
      <c r="B13" s="3">
        <v>9519.9</v>
      </c>
      <c r="C13" s="3">
        <v>1444.61</v>
      </c>
      <c r="D13" s="3">
        <v>13331.72</v>
      </c>
      <c r="E13" s="3">
        <v>40375</v>
      </c>
      <c r="F13" s="3">
        <v>48891.33</v>
      </c>
      <c r="G13" s="3">
        <v>56624.22</v>
      </c>
      <c r="H13" s="3">
        <v>48.67</v>
      </c>
      <c r="I13" s="3">
        <v>31.74</v>
      </c>
      <c r="J13" s="3">
        <v>38.57</v>
      </c>
      <c r="K13" s="3">
        <v>725.51</v>
      </c>
      <c r="L13" s="3">
        <v>511.21</v>
      </c>
      <c r="M13" s="3">
        <v>536.70000000000005</v>
      </c>
      <c r="N13" s="3">
        <f>B13/C13</f>
        <v>6.5899446909546526</v>
      </c>
      <c r="O13" s="3">
        <f>C13/F13</f>
        <v>2.9547365555406241E-2</v>
      </c>
      <c r="P13" s="5">
        <f>D13/G13</f>
        <v>0.23544200697157505</v>
      </c>
      <c r="Q13" s="3">
        <v>12.82</v>
      </c>
      <c r="R13" s="3">
        <v>7.17</v>
      </c>
      <c r="S13" s="3">
        <v>6.99</v>
      </c>
      <c r="T13" s="3">
        <v>0.46</v>
      </c>
      <c r="U13" s="3">
        <v>0.51</v>
      </c>
      <c r="V13" s="3">
        <v>0.46</v>
      </c>
      <c r="W13" s="3">
        <v>0.35</v>
      </c>
      <c r="X13" s="3">
        <v>0.42</v>
      </c>
      <c r="Y13" s="3">
        <v>0.93</v>
      </c>
      <c r="Z13" s="3">
        <v>0.68</v>
      </c>
      <c r="AA13" s="3">
        <v>0.87</v>
      </c>
      <c r="AB13" s="3">
        <v>1.35</v>
      </c>
      <c r="AC13" s="3">
        <v>5.39</v>
      </c>
      <c r="AD13" s="3">
        <v>4.6900000000000004</v>
      </c>
      <c r="AE13" s="3">
        <v>5.41</v>
      </c>
      <c r="AF13" s="4">
        <v>58740.67</v>
      </c>
      <c r="AG13" s="4">
        <v>73848.83</v>
      </c>
      <c r="AH13" s="4">
        <v>85974.080000000002</v>
      </c>
      <c r="AI13" s="3">
        <f>AF13/B13</f>
        <v>6.1703032594880201</v>
      </c>
      <c r="AJ13" s="3">
        <f>AG13/C13</f>
        <v>51.120253909359626</v>
      </c>
      <c r="AK13" s="3">
        <f>AH13/D13</f>
        <v>6.4488363091934131</v>
      </c>
      <c r="AL13" s="3">
        <v>0.44</v>
      </c>
      <c r="AM13" s="3">
        <v>0.94</v>
      </c>
      <c r="AN13" s="3">
        <v>1.06</v>
      </c>
      <c r="AO13" s="3">
        <f>1/0.16</f>
        <v>6.25</v>
      </c>
      <c r="AP13" s="3">
        <f>1/0.07</f>
        <v>14.285714285714285</v>
      </c>
      <c r="AQ13" s="3">
        <f>1/0.06</f>
        <v>16.666666666666668</v>
      </c>
    </row>
    <row r="14" spans="1:43" ht="18.75"/>
  </sheetData>
  <conditionalFormatting sqref="AR1:XFD1 A2:AQ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{79EB9A52-7746-48A9-8E19-F7B10A98EE66}</x14:id>
        </ext>
      </extLst>
    </cfRule>
  </conditionalFormatting>
  <conditionalFormatting sqref="AR1:XFD1 A2:AQ2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{6C91B3CE-9BC7-480F-944D-A4AE2566717C}</x14:id>
        </ext>
      </extLst>
    </cfRule>
  </conditionalFormatting>
  <conditionalFormatting sqref="AR1:XFD1 A2:AQ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{F3D77D32-7BAF-4639-AE45-06FB1A6DAC2B}</x14:id>
        </ext>
      </extLst>
    </cfRule>
  </conditionalFormatting>
  <conditionalFormatting sqref="A2:AQ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{35F34D9E-8C55-456E-A3E7-F3E91B0381E2}</x14:id>
        </ext>
      </extLst>
    </cfRule>
  </conditionalFormatting>
  <conditionalFormatting sqref="A2:AQ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K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{B486F09A-815C-4FFB-828A-7DD59D74190D}</x14:id>
        </ext>
      </extLst>
    </cfRule>
  </conditionalFormatting>
  <conditionalFormatting sqref="A1:XFD1048576">
    <cfRule type="cellIs" dxfId="47" priority="10" operator="equal">
      <formula>2016</formula>
    </cfRule>
  </conditionalFormatting>
  <conditionalFormatting sqref="A1:XFD1048576">
    <cfRule type="cellIs" dxfId="46" priority="9" operator="equal">
      <formula>2017</formula>
    </cfRule>
  </conditionalFormatting>
  <conditionalFormatting sqref="A1:XFD1048576">
    <cfRule type="cellIs" dxfId="45" priority="8" operator="equal">
      <formula>2018</formula>
    </cfRule>
  </conditionalFormatting>
  <conditionalFormatting sqref="B4:AQ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Q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{8B6D106A-D4D1-4B58-823B-88072D946456}</x14:id>
        </ext>
      </extLst>
    </cfRule>
  </conditionalFormatting>
  <conditionalFormatting sqref="A1:AQ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{781438CF-A16E-4C21-B0E5-C54DA9C81199}</x14:id>
        </ext>
      </extLst>
    </cfRule>
  </conditionalFormatting>
  <conditionalFormatting sqref="A1:AQ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{DE93A77C-32B0-4A4A-AB35-499ADB544787}</x14:id>
        </ext>
      </extLst>
    </cfRule>
  </conditionalFormatting>
  <conditionalFormatting sqref="A1:AQ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{4ADA0FD2-EC32-4A5F-BE6D-5B675F81B2C2}</x14:id>
        </ext>
      </extLst>
    </cfRule>
  </conditionalFormatting>
  <conditionalFormatting sqref="A1:AQ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K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{FD2716F3-BD76-439C-B6FF-35994B2C6DB8}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EB9A52-7746-48A9-8E19-F7B10A98EE66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AR1:XFD1 A2:AQ2</xm:sqref>
        </x14:conditionalFormatting>
        <x14:conditionalFormatting xmlns:xm="http://schemas.microsoft.com/office/excel/2006/main">
          <x14:cfRule type="dataBar" id="{6C91B3CE-9BC7-480F-944D-A4AE2566717C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C384"/>
              <x14:negativeBorderColor rgb="FF638EC6"/>
            </x14:dataBar>
          </x14:cfRule>
          <xm:sqref>AR1:XFD1 A2:AQ2</xm:sqref>
        </x14:conditionalFormatting>
        <x14:conditionalFormatting xmlns:xm="http://schemas.microsoft.com/office/excel/2006/main">
          <x14:cfRule type="dataBar" id="{F3D77D32-7BAF-4639-AE45-06FB1A6DAC2B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AR1:XFD1 A2:AQ2</xm:sqref>
        </x14:conditionalFormatting>
        <x14:conditionalFormatting xmlns:xm="http://schemas.microsoft.com/office/excel/2006/main">
          <x14:cfRule type="dataBar" id="{35F34D9E-8C55-456E-A3E7-F3E91B0381E2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A2:AQ2</xm:sqref>
        </x14:conditionalFormatting>
        <x14:conditionalFormatting xmlns:xm="http://schemas.microsoft.com/office/excel/2006/main">
          <x14:cfRule type="dataBar" id="{B486F09A-815C-4FFB-828A-7DD59D74190D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AI2:AK2</xm:sqref>
        </x14:conditionalFormatting>
        <x14:conditionalFormatting xmlns:xm="http://schemas.microsoft.com/office/excel/2006/main">
          <x14:cfRule type="dataBar" id="{8B6D106A-D4D1-4B58-823B-88072D946456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A1:AQ1</xm:sqref>
        </x14:conditionalFormatting>
        <x14:conditionalFormatting xmlns:xm="http://schemas.microsoft.com/office/excel/2006/main">
          <x14:cfRule type="dataBar" id="{781438CF-A16E-4C21-B0E5-C54DA9C81199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C384"/>
              <x14:negativeBorderColor rgb="FF638EC6"/>
            </x14:dataBar>
          </x14:cfRule>
          <xm:sqref>A1:AQ1</xm:sqref>
        </x14:conditionalFormatting>
        <x14:conditionalFormatting xmlns:xm="http://schemas.microsoft.com/office/excel/2006/main">
          <x14:cfRule type="dataBar" id="{DE93A77C-32B0-4A4A-AB35-499ADB54478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A1:AQ1</xm:sqref>
        </x14:conditionalFormatting>
        <x14:conditionalFormatting xmlns:xm="http://schemas.microsoft.com/office/excel/2006/main">
          <x14:cfRule type="dataBar" id="{4ADA0FD2-EC32-4A5F-BE6D-5B675F81B2C2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A1:AQ1</xm:sqref>
        </x14:conditionalFormatting>
        <x14:conditionalFormatting xmlns:xm="http://schemas.microsoft.com/office/excel/2006/main">
          <x14:cfRule type="dataBar" id="{FD2716F3-BD76-439C-B6FF-35994B2C6DB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AI1:AK1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2019-01-26T16:48:21Z</dcterms:created>
  <dcterms:modified xsi:type="dcterms:W3CDTF">2019-01-27T18:16:58Z</dcterms:modified>
  <cp:category/>
  <cp:contentStatus/>
</cp:coreProperties>
</file>