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iitbhubaneswar-my.sharepoint.com/personal/pd26_iitbbs_ac_in/Documents/Pictures/"/>
    </mc:Choice>
  </mc:AlternateContent>
  <xr:revisionPtr revIDLastSave="0" documentId="8_{80CA3C7C-FAD5-4A0B-9A75-2EB9DBBE9152}" xr6:coauthVersionLast="47" xr6:coauthVersionMax="47" xr10:uidLastSave="{00000000-0000-0000-0000-000000000000}"/>
  <bookViews>
    <workbookView xWindow="-120" yWindow="-120" windowWidth="38640" windowHeight="21120" firstSheet="3" activeTab="8" xr2:uid="{00000000-000D-0000-FFFF-FFFF00000000}"/>
  </bookViews>
  <sheets>
    <sheet name="Sheet1" sheetId="1" r:id="rId1"/>
    <sheet name="Tech_stock1_NXT.AX" sheetId="2" r:id="rId2"/>
    <sheet name="Tech_stock2_IRE.AX" sheetId="3" r:id="rId3"/>
    <sheet name="IndusT_stock1_TCL.AX" sheetId="4" r:id="rId4"/>
    <sheet name="Indus_stock2_QUB.AX" sheetId="5" r:id="rId5"/>
    <sheet name="Confidence Interval_technology" sheetId="6" r:id="rId6"/>
    <sheet name="Confidence Interval_Industrial" sheetId="7" r:id="rId7"/>
    <sheet name="hypothesis testing_1" sheetId="8" r:id="rId8"/>
    <sheet name="Regression_testing1-tech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" l="1"/>
  <c r="O32" i="2"/>
  <c r="O33" i="2"/>
  <c r="O34" i="2"/>
  <c r="O35" i="2"/>
  <c r="O36" i="2"/>
  <c r="O37" i="2"/>
  <c r="N6" i="7"/>
  <c r="M6" i="7"/>
  <c r="M5" i="7"/>
  <c r="N4" i="7"/>
  <c r="M4" i="7"/>
  <c r="N3" i="7"/>
  <c r="M3" i="7"/>
  <c r="N2" i="7"/>
  <c r="M2" i="7"/>
  <c r="P7" i="6"/>
  <c r="P6" i="6"/>
  <c r="O6" i="6"/>
  <c r="P5" i="6"/>
  <c r="P4" i="6"/>
  <c r="O4" i="6"/>
  <c r="O5" i="6" s="1"/>
  <c r="P3" i="6"/>
  <c r="P2" i="6"/>
  <c r="O2" i="6"/>
  <c r="O3" i="6"/>
  <c r="N30" i="4"/>
  <c r="N29" i="4"/>
  <c r="N28" i="4"/>
  <c r="N27" i="4"/>
  <c r="N26" i="4"/>
  <c r="N25" i="4"/>
  <c r="O29" i="5"/>
  <c r="N5" i="7" l="1"/>
  <c r="N7" i="7"/>
  <c r="M7" i="7"/>
  <c r="O7" i="6"/>
  <c r="I39" i="4" l="1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O40" i="5"/>
  <c r="O39" i="5"/>
  <c r="O38" i="5"/>
  <c r="O37" i="5"/>
  <c r="O36" i="5"/>
  <c r="O35" i="5"/>
  <c r="O34" i="5"/>
  <c r="O33" i="5"/>
  <c r="O32" i="5"/>
  <c r="O31" i="5"/>
  <c r="O30" i="5"/>
  <c r="O35" i="3"/>
  <c r="O36" i="3"/>
  <c r="O34" i="3"/>
  <c r="O33" i="3"/>
  <c r="O32" i="3"/>
  <c r="O31" i="3"/>
  <c r="O30" i="3"/>
  <c r="O29" i="3"/>
  <c r="O27" i="3"/>
  <c r="O28" i="3"/>
  <c r="I22" i="2"/>
  <c r="I63" i="5"/>
  <c r="I64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" i="5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O28" i="5" l="1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</calcChain>
</file>

<file path=xl/sharedStrings.xml><?xml version="1.0" encoding="utf-8"?>
<sst xmlns="http://schemas.openxmlformats.org/spreadsheetml/2006/main" count="215" uniqueCount="86">
  <si>
    <t>Industry 1</t>
  </si>
  <si>
    <t xml:space="preserve">Stock1 </t>
  </si>
  <si>
    <t>Stock2</t>
  </si>
  <si>
    <t>Industry2</t>
  </si>
  <si>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</si>
  <si>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</si>
  <si>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</si>
  <si>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</si>
  <si>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</si>
  <si>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</si>
  <si>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</si>
  <si>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</si>
  <si>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Daily return formula</t>
  </si>
  <si>
    <t>Return on day i=100×((Adj close on day i)-(Adj close on day i-1)/Adj close on day i−1​)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</si>
  <si>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</si>
  <si>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</si>
  <si>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</si>
  <si>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</si>
  <si>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</si>
  <si>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</si>
  <si>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</si>
  <si>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</si>
  <si>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</si>
  <si>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</si>
  <si>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</si>
  <si>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</si>
  <si>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</si>
  <si>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</si>
  <si>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</si>
  <si>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Line Chart showing daily</t>
  </si>
  <si>
    <t>Daily return</t>
  </si>
  <si>
    <t>Grouped frequency table</t>
  </si>
  <si>
    <t>frequency</t>
  </si>
  <si>
    <t>-3% - (-2)%</t>
  </si>
  <si>
    <t>-2%-(-1)%</t>
  </si>
  <si>
    <t>-1%-0%</t>
  </si>
  <si>
    <t>0%-1%</t>
  </si>
  <si>
    <t>1%-2%</t>
  </si>
  <si>
    <t>2%-3%</t>
  </si>
  <si>
    <t>3%-4%</t>
  </si>
  <si>
    <t>Daily return intervals</t>
  </si>
  <si>
    <t>Line Chart</t>
  </si>
  <si>
    <t>Summary Statstics</t>
  </si>
  <si>
    <t>-4%-(-3)%</t>
  </si>
  <si>
    <t>4%-5%</t>
  </si>
  <si>
    <t>5%-6%</t>
  </si>
  <si>
    <t>6%-7%</t>
  </si>
  <si>
    <t>7%-8%</t>
  </si>
  <si>
    <t>8%-9%</t>
  </si>
  <si>
    <t>Group Table</t>
  </si>
  <si>
    <t>Daily returns stocks 1 for Technology sector</t>
  </si>
  <si>
    <t>Average</t>
  </si>
  <si>
    <t>Standard deviation</t>
  </si>
  <si>
    <t xml:space="preserve">corresponds to the standard normal distribution and represent </t>
  </si>
  <si>
    <t>The critical value is 1.96 for a 95% confidence value because it</t>
  </si>
  <si>
    <t>z-score for a 95%value and data is n&gt;30</t>
  </si>
  <si>
    <t>standard error of mean(SEM)</t>
  </si>
  <si>
    <t>STDEV.S(A2:A:73) / SQRT(COUNT(A2:A73))</t>
  </si>
  <si>
    <t>Margin of error</t>
  </si>
  <si>
    <t>1.96 * SEM</t>
  </si>
  <si>
    <t>lower bound</t>
  </si>
  <si>
    <t>AVERAGE(A2:A73) - Margin of Error</t>
  </si>
  <si>
    <t>upper bound</t>
  </si>
  <si>
    <t>AVERAGE(A1:A50) + Margin of Error</t>
  </si>
  <si>
    <t>AVERAGE(A2:A63)</t>
  </si>
  <si>
    <t>STDEV.S(A2:A63)</t>
  </si>
  <si>
    <t>Formulae</t>
  </si>
  <si>
    <t>stocks1</t>
  </si>
  <si>
    <t>stock2</t>
  </si>
  <si>
    <t>Daily returns stocks2 for Technology sector</t>
  </si>
  <si>
    <t>Parameters</t>
  </si>
  <si>
    <t>Daily returns stocks 1 for Industrial  sector</t>
  </si>
  <si>
    <t>Daily returns stocks2 for Industrial sector</t>
  </si>
  <si>
    <t>Daily return(stock1)</t>
  </si>
  <si>
    <t>Observations</t>
  </si>
  <si>
    <t>df</t>
  </si>
  <si>
    <t>t Stat</t>
  </si>
  <si>
    <t xml:space="preserve">Daily returns stocks2 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</si>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</sst>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Continuous"/>
    </xf>
    <xf numFmtId="0" fontId="0" fillId="0" borderId="1" xfId="0" applyBorder="1"/>
    <xf numFmtId="10" fontId="0" fillId="0" borderId="1" xfId="0" quotePrefix="1" applyNumberFormat="1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1" xfId="0" quotePrefix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4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 vs daily return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7489063867017E-2"/>
          <c:y val="0.18097222222222226"/>
          <c:w val="0.8222502187226596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Tech_stock1_NXT.AX!$H$2:$H$63</c:f>
              <c:numCache>
                <c:formatCode>m/d/yyyy</c:formatCode>
                <c:ptCount val="62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44959</c:v>
                </c:pt>
                <c:pt idx="21">
                  <c:v>44960</c:v>
                </c:pt>
                <c:pt idx="22">
                  <c:v>44963</c:v>
                </c:pt>
                <c:pt idx="23">
                  <c:v>44964</c:v>
                </c:pt>
                <c:pt idx="24">
                  <c:v>44965</c:v>
                </c:pt>
                <c:pt idx="25">
                  <c:v>44966</c:v>
                </c:pt>
                <c:pt idx="26">
                  <c:v>44967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44977</c:v>
                </c:pt>
                <c:pt idx="33">
                  <c:v>44978</c:v>
                </c:pt>
                <c:pt idx="34">
                  <c:v>44979</c:v>
                </c:pt>
                <c:pt idx="35">
                  <c:v>44980</c:v>
                </c:pt>
                <c:pt idx="36">
                  <c:v>44981</c:v>
                </c:pt>
                <c:pt idx="37">
                  <c:v>44984</c:v>
                </c:pt>
                <c:pt idx="38">
                  <c:v>44985</c:v>
                </c:pt>
                <c:pt idx="39">
                  <c:v>44986</c:v>
                </c:pt>
                <c:pt idx="40">
                  <c:v>44987</c:v>
                </c:pt>
                <c:pt idx="41">
                  <c:v>44988</c:v>
                </c:pt>
                <c:pt idx="42">
                  <c:v>44991</c:v>
                </c:pt>
                <c:pt idx="43">
                  <c:v>44992</c:v>
                </c:pt>
                <c:pt idx="44">
                  <c:v>44993</c:v>
                </c:pt>
                <c:pt idx="45">
                  <c:v>44994</c:v>
                </c:pt>
                <c:pt idx="46">
                  <c:v>44995</c:v>
                </c:pt>
                <c:pt idx="47">
                  <c:v>44998</c:v>
                </c:pt>
                <c:pt idx="48">
                  <c:v>44999</c:v>
                </c:pt>
                <c:pt idx="49">
                  <c:v>45000</c:v>
                </c:pt>
                <c:pt idx="50">
                  <c:v>45001</c:v>
                </c:pt>
                <c:pt idx="51">
                  <c:v>45002</c:v>
                </c:pt>
                <c:pt idx="52">
                  <c:v>45005</c:v>
                </c:pt>
                <c:pt idx="53">
                  <c:v>45006</c:v>
                </c:pt>
                <c:pt idx="54">
                  <c:v>45007</c:v>
                </c:pt>
                <c:pt idx="55">
                  <c:v>45008</c:v>
                </c:pt>
                <c:pt idx="56">
                  <c:v>45009</c:v>
                </c:pt>
                <c:pt idx="57">
                  <c:v>45012</c:v>
                </c:pt>
                <c:pt idx="58">
                  <c:v>45013</c:v>
                </c:pt>
                <c:pt idx="59">
                  <c:v>45014</c:v>
                </c:pt>
                <c:pt idx="60">
                  <c:v>45015</c:v>
                </c:pt>
                <c:pt idx="61">
                  <c:v>45016</c:v>
                </c:pt>
              </c:numCache>
            </c:numRef>
          </c:xVal>
          <c:yVal>
            <c:numRef>
              <c:f>Tech_stock1_NXT.AX!$I$2:$I$63</c:f>
              <c:numCache>
                <c:formatCode>General</c:formatCode>
                <c:ptCount val="62"/>
                <c:pt idx="0">
                  <c:v>0</c:v>
                </c:pt>
                <c:pt idx="1">
                  <c:v>1.8888888888888882</c:v>
                </c:pt>
                <c:pt idx="2">
                  <c:v>0</c:v>
                </c:pt>
                <c:pt idx="3">
                  <c:v>-1.6357688113413342</c:v>
                </c:pt>
                <c:pt idx="4">
                  <c:v>-0.66518847006650472</c:v>
                </c:pt>
                <c:pt idx="5">
                  <c:v>0.33482142857142139</c:v>
                </c:pt>
                <c:pt idx="6">
                  <c:v>1.5572858731924424</c:v>
                </c:pt>
                <c:pt idx="7">
                  <c:v>2.3001095290251814</c:v>
                </c:pt>
                <c:pt idx="8">
                  <c:v>0.74946466809422152</c:v>
                </c:pt>
                <c:pt idx="9">
                  <c:v>2.1253985122210337</c:v>
                </c:pt>
                <c:pt idx="10">
                  <c:v>0.62434963579605096</c:v>
                </c:pt>
                <c:pt idx="11">
                  <c:v>0.62047569803516545</c:v>
                </c:pt>
                <c:pt idx="12">
                  <c:v>-0.9249743062692688</c:v>
                </c:pt>
                <c:pt idx="13">
                  <c:v>-1.6597510373443998</c:v>
                </c:pt>
                <c:pt idx="14">
                  <c:v>0.42194092827003316</c:v>
                </c:pt>
                <c:pt idx="15">
                  <c:v>0.8403361344537823</c:v>
                </c:pt>
                <c:pt idx="16">
                  <c:v>-0.52083333333332227</c:v>
                </c:pt>
                <c:pt idx="17">
                  <c:v>1.0471204188481638</c:v>
                </c:pt>
                <c:pt idx="18">
                  <c:v>3.1088082901554293</c:v>
                </c:pt>
                <c:pt idx="19">
                  <c:v>-0.6030150753768716</c:v>
                </c:pt>
                <c:pt idx="20">
                  <c:v>1.8200202224469131</c:v>
                </c:pt>
                <c:pt idx="21">
                  <c:v>2.6812313803376324</c:v>
                </c:pt>
                <c:pt idx="22">
                  <c:v>-0.38684719535782541</c:v>
                </c:pt>
                <c:pt idx="23">
                  <c:v>-9.7087378640791866E-2</c:v>
                </c:pt>
                <c:pt idx="24">
                  <c:v>1.1661807580175025</c:v>
                </c:pt>
                <c:pt idx="25">
                  <c:v>-1.5369836695485124</c:v>
                </c:pt>
                <c:pt idx="26">
                  <c:v>-1.1707317073170656</c:v>
                </c:pt>
                <c:pt idx="27">
                  <c:v>-1.974333662388954</c:v>
                </c:pt>
                <c:pt idx="28">
                  <c:v>0.70493454179255066</c:v>
                </c:pt>
                <c:pt idx="29">
                  <c:v>0.60000000000000497</c:v>
                </c:pt>
                <c:pt idx="30">
                  <c:v>1.8886679920477087</c:v>
                </c:pt>
                <c:pt idx="31">
                  <c:v>-0.58536585365854144</c:v>
                </c:pt>
                <c:pt idx="32">
                  <c:v>-0.88321884200196132</c:v>
                </c:pt>
                <c:pt idx="33">
                  <c:v>9.9009900990096905E-2</c:v>
                </c:pt>
                <c:pt idx="34">
                  <c:v>-1.285855588526202</c:v>
                </c:pt>
                <c:pt idx="35">
                  <c:v>-0.40080160320642205</c:v>
                </c:pt>
                <c:pt idx="36">
                  <c:v>1.1066398390342174</c:v>
                </c:pt>
                <c:pt idx="37">
                  <c:v>-0.19900497512439153</c:v>
                </c:pt>
                <c:pt idx="38">
                  <c:v>2.3928215353938209</c:v>
                </c:pt>
                <c:pt idx="39">
                  <c:v>2.7263875365141299</c:v>
                </c:pt>
                <c:pt idx="40">
                  <c:v>-2.8436018957346039</c:v>
                </c:pt>
                <c:pt idx="41">
                  <c:v>-0.58536585365854144</c:v>
                </c:pt>
                <c:pt idx="42">
                  <c:v>2.944062806673216</c:v>
                </c:pt>
                <c:pt idx="43">
                  <c:v>1.429933269780747</c:v>
                </c:pt>
                <c:pt idx="44">
                  <c:v>-1.1278195488721898</c:v>
                </c:pt>
                <c:pt idx="45">
                  <c:v>-1.7110266159695791</c:v>
                </c:pt>
                <c:pt idx="46">
                  <c:v>-1.1605415860734933</c:v>
                </c:pt>
                <c:pt idx="47">
                  <c:v>-1.7612524461839676</c:v>
                </c:pt>
                <c:pt idx="48">
                  <c:v>9.9601593625513588E-2</c:v>
                </c:pt>
                <c:pt idx="49">
                  <c:v>1.2935323383084478</c:v>
                </c:pt>
                <c:pt idx="50">
                  <c:v>-9.8231827111982195E-2</c:v>
                </c:pt>
                <c:pt idx="51">
                  <c:v>0.3933136676499599</c:v>
                </c:pt>
                <c:pt idx="52">
                  <c:v>-1.273261508325179</c:v>
                </c:pt>
                <c:pt idx="53">
                  <c:v>0</c:v>
                </c:pt>
                <c:pt idx="54">
                  <c:v>-0.29761904761904129</c:v>
                </c:pt>
                <c:pt idx="55">
                  <c:v>-1.5920398009950261</c:v>
                </c:pt>
                <c:pt idx="56">
                  <c:v>1.718907987866531</c:v>
                </c:pt>
                <c:pt idx="57">
                  <c:v>0.39761431411529968</c:v>
                </c:pt>
                <c:pt idx="58">
                  <c:v>0</c:v>
                </c:pt>
                <c:pt idx="59">
                  <c:v>0.4950495049505021</c:v>
                </c:pt>
                <c:pt idx="60">
                  <c:v>1.7733990147783223</c:v>
                </c:pt>
                <c:pt idx="61">
                  <c:v>1.2584704743465709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3-4CC4-B2C5-534694E7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64975"/>
        <c:axId val="1445045071"/>
      </c:scatterChart>
      <c:valAx>
        <c:axId val="3887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7606770784857566"/>
              <c:y val="0.87280324996386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45071"/>
        <c:crosses val="autoZero"/>
        <c:crossBetween val="midCat"/>
      </c:valAx>
      <c:valAx>
        <c:axId val="1445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Daily reutrn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6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 vs daily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Tech_stock2_IRE.AX!$H$2:$H$64</c:f>
              <c:numCache>
                <c:formatCode>m/d/yyyy</c:formatCode>
                <c:ptCount val="6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44958</c:v>
                </c:pt>
                <c:pt idx="21">
                  <c:v>44959</c:v>
                </c:pt>
                <c:pt idx="22">
                  <c:v>44960</c:v>
                </c:pt>
                <c:pt idx="23">
                  <c:v>44963</c:v>
                </c:pt>
                <c:pt idx="24">
                  <c:v>44964</c:v>
                </c:pt>
                <c:pt idx="25">
                  <c:v>44965</c:v>
                </c:pt>
                <c:pt idx="26">
                  <c:v>44966</c:v>
                </c:pt>
                <c:pt idx="27">
                  <c:v>44967</c:v>
                </c:pt>
                <c:pt idx="28">
                  <c:v>44970</c:v>
                </c:pt>
                <c:pt idx="29">
                  <c:v>44971</c:v>
                </c:pt>
                <c:pt idx="30">
                  <c:v>44972</c:v>
                </c:pt>
                <c:pt idx="31">
                  <c:v>44973</c:v>
                </c:pt>
                <c:pt idx="32">
                  <c:v>44974</c:v>
                </c:pt>
                <c:pt idx="33">
                  <c:v>44977</c:v>
                </c:pt>
                <c:pt idx="34">
                  <c:v>44978</c:v>
                </c:pt>
                <c:pt idx="35">
                  <c:v>44979</c:v>
                </c:pt>
                <c:pt idx="36">
                  <c:v>44980</c:v>
                </c:pt>
                <c:pt idx="37">
                  <c:v>44981</c:v>
                </c:pt>
                <c:pt idx="38">
                  <c:v>44984</c:v>
                </c:pt>
                <c:pt idx="39">
                  <c:v>44985</c:v>
                </c:pt>
                <c:pt idx="40">
                  <c:v>44986</c:v>
                </c:pt>
                <c:pt idx="41">
                  <c:v>44987</c:v>
                </c:pt>
                <c:pt idx="42">
                  <c:v>44988</c:v>
                </c:pt>
                <c:pt idx="43">
                  <c:v>44991</c:v>
                </c:pt>
                <c:pt idx="44">
                  <c:v>44992</c:v>
                </c:pt>
                <c:pt idx="45">
                  <c:v>44993</c:v>
                </c:pt>
                <c:pt idx="46">
                  <c:v>44994</c:v>
                </c:pt>
                <c:pt idx="47">
                  <c:v>44995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45005</c:v>
                </c:pt>
                <c:pt idx="54">
                  <c:v>45006</c:v>
                </c:pt>
                <c:pt idx="55">
                  <c:v>45007</c:v>
                </c:pt>
                <c:pt idx="56">
                  <c:v>45008</c:v>
                </c:pt>
                <c:pt idx="57">
                  <c:v>45009</c:v>
                </c:pt>
                <c:pt idx="58">
                  <c:v>45012</c:v>
                </c:pt>
                <c:pt idx="59">
                  <c:v>45013</c:v>
                </c:pt>
                <c:pt idx="60">
                  <c:v>45014</c:v>
                </c:pt>
                <c:pt idx="61">
                  <c:v>45015</c:v>
                </c:pt>
                <c:pt idx="62">
                  <c:v>45016</c:v>
                </c:pt>
              </c:numCache>
            </c:numRef>
          </c:xVal>
          <c:yVal>
            <c:numRef>
              <c:f>Tech_stock2_IRE.AX!$I$2:$I$64</c:f>
              <c:numCache>
                <c:formatCode>General</c:formatCode>
                <c:ptCount val="63"/>
                <c:pt idx="0">
                  <c:v>0</c:v>
                </c:pt>
                <c:pt idx="1">
                  <c:v>1.9148966837100951</c:v>
                </c:pt>
                <c:pt idx="2">
                  <c:v>0.41753119284585882</c:v>
                </c:pt>
                <c:pt idx="3">
                  <c:v>-0.10394071637816236</c:v>
                </c:pt>
                <c:pt idx="4">
                  <c:v>0.41622774863136752</c:v>
                </c:pt>
                <c:pt idx="5">
                  <c:v>-0.5181200547068151</c:v>
                </c:pt>
                <c:pt idx="6">
                  <c:v>0.41666127996620994</c:v>
                </c:pt>
                <c:pt idx="7">
                  <c:v>0.82987556318962241</c:v>
                </c:pt>
                <c:pt idx="8">
                  <c:v>0.61728132335887287</c:v>
                </c:pt>
                <c:pt idx="9">
                  <c:v>0.10225081875210214</c:v>
                </c:pt>
                <c:pt idx="10">
                  <c:v>-0.91930679492592471</c:v>
                </c:pt>
                <c:pt idx="11">
                  <c:v>2.1649446283578948</c:v>
                </c:pt>
                <c:pt idx="12">
                  <c:v>-2.2199774699134354</c:v>
                </c:pt>
                <c:pt idx="13">
                  <c:v>0.10320051821195968</c:v>
                </c:pt>
                <c:pt idx="14">
                  <c:v>-0.92783645853501839</c:v>
                </c:pt>
                <c:pt idx="15">
                  <c:v>2.9136372891848081</c:v>
                </c:pt>
                <c:pt idx="16">
                  <c:v>-2.7300448197895992</c:v>
                </c:pt>
                <c:pt idx="17">
                  <c:v>2.1829593130365801</c:v>
                </c:pt>
                <c:pt idx="18">
                  <c:v>0.71210456769806452</c:v>
                </c:pt>
                <c:pt idx="19">
                  <c:v>0</c:v>
                </c:pt>
                <c:pt idx="20">
                  <c:v>-3.4343360476213016</c:v>
                </c:pt>
                <c:pt idx="21">
                  <c:v>1.4644325210386859</c:v>
                </c:pt>
                <c:pt idx="22">
                  <c:v>-0.10309412454118709</c:v>
                </c:pt>
                <c:pt idx="23">
                  <c:v>-1.960777826009424</c:v>
                </c:pt>
                <c:pt idx="24">
                  <c:v>-0.31578267802565801</c:v>
                </c:pt>
                <c:pt idx="25">
                  <c:v>0</c:v>
                </c:pt>
                <c:pt idx="26">
                  <c:v>0.10557613915911847</c:v>
                </c:pt>
                <c:pt idx="27">
                  <c:v>-2.4261593708638305</c:v>
                </c:pt>
                <c:pt idx="28">
                  <c:v>-2.27025524536357</c:v>
                </c:pt>
                <c:pt idx="29">
                  <c:v>-1.106208991240125</c:v>
                </c:pt>
                <c:pt idx="30">
                  <c:v>-1.1185597178519684</c:v>
                </c:pt>
                <c:pt idx="31">
                  <c:v>5.7692354940779351</c:v>
                </c:pt>
                <c:pt idx="32">
                  <c:v>-1.497334520006754</c:v>
                </c:pt>
                <c:pt idx="33">
                  <c:v>-1.3029261093136852</c:v>
                </c:pt>
                <c:pt idx="34">
                  <c:v>-1.4301501864772617</c:v>
                </c:pt>
                <c:pt idx="35">
                  <c:v>1.1160744431314953</c:v>
                </c:pt>
                <c:pt idx="36">
                  <c:v>1.5981735159817416</c:v>
                </c:pt>
                <c:pt idx="37">
                  <c:v>3.9325842696629172</c:v>
                </c:pt>
                <c:pt idx="38">
                  <c:v>0.43243243243242324</c:v>
                </c:pt>
                <c:pt idx="39">
                  <c:v>0.21528525296018677</c:v>
                </c:pt>
                <c:pt idx="40">
                  <c:v>-0.85929108485499539</c:v>
                </c:pt>
                <c:pt idx="41">
                  <c:v>-3.2502708559046662</c:v>
                </c:pt>
                <c:pt idx="42">
                  <c:v>-1.1198208286674092</c:v>
                </c:pt>
                <c:pt idx="43">
                  <c:v>-2.2650056625141484</c:v>
                </c:pt>
                <c:pt idx="44">
                  <c:v>1.2746234067207349</c:v>
                </c:pt>
                <c:pt idx="45">
                  <c:v>3.0892448512585764</c:v>
                </c:pt>
                <c:pt idx="46">
                  <c:v>2.2197558268590574</c:v>
                </c:pt>
                <c:pt idx="47">
                  <c:v>-2.4972855591748142</c:v>
                </c:pt>
                <c:pt idx="48">
                  <c:v>-1.7817371937639213</c:v>
                </c:pt>
                <c:pt idx="49">
                  <c:v>-4.0816326530612175</c:v>
                </c:pt>
                <c:pt idx="50">
                  <c:v>2.8368794326240949</c:v>
                </c:pt>
                <c:pt idx="51">
                  <c:v>-2.0689655172413763</c:v>
                </c:pt>
                <c:pt idx="52">
                  <c:v>0.23474178403755369</c:v>
                </c:pt>
                <c:pt idx="53">
                  <c:v>1.4051522248243677</c:v>
                </c:pt>
                <c:pt idx="54">
                  <c:v>1.0392609699769038</c:v>
                </c:pt>
                <c:pt idx="55">
                  <c:v>2.8571428571428572</c:v>
                </c:pt>
                <c:pt idx="56">
                  <c:v>0.33333333333332621</c:v>
                </c:pt>
                <c:pt idx="57">
                  <c:v>-0.99667774086378591</c:v>
                </c:pt>
                <c:pt idx="58">
                  <c:v>0.67114093959732102</c:v>
                </c:pt>
                <c:pt idx="59">
                  <c:v>0.99999999999999845</c:v>
                </c:pt>
                <c:pt idx="60">
                  <c:v>2.3102310231023195</c:v>
                </c:pt>
                <c:pt idx="61">
                  <c:v>5.8064516129032162</c:v>
                </c:pt>
                <c:pt idx="62">
                  <c:v>0.81300813008130157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7-47F4-99F3-56C73E37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46447"/>
        <c:axId val="1571349215"/>
      </c:scatterChart>
      <c:valAx>
        <c:axId val="15646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9215"/>
        <c:crosses val="autoZero"/>
        <c:crossBetween val="midCat"/>
      </c:valAx>
      <c:valAx>
        <c:axId val="15713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datily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return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IndusT_stock1_TCL.AX!$H$2:$H$64</c:f>
              <c:numCache>
                <c:formatCode>m/d/yyyy</c:formatCode>
                <c:ptCount val="6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44958</c:v>
                </c:pt>
                <c:pt idx="21">
                  <c:v>44959</c:v>
                </c:pt>
                <c:pt idx="22">
                  <c:v>44960</c:v>
                </c:pt>
                <c:pt idx="23">
                  <c:v>44963</c:v>
                </c:pt>
                <c:pt idx="24">
                  <c:v>44964</c:v>
                </c:pt>
                <c:pt idx="25">
                  <c:v>44965</c:v>
                </c:pt>
                <c:pt idx="26">
                  <c:v>44966</c:v>
                </c:pt>
                <c:pt idx="27">
                  <c:v>44967</c:v>
                </c:pt>
                <c:pt idx="28">
                  <c:v>44970</c:v>
                </c:pt>
                <c:pt idx="29">
                  <c:v>44971</c:v>
                </c:pt>
                <c:pt idx="30">
                  <c:v>44972</c:v>
                </c:pt>
                <c:pt idx="31">
                  <c:v>44973</c:v>
                </c:pt>
                <c:pt idx="32">
                  <c:v>44974</c:v>
                </c:pt>
                <c:pt idx="33">
                  <c:v>44977</c:v>
                </c:pt>
                <c:pt idx="34">
                  <c:v>44978</c:v>
                </c:pt>
                <c:pt idx="35">
                  <c:v>44979</c:v>
                </c:pt>
                <c:pt idx="36">
                  <c:v>44980</c:v>
                </c:pt>
                <c:pt idx="37">
                  <c:v>44981</c:v>
                </c:pt>
                <c:pt idx="38">
                  <c:v>44984</c:v>
                </c:pt>
                <c:pt idx="39">
                  <c:v>44985</c:v>
                </c:pt>
                <c:pt idx="40">
                  <c:v>44986</c:v>
                </c:pt>
                <c:pt idx="41">
                  <c:v>44987</c:v>
                </c:pt>
                <c:pt idx="42">
                  <c:v>44988</c:v>
                </c:pt>
                <c:pt idx="43">
                  <c:v>44991</c:v>
                </c:pt>
                <c:pt idx="44">
                  <c:v>44992</c:v>
                </c:pt>
                <c:pt idx="45">
                  <c:v>44993</c:v>
                </c:pt>
                <c:pt idx="46">
                  <c:v>44994</c:v>
                </c:pt>
                <c:pt idx="47">
                  <c:v>44995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45005</c:v>
                </c:pt>
                <c:pt idx="54">
                  <c:v>45006</c:v>
                </c:pt>
                <c:pt idx="55">
                  <c:v>45007</c:v>
                </c:pt>
                <c:pt idx="56">
                  <c:v>45008</c:v>
                </c:pt>
                <c:pt idx="57">
                  <c:v>45009</c:v>
                </c:pt>
                <c:pt idx="58">
                  <c:v>45012</c:v>
                </c:pt>
                <c:pt idx="59">
                  <c:v>45013</c:v>
                </c:pt>
                <c:pt idx="60">
                  <c:v>45014</c:v>
                </c:pt>
                <c:pt idx="61">
                  <c:v>45015</c:v>
                </c:pt>
                <c:pt idx="62">
                  <c:v>45016</c:v>
                </c:pt>
              </c:numCache>
            </c:numRef>
          </c:xVal>
          <c:yVal>
            <c:numRef>
              <c:f>IndusT_stock1_TCL.AX!$I$2:$I$64</c:f>
              <c:numCache>
                <c:formatCode>General</c:formatCode>
                <c:ptCount val="63"/>
                <c:pt idx="0">
                  <c:v>0</c:v>
                </c:pt>
                <c:pt idx="1">
                  <c:v>1.0148333272554231</c:v>
                </c:pt>
                <c:pt idx="2">
                  <c:v>1.6228675360057259</c:v>
                </c:pt>
                <c:pt idx="3">
                  <c:v>0</c:v>
                </c:pt>
                <c:pt idx="4">
                  <c:v>1.1406893761865153</c:v>
                </c:pt>
                <c:pt idx="5">
                  <c:v>-0.37594146767967013</c:v>
                </c:pt>
                <c:pt idx="6">
                  <c:v>0</c:v>
                </c:pt>
                <c:pt idx="7">
                  <c:v>0.60378082223062424</c:v>
                </c:pt>
                <c:pt idx="8">
                  <c:v>1.1252784324305001</c:v>
                </c:pt>
                <c:pt idx="9">
                  <c:v>1.3353142504245441</c:v>
                </c:pt>
                <c:pt idx="10">
                  <c:v>-0.36603376664116316</c:v>
                </c:pt>
                <c:pt idx="11">
                  <c:v>-0.51433289866395859</c:v>
                </c:pt>
                <c:pt idx="12">
                  <c:v>1.4771112530758652</c:v>
                </c:pt>
                <c:pt idx="13">
                  <c:v>0.36390256749428956</c:v>
                </c:pt>
                <c:pt idx="14">
                  <c:v>-0.36258311821779415</c:v>
                </c:pt>
                <c:pt idx="15">
                  <c:v>7.2782001426927048E-2</c:v>
                </c:pt>
                <c:pt idx="16">
                  <c:v>-0.29090883679360313</c:v>
                </c:pt>
                <c:pt idx="17">
                  <c:v>7.2941260327744062E-2</c:v>
                </c:pt>
                <c:pt idx="18">
                  <c:v>0.29154492884601402</c:v>
                </c:pt>
                <c:pt idx="19">
                  <c:v>0.36337362629852099</c:v>
                </c:pt>
                <c:pt idx="20">
                  <c:v>0.94134044510765269</c:v>
                </c:pt>
                <c:pt idx="21">
                  <c:v>0.86083874470977573</c:v>
                </c:pt>
                <c:pt idx="22">
                  <c:v>0.85348428837303947</c:v>
                </c:pt>
                <c:pt idx="23">
                  <c:v>-1.057839588833646</c:v>
                </c:pt>
                <c:pt idx="24">
                  <c:v>-0.57019896746198528</c:v>
                </c:pt>
                <c:pt idx="25">
                  <c:v>0.78853528276066076</c:v>
                </c:pt>
                <c:pt idx="26">
                  <c:v>-0.21338379514749165</c:v>
                </c:pt>
                <c:pt idx="27">
                  <c:v>-0.42765104706237567</c:v>
                </c:pt>
                <c:pt idx="28">
                  <c:v>-7.1576414554316181E-2</c:v>
                </c:pt>
                <c:pt idx="29">
                  <c:v>-7.1635005478254937E-2</c:v>
                </c:pt>
                <c:pt idx="30">
                  <c:v>-0.14337271600946458</c:v>
                </c:pt>
                <c:pt idx="31">
                  <c:v>1.5793275626969263</c:v>
                </c:pt>
                <c:pt idx="32">
                  <c:v>-0.56537776890661207</c:v>
                </c:pt>
                <c:pt idx="33">
                  <c:v>0.14215719751182082</c:v>
                </c:pt>
                <c:pt idx="34">
                  <c:v>-0.14195539769673837</c:v>
                </c:pt>
                <c:pt idx="35">
                  <c:v>0</c:v>
                </c:pt>
                <c:pt idx="36">
                  <c:v>0.14215719751182082</c:v>
                </c:pt>
                <c:pt idx="37">
                  <c:v>0.21290770461525418</c:v>
                </c:pt>
                <c:pt idx="38">
                  <c:v>0</c:v>
                </c:pt>
                <c:pt idx="39">
                  <c:v>0.42493969921931279</c:v>
                </c:pt>
                <c:pt idx="40">
                  <c:v>-1.057839588833646</c:v>
                </c:pt>
                <c:pt idx="41">
                  <c:v>-0.78403177685672631</c:v>
                </c:pt>
                <c:pt idx="42">
                  <c:v>0.14368171657866638</c:v>
                </c:pt>
                <c:pt idx="43">
                  <c:v>0.35868158814533596</c:v>
                </c:pt>
                <c:pt idx="44">
                  <c:v>0.64331792911615548</c:v>
                </c:pt>
                <c:pt idx="45">
                  <c:v>0</c:v>
                </c:pt>
                <c:pt idx="46">
                  <c:v>0.42613962238178388</c:v>
                </c:pt>
                <c:pt idx="47">
                  <c:v>0.49504002112078738</c:v>
                </c:pt>
                <c:pt idx="48">
                  <c:v>7.03747182187833E-2</c:v>
                </c:pt>
                <c:pt idx="49">
                  <c:v>-0.28128653112676721</c:v>
                </c:pt>
                <c:pt idx="50">
                  <c:v>1.4104359645996494</c:v>
                </c:pt>
                <c:pt idx="51">
                  <c:v>0.20861401658433851</c:v>
                </c:pt>
                <c:pt idx="52">
                  <c:v>-1.6655087333050793</c:v>
                </c:pt>
                <c:pt idx="53">
                  <c:v>-0.42342583064929806</c:v>
                </c:pt>
                <c:pt idx="54">
                  <c:v>0.77958646925933639</c:v>
                </c:pt>
                <c:pt idx="55">
                  <c:v>-7.03252270384183E-2</c:v>
                </c:pt>
                <c:pt idx="56">
                  <c:v>-7.0367524646434212E-2</c:v>
                </c:pt>
                <c:pt idx="57">
                  <c:v>-0.49295552098449691</c:v>
                </c:pt>
                <c:pt idx="58">
                  <c:v>-7.0780388507937206E-2</c:v>
                </c:pt>
                <c:pt idx="59">
                  <c:v>-0.92067372394658886</c:v>
                </c:pt>
                <c:pt idx="60">
                  <c:v>7.1481393611717001E-2</c:v>
                </c:pt>
                <c:pt idx="61">
                  <c:v>1.4999932096278414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F-45D9-8CC2-582E2CBC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94687"/>
        <c:axId val="2080447599"/>
      </c:scatterChart>
      <c:valAx>
        <c:axId val="8992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47599"/>
        <c:crosses val="autoZero"/>
        <c:crossBetween val="midCat"/>
      </c:valAx>
      <c:valAx>
        <c:axId val="20804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daily</a:t>
                </a:r>
                <a:r>
                  <a:rPr lang="en-IN" baseline="0"/>
                  <a:t> rreturn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9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 vs daily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Indus_stock2_QUB.AX!$H$2:$H$64</c:f>
              <c:numCache>
                <c:formatCode>m/d/yyyy</c:formatCode>
                <c:ptCount val="6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44958</c:v>
                </c:pt>
                <c:pt idx="21">
                  <c:v>44959</c:v>
                </c:pt>
                <c:pt idx="22">
                  <c:v>44960</c:v>
                </c:pt>
                <c:pt idx="23">
                  <c:v>44963</c:v>
                </c:pt>
                <c:pt idx="24">
                  <c:v>44964</c:v>
                </c:pt>
                <c:pt idx="25">
                  <c:v>44965</c:v>
                </c:pt>
                <c:pt idx="26">
                  <c:v>44966</c:v>
                </c:pt>
                <c:pt idx="27">
                  <c:v>44967</c:v>
                </c:pt>
                <c:pt idx="28">
                  <c:v>44970</c:v>
                </c:pt>
                <c:pt idx="29">
                  <c:v>44971</c:v>
                </c:pt>
                <c:pt idx="30">
                  <c:v>44972</c:v>
                </c:pt>
                <c:pt idx="31">
                  <c:v>44973</c:v>
                </c:pt>
                <c:pt idx="32">
                  <c:v>44974</c:v>
                </c:pt>
                <c:pt idx="33">
                  <c:v>44977</c:v>
                </c:pt>
                <c:pt idx="34">
                  <c:v>44978</c:v>
                </c:pt>
                <c:pt idx="35">
                  <c:v>44979</c:v>
                </c:pt>
                <c:pt idx="36">
                  <c:v>44980</c:v>
                </c:pt>
                <c:pt idx="37">
                  <c:v>44981</c:v>
                </c:pt>
                <c:pt idx="38">
                  <c:v>44984</c:v>
                </c:pt>
                <c:pt idx="39">
                  <c:v>44985</c:v>
                </c:pt>
                <c:pt idx="40">
                  <c:v>44986</c:v>
                </c:pt>
                <c:pt idx="41">
                  <c:v>44987</c:v>
                </c:pt>
                <c:pt idx="42">
                  <c:v>44988</c:v>
                </c:pt>
                <c:pt idx="43">
                  <c:v>44991</c:v>
                </c:pt>
                <c:pt idx="44">
                  <c:v>44992</c:v>
                </c:pt>
                <c:pt idx="45">
                  <c:v>44993</c:v>
                </c:pt>
                <c:pt idx="46">
                  <c:v>44994</c:v>
                </c:pt>
                <c:pt idx="47">
                  <c:v>44995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45005</c:v>
                </c:pt>
                <c:pt idx="54">
                  <c:v>45006</c:v>
                </c:pt>
                <c:pt idx="55">
                  <c:v>45007</c:v>
                </c:pt>
                <c:pt idx="56">
                  <c:v>45008</c:v>
                </c:pt>
                <c:pt idx="57">
                  <c:v>45009</c:v>
                </c:pt>
                <c:pt idx="58">
                  <c:v>45012</c:v>
                </c:pt>
                <c:pt idx="59">
                  <c:v>45013</c:v>
                </c:pt>
                <c:pt idx="60">
                  <c:v>45014</c:v>
                </c:pt>
                <c:pt idx="61">
                  <c:v>45015</c:v>
                </c:pt>
                <c:pt idx="62">
                  <c:v>45016</c:v>
                </c:pt>
              </c:numCache>
            </c:numRef>
          </c:xVal>
          <c:yVal>
            <c:numRef>
              <c:f>Indus_stock2_QUB.AX!$I$2:$I$64</c:f>
              <c:numCache>
                <c:formatCode>General</c:formatCode>
                <c:ptCount val="63"/>
                <c:pt idx="0">
                  <c:v>0</c:v>
                </c:pt>
                <c:pt idx="1">
                  <c:v>1.4388611447652231</c:v>
                </c:pt>
                <c:pt idx="2">
                  <c:v>-0.70922579794728879</c:v>
                </c:pt>
                <c:pt idx="3">
                  <c:v>0</c:v>
                </c:pt>
                <c:pt idx="4">
                  <c:v>1.071419272051003</c:v>
                </c:pt>
                <c:pt idx="5">
                  <c:v>-0.70671980702270365</c:v>
                </c:pt>
                <c:pt idx="6">
                  <c:v>1.423499768864914</c:v>
                </c:pt>
                <c:pt idx="7">
                  <c:v>0.70176032778839548</c:v>
                </c:pt>
                <c:pt idx="8">
                  <c:v>1.3937399415941738</c:v>
                </c:pt>
                <c:pt idx="9">
                  <c:v>0.68729092269255376</c:v>
                </c:pt>
                <c:pt idx="10">
                  <c:v>0</c:v>
                </c:pt>
                <c:pt idx="11">
                  <c:v>0.34128221600031206</c:v>
                </c:pt>
                <c:pt idx="12">
                  <c:v>0</c:v>
                </c:pt>
                <c:pt idx="13">
                  <c:v>0</c:v>
                </c:pt>
                <c:pt idx="14">
                  <c:v>1.0203992532556627</c:v>
                </c:pt>
                <c:pt idx="15">
                  <c:v>0.33672047602088712</c:v>
                </c:pt>
                <c:pt idx="16">
                  <c:v>0.33555601576679184</c:v>
                </c:pt>
                <c:pt idx="17">
                  <c:v>1.3378038984307552</c:v>
                </c:pt>
                <c:pt idx="18">
                  <c:v>-0.33005268846027896</c:v>
                </c:pt>
                <c:pt idx="19">
                  <c:v>1.3245145702043022</c:v>
                </c:pt>
                <c:pt idx="20">
                  <c:v>0</c:v>
                </c:pt>
                <c:pt idx="21">
                  <c:v>-0.32678334847897167</c:v>
                </c:pt>
                <c:pt idx="22">
                  <c:v>0.98359783692643998</c:v>
                </c:pt>
                <c:pt idx="23">
                  <c:v>-0.97401742262620206</c:v>
                </c:pt>
                <c:pt idx="24">
                  <c:v>-0.327888390683787</c:v>
                </c:pt>
                <c:pt idx="25">
                  <c:v>0.65790029248645876</c:v>
                </c:pt>
                <c:pt idx="26">
                  <c:v>-0.98038360297937999</c:v>
                </c:pt>
                <c:pt idx="27">
                  <c:v>-0.6600714871281399</c:v>
                </c:pt>
                <c:pt idx="28">
                  <c:v>0.66445738084320427</c:v>
                </c:pt>
                <c:pt idx="29">
                  <c:v>0</c:v>
                </c:pt>
                <c:pt idx="30">
                  <c:v>-0.33005268846027896</c:v>
                </c:pt>
                <c:pt idx="31">
                  <c:v>1.3245145702043022</c:v>
                </c:pt>
                <c:pt idx="32">
                  <c:v>-1.3072005090008019</c:v>
                </c:pt>
                <c:pt idx="33">
                  <c:v>0</c:v>
                </c:pt>
                <c:pt idx="34">
                  <c:v>-0.33111164154257711</c:v>
                </c:pt>
                <c:pt idx="35">
                  <c:v>-0.66445738084321948</c:v>
                </c:pt>
                <c:pt idx="36">
                  <c:v>8.6956566534571369</c:v>
                </c:pt>
                <c:pt idx="37">
                  <c:v>-2.7692381577675191</c:v>
                </c:pt>
                <c:pt idx="38">
                  <c:v>0.63291673978176566</c:v>
                </c:pt>
                <c:pt idx="39">
                  <c:v>1.2578721958707904</c:v>
                </c:pt>
                <c:pt idx="40">
                  <c:v>-0.93170068860257682</c:v>
                </c:pt>
                <c:pt idx="41">
                  <c:v>-0.62693240583218546</c:v>
                </c:pt>
                <c:pt idx="42">
                  <c:v>0.94636386046485266</c:v>
                </c:pt>
                <c:pt idx="43">
                  <c:v>-0.93749177709162779</c:v>
                </c:pt>
                <c:pt idx="44">
                  <c:v>1.1971187002341044</c:v>
                </c:pt>
                <c:pt idx="45">
                  <c:v>-0.63091482649843356</c:v>
                </c:pt>
                <c:pt idx="46">
                  <c:v>0.63492063492064588</c:v>
                </c:pt>
                <c:pt idx="47">
                  <c:v>-2.839116719242901</c:v>
                </c:pt>
                <c:pt idx="48">
                  <c:v>-0.3246753246753229</c:v>
                </c:pt>
                <c:pt idx="49">
                  <c:v>-2.6058631921824111</c:v>
                </c:pt>
                <c:pt idx="50">
                  <c:v>1.0033444816053456</c:v>
                </c:pt>
                <c:pt idx="51">
                  <c:v>-0.99337748344370325</c:v>
                </c:pt>
                <c:pt idx="52">
                  <c:v>0.66889632107023045</c:v>
                </c:pt>
                <c:pt idx="53">
                  <c:v>-0.99667774086379701</c:v>
                </c:pt>
                <c:pt idx="54">
                  <c:v>1.006711409395983</c:v>
                </c:pt>
                <c:pt idx="55">
                  <c:v>0.33222591362126069</c:v>
                </c:pt>
                <c:pt idx="56">
                  <c:v>-0.33112582781456773</c:v>
                </c:pt>
                <c:pt idx="57">
                  <c:v>0.33222591362126069</c:v>
                </c:pt>
                <c:pt idx="58">
                  <c:v>0.66225165562913546</c:v>
                </c:pt>
                <c:pt idx="59">
                  <c:v>-0.98684210526315264</c:v>
                </c:pt>
                <c:pt idx="60">
                  <c:v>-3.3222591362126215</c:v>
                </c:pt>
                <c:pt idx="61">
                  <c:v>-0.34364261168384691</c:v>
                </c:pt>
                <c:pt idx="62">
                  <c:v>-1.0344827586206995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0-4D33-8FBD-21D94EE2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43087"/>
        <c:axId val="1571340287"/>
      </c:scatterChart>
      <c:valAx>
        <c:axId val="135874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0287"/>
        <c:crosses val="autoZero"/>
        <c:crossBetween val="midCat"/>
      </c:valAx>
      <c:valAx>
        <c:axId val="1571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daily</a:t>
                </a:r>
                <a:r>
                  <a:rPr lang="en-IN" baseline="0"/>
                  <a:t> return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4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stock2</a:t>
            </a:r>
            <a:r>
              <a:rPr lang="en-IN" baseline="0"/>
              <a:t> vs stock1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7117235345581802E-4"/>
                  <c:y val="-0.3536971420239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'Regression_testing1-tech'!$A$2:$A$64</c:f>
              <c:numCache>
                <c:formatCode>General</c:formatCode>
                <c:ptCount val="63"/>
                <c:pt idx="0">
                  <c:v>0</c:v>
                </c:pt>
                <c:pt idx="1">
                  <c:v>1.8888888888888882</c:v>
                </c:pt>
                <c:pt idx="2">
                  <c:v>0</c:v>
                </c:pt>
                <c:pt idx="3">
                  <c:v>-1.6357688113413342</c:v>
                </c:pt>
                <c:pt idx="4">
                  <c:v>-0.66518847006650472</c:v>
                </c:pt>
                <c:pt idx="5">
                  <c:v>0.33482142857142139</c:v>
                </c:pt>
                <c:pt idx="6">
                  <c:v>1.5572858731924424</c:v>
                </c:pt>
                <c:pt idx="7">
                  <c:v>2.3001095290251814</c:v>
                </c:pt>
                <c:pt idx="8">
                  <c:v>0.74946466809422152</c:v>
                </c:pt>
                <c:pt idx="9">
                  <c:v>2.1253985122210337</c:v>
                </c:pt>
                <c:pt idx="10">
                  <c:v>0.62434963579605096</c:v>
                </c:pt>
                <c:pt idx="11">
                  <c:v>0.62047569803516545</c:v>
                </c:pt>
                <c:pt idx="12">
                  <c:v>-0.9249743062692688</c:v>
                </c:pt>
                <c:pt idx="13">
                  <c:v>-1.6597510373443998</c:v>
                </c:pt>
                <c:pt idx="14">
                  <c:v>0.42194092827003316</c:v>
                </c:pt>
                <c:pt idx="15">
                  <c:v>0.8403361344537823</c:v>
                </c:pt>
                <c:pt idx="16">
                  <c:v>-0.52083333333332227</c:v>
                </c:pt>
                <c:pt idx="17">
                  <c:v>1.0471204188481638</c:v>
                </c:pt>
                <c:pt idx="18">
                  <c:v>3.1088082901554293</c:v>
                </c:pt>
                <c:pt idx="19">
                  <c:v>-0.6030150753768716</c:v>
                </c:pt>
                <c:pt idx="20">
                  <c:v>1.8200202224469131</c:v>
                </c:pt>
                <c:pt idx="21">
                  <c:v>2.6812313803376324</c:v>
                </c:pt>
                <c:pt idx="22">
                  <c:v>-0.38684719535782541</c:v>
                </c:pt>
                <c:pt idx="23">
                  <c:v>-9.7087378640791866E-2</c:v>
                </c:pt>
                <c:pt idx="24">
                  <c:v>1.1661807580175025</c:v>
                </c:pt>
                <c:pt idx="25">
                  <c:v>-1.5369836695485124</c:v>
                </c:pt>
                <c:pt idx="26">
                  <c:v>-1.1707317073170656</c:v>
                </c:pt>
                <c:pt idx="27">
                  <c:v>-1.974333662388954</c:v>
                </c:pt>
                <c:pt idx="28">
                  <c:v>0.70493454179255066</c:v>
                </c:pt>
                <c:pt idx="29">
                  <c:v>0.60000000000000497</c:v>
                </c:pt>
                <c:pt idx="30">
                  <c:v>1.8886679920477087</c:v>
                </c:pt>
                <c:pt idx="31">
                  <c:v>-0.58536585365854144</c:v>
                </c:pt>
                <c:pt idx="32">
                  <c:v>-0.88321884200196132</c:v>
                </c:pt>
                <c:pt idx="33">
                  <c:v>9.9009900990096905E-2</c:v>
                </c:pt>
                <c:pt idx="34">
                  <c:v>-1.285855588526202</c:v>
                </c:pt>
                <c:pt idx="35">
                  <c:v>-0.40080160320642205</c:v>
                </c:pt>
                <c:pt idx="36">
                  <c:v>1.1066398390342174</c:v>
                </c:pt>
                <c:pt idx="37">
                  <c:v>-0.19900497512439153</c:v>
                </c:pt>
                <c:pt idx="38">
                  <c:v>2.3928215353938209</c:v>
                </c:pt>
                <c:pt idx="39">
                  <c:v>2.7263875365141299</c:v>
                </c:pt>
                <c:pt idx="40">
                  <c:v>-2.8436018957346039</c:v>
                </c:pt>
                <c:pt idx="41">
                  <c:v>-0.58536585365854144</c:v>
                </c:pt>
                <c:pt idx="42">
                  <c:v>2.944062806673216</c:v>
                </c:pt>
                <c:pt idx="43">
                  <c:v>1.429933269780747</c:v>
                </c:pt>
                <c:pt idx="44">
                  <c:v>-1.1278195488721898</c:v>
                </c:pt>
                <c:pt idx="45">
                  <c:v>-1.7110266159695791</c:v>
                </c:pt>
                <c:pt idx="46">
                  <c:v>-1.1605415860734933</c:v>
                </c:pt>
                <c:pt idx="47">
                  <c:v>-1.7612524461839676</c:v>
                </c:pt>
                <c:pt idx="48">
                  <c:v>9.9601593625513588E-2</c:v>
                </c:pt>
                <c:pt idx="49">
                  <c:v>1.2935323383084478</c:v>
                </c:pt>
                <c:pt idx="50">
                  <c:v>-9.8231827111982195E-2</c:v>
                </c:pt>
                <c:pt idx="51">
                  <c:v>0.3933136676499599</c:v>
                </c:pt>
                <c:pt idx="52">
                  <c:v>-1.273261508325179</c:v>
                </c:pt>
                <c:pt idx="53">
                  <c:v>0</c:v>
                </c:pt>
                <c:pt idx="54">
                  <c:v>-0.29761904761904129</c:v>
                </c:pt>
                <c:pt idx="55">
                  <c:v>-1.5920398009950261</c:v>
                </c:pt>
                <c:pt idx="56">
                  <c:v>1.718907987866531</c:v>
                </c:pt>
                <c:pt idx="57">
                  <c:v>0.39761431411529968</c:v>
                </c:pt>
                <c:pt idx="58">
                  <c:v>0</c:v>
                </c:pt>
                <c:pt idx="59">
                  <c:v>0.4950495049505021</c:v>
                </c:pt>
                <c:pt idx="60">
                  <c:v>1.7733990147783223</c:v>
                </c:pt>
                <c:pt idx="61">
                  <c:v>1.2584704743465709</c:v>
                </c:pt>
                <c:pt idx="62">
                  <c:v>0</c:v>
                </c:pt>
              </c:numCache>
            </c:numRef>
          </c:xVal>
          <c:yVal>
            <c:numRef>
              <c:f>'Regression_testing1-tech'!$B$2:$B$64</c:f>
              <c:numCache>
                <c:formatCode>General</c:formatCode>
                <c:ptCount val="63"/>
                <c:pt idx="0">
                  <c:v>0</c:v>
                </c:pt>
                <c:pt idx="1">
                  <c:v>1.9148966837100951</c:v>
                </c:pt>
                <c:pt idx="2">
                  <c:v>0.41753119284585882</c:v>
                </c:pt>
                <c:pt idx="3">
                  <c:v>-0.10394071637816236</c:v>
                </c:pt>
                <c:pt idx="4">
                  <c:v>0.41622774863136752</c:v>
                </c:pt>
                <c:pt idx="5">
                  <c:v>-0.5181200547068151</c:v>
                </c:pt>
                <c:pt idx="6">
                  <c:v>0.41666127996620994</c:v>
                </c:pt>
                <c:pt idx="7">
                  <c:v>0.82987556318962241</c:v>
                </c:pt>
                <c:pt idx="8">
                  <c:v>0.61728132335887287</c:v>
                </c:pt>
                <c:pt idx="9">
                  <c:v>0.10225081875210214</c:v>
                </c:pt>
                <c:pt idx="10">
                  <c:v>-0.91930679492592471</c:v>
                </c:pt>
                <c:pt idx="11">
                  <c:v>2.1649446283578948</c:v>
                </c:pt>
                <c:pt idx="12">
                  <c:v>-2.2199774699134354</c:v>
                </c:pt>
                <c:pt idx="13">
                  <c:v>0.10320051821195968</c:v>
                </c:pt>
                <c:pt idx="14">
                  <c:v>-0.92783645853501839</c:v>
                </c:pt>
                <c:pt idx="15">
                  <c:v>2.9136372891848081</c:v>
                </c:pt>
                <c:pt idx="16">
                  <c:v>-2.7300448197895992</c:v>
                </c:pt>
                <c:pt idx="17">
                  <c:v>2.1829593130365801</c:v>
                </c:pt>
                <c:pt idx="18">
                  <c:v>0.71210456769806452</c:v>
                </c:pt>
                <c:pt idx="19">
                  <c:v>0</c:v>
                </c:pt>
                <c:pt idx="20">
                  <c:v>-3.4343360476213016</c:v>
                </c:pt>
                <c:pt idx="21">
                  <c:v>1.4644325210386859</c:v>
                </c:pt>
                <c:pt idx="22">
                  <c:v>-0.10309412454118709</c:v>
                </c:pt>
                <c:pt idx="23">
                  <c:v>-1.960777826009424</c:v>
                </c:pt>
                <c:pt idx="24">
                  <c:v>-0.31578267802565801</c:v>
                </c:pt>
                <c:pt idx="25">
                  <c:v>0</c:v>
                </c:pt>
                <c:pt idx="26">
                  <c:v>0.10557613915911847</c:v>
                </c:pt>
                <c:pt idx="27">
                  <c:v>-2.4261593708638305</c:v>
                </c:pt>
                <c:pt idx="28">
                  <c:v>-2.27025524536357</c:v>
                </c:pt>
                <c:pt idx="29">
                  <c:v>-1.106208991240125</c:v>
                </c:pt>
                <c:pt idx="30">
                  <c:v>-1.1185597178519684</c:v>
                </c:pt>
                <c:pt idx="31">
                  <c:v>5.7692354940779351</c:v>
                </c:pt>
                <c:pt idx="32">
                  <c:v>-1.497334520006754</c:v>
                </c:pt>
                <c:pt idx="33">
                  <c:v>-1.3029261093136852</c:v>
                </c:pt>
                <c:pt idx="34">
                  <c:v>-1.4301501864772617</c:v>
                </c:pt>
                <c:pt idx="35">
                  <c:v>1.1160744431314953</c:v>
                </c:pt>
                <c:pt idx="36">
                  <c:v>1.5981735159817416</c:v>
                </c:pt>
                <c:pt idx="37">
                  <c:v>3.9325842696629172</c:v>
                </c:pt>
                <c:pt idx="38">
                  <c:v>0.43243243243242324</c:v>
                </c:pt>
                <c:pt idx="39">
                  <c:v>0.21528525296018677</c:v>
                </c:pt>
                <c:pt idx="40">
                  <c:v>-0.85929108485499539</c:v>
                </c:pt>
                <c:pt idx="41">
                  <c:v>-3.2502708559046662</c:v>
                </c:pt>
                <c:pt idx="42">
                  <c:v>-1.1198208286674092</c:v>
                </c:pt>
                <c:pt idx="43">
                  <c:v>-2.2650056625141484</c:v>
                </c:pt>
                <c:pt idx="44">
                  <c:v>1.2746234067207349</c:v>
                </c:pt>
                <c:pt idx="45">
                  <c:v>3.0892448512585764</c:v>
                </c:pt>
                <c:pt idx="46">
                  <c:v>2.2197558268590574</c:v>
                </c:pt>
                <c:pt idx="47">
                  <c:v>-2.4972855591748142</c:v>
                </c:pt>
                <c:pt idx="48">
                  <c:v>-1.7817371937639213</c:v>
                </c:pt>
                <c:pt idx="49">
                  <c:v>-4.0816326530612175</c:v>
                </c:pt>
                <c:pt idx="50">
                  <c:v>2.8368794326240949</c:v>
                </c:pt>
                <c:pt idx="51">
                  <c:v>-2.0689655172413763</c:v>
                </c:pt>
                <c:pt idx="52">
                  <c:v>0.23474178403755369</c:v>
                </c:pt>
                <c:pt idx="53">
                  <c:v>1.4051522248243677</c:v>
                </c:pt>
                <c:pt idx="54">
                  <c:v>1.0392609699769038</c:v>
                </c:pt>
                <c:pt idx="55">
                  <c:v>2.8571428571428572</c:v>
                </c:pt>
                <c:pt idx="56">
                  <c:v>0.33333333333332621</c:v>
                </c:pt>
                <c:pt idx="57">
                  <c:v>-0.99667774086378591</c:v>
                </c:pt>
                <c:pt idx="58">
                  <c:v>0.67114093959732102</c:v>
                </c:pt>
                <c:pt idx="59">
                  <c:v>0.99999999999999845</c:v>
                </c:pt>
                <c:pt idx="60">
                  <c:v>2.3102310231023195</c:v>
                </c:pt>
                <c:pt idx="61">
                  <c:v>5.8064516129032162</c:v>
                </c:pt>
                <c:pt idx="62">
                  <c:v>0.81300813008130157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F-4E58-90C9-AA371BDE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61791"/>
        <c:axId val="2073755279"/>
      </c:scatterChart>
      <c:valAx>
        <c:axId val="19536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55279"/>
        <c:crosses val="autoZero"/>
        <c:crossBetween val="midCat"/>
      </c:valAx>
      <c:valAx>
        <c:axId val="20737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6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6</xdr:row>
      <xdr:rowOff>152400</xdr:rowOff>
    </xdr:from>
    <xdr:to>
      <xdr:col>29</xdr:col>
      <xdr:colOff>571500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7CF18-4B27-F163-03AA-062BB2975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90486</xdr:colOff>
      <xdr:row>4</xdr:row>
      <xdr:rowOff>23811</xdr:rowOff>
    </xdr:from>
    <xdr:to>
      <xdr:col>31</xdr:col>
      <xdr:colOff>257175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8F757-4CBF-067E-8C30-630751FCF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328611</xdr:colOff>
      <xdr:row>3</xdr:row>
      <xdr:rowOff>76199</xdr:rowOff>
    </xdr:from>
    <xdr:to>
      <xdr:col>31</xdr:col>
      <xdr:colOff>142875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18E5C-172F-D00A-E569-66E05327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228599</xdr:colOff>
      <xdr:row>6</xdr:row>
      <xdr:rowOff>128586</xdr:rowOff>
    </xdr:from>
    <xdr:to>
      <xdr:col>31</xdr:col>
      <xdr:colOff>47625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442AB-95FD-BF81-00B4-038133004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114300</xdr:rowOff>
    </xdr:from>
    <xdr:to>
      <xdr:col>13</xdr:col>
      <xdr:colOff>266700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9CEA8-55E8-BCE7-6403-4A8F1808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FFDDBA-8C77-4DD1-975C-894CC4458816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9231698077641484&quot;"/>
    <we:property name="HRMmIQY6I1wDD20LLDYWH3hXCisC" value="&quot;&quot;"/>
  </we:properties>
  <we:bindings>
    <we:binding id="refEdit" type="matrix" appref="{E6DEC741-2F59-468A-801B-0053AFF628E5}"/>
    <we:binding id="Worker" type="matrix" appref="{9206F46E-8032-480D-A7A4-4E263A161041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E171-ABB1-47CB-8AF7-2AD5391DA883}">
  <dimension ref="A1:U63"/>
  <sheetViews>
    <sheetView topLeftCell="A3" workbookViewId="0">
      <selection activeCell="N30" sqref="N30:O37"/>
    </sheetView>
  </sheetViews>
  <sheetFormatPr defaultRowHeight="15" x14ac:dyDescent="0.25"/>
  <cols>
    <col min="1" max="1" width="13.7109375" customWidth="1"/>
    <col min="8" max="8" width="12.42578125" customWidth="1"/>
    <col min="14" max="14" width="19.42578125" customWidth="1"/>
    <col min="15" max="15" width="13" customWidth="1"/>
    <col min="21" max="21" width="11.140625" customWidth="1"/>
  </cols>
  <sheetData>
    <row r="1" spans="1:21" ht="3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s="2" t="s">
        <v>11</v>
      </c>
    </row>
    <row r="2" spans="1:21" x14ac:dyDescent="0.25">
      <c r="A2" s="1">
        <v>44929</v>
      </c>
      <c r="B2">
        <v>9.1199999999999992</v>
      </c>
      <c r="C2">
        <v>9.16</v>
      </c>
      <c r="D2">
        <v>8.9550000000000001</v>
      </c>
      <c r="E2">
        <v>9</v>
      </c>
      <c r="F2">
        <v>9</v>
      </c>
      <c r="G2">
        <v>720466</v>
      </c>
      <c r="H2" s="1">
        <v>44929</v>
      </c>
      <c r="I2">
        <v>0</v>
      </c>
      <c r="N2" s="25" t="s">
        <v>12</v>
      </c>
      <c r="O2" s="25"/>
      <c r="P2" s="25"/>
    </row>
    <row r="3" spans="1:21" x14ac:dyDescent="0.25">
      <c r="A3" s="1">
        <v>44930</v>
      </c>
      <c r="B3">
        <v>9.1999999999999993</v>
      </c>
      <c r="C3">
        <v>9.24</v>
      </c>
      <c r="D3">
        <v>9.08</v>
      </c>
      <c r="E3">
        <v>9.17</v>
      </c>
      <c r="F3">
        <v>9.17</v>
      </c>
      <c r="G3">
        <v>704718</v>
      </c>
      <c r="H3" s="1">
        <v>44930</v>
      </c>
      <c r="I3">
        <f>(100*(F3-F2))/F2</f>
        <v>1.8888888888888882</v>
      </c>
    </row>
    <row r="4" spans="1:21" x14ac:dyDescent="0.25">
      <c r="A4" s="1">
        <v>44931</v>
      </c>
      <c r="B4">
        <v>9.19</v>
      </c>
      <c r="C4">
        <v>9.2750000000000004</v>
      </c>
      <c r="D4">
        <v>9.15</v>
      </c>
      <c r="E4">
        <v>9.17</v>
      </c>
      <c r="F4">
        <v>9.17</v>
      </c>
      <c r="G4">
        <v>1254552</v>
      </c>
      <c r="H4" s="1">
        <v>44931</v>
      </c>
      <c r="I4">
        <f t="shared" ref="I4:I63" si="0">(100*(F4-F3))/F3</f>
        <v>0</v>
      </c>
      <c r="N4" s="26" t="s">
        <v>13</v>
      </c>
      <c r="O4" s="27"/>
      <c r="P4" s="27"/>
      <c r="Q4" s="27"/>
      <c r="R4" s="27"/>
      <c r="S4" s="27"/>
      <c r="T4" s="27"/>
      <c r="U4" s="28"/>
    </row>
    <row r="5" spans="1:21" x14ac:dyDescent="0.25">
      <c r="A5" s="1">
        <v>44932</v>
      </c>
      <c r="B5">
        <v>9.01</v>
      </c>
      <c r="C5">
        <v>9.07</v>
      </c>
      <c r="D5">
        <v>8.9149999999999991</v>
      </c>
      <c r="E5">
        <v>9.02</v>
      </c>
      <c r="F5">
        <v>9.02</v>
      </c>
      <c r="G5">
        <v>959538</v>
      </c>
      <c r="H5" s="1">
        <v>44932</v>
      </c>
      <c r="I5">
        <f t="shared" si="0"/>
        <v>-1.6357688113413342</v>
      </c>
    </row>
    <row r="6" spans="1:21" ht="15.75" x14ac:dyDescent="0.25">
      <c r="A6" s="1">
        <v>44935</v>
      </c>
      <c r="B6">
        <v>9.06</v>
      </c>
      <c r="C6">
        <v>9.09</v>
      </c>
      <c r="D6">
        <v>8.9600000000000009</v>
      </c>
      <c r="E6">
        <v>8.9600000000000009</v>
      </c>
      <c r="F6">
        <v>8.9600000000000009</v>
      </c>
      <c r="G6">
        <v>738867</v>
      </c>
      <c r="H6" s="1">
        <v>44935</v>
      </c>
      <c r="I6">
        <f>(100*(F6-F5))/F5</f>
        <v>-0.66518847006650472</v>
      </c>
      <c r="N6" s="29" t="s">
        <v>28</v>
      </c>
      <c r="O6" s="25"/>
      <c r="R6" t="s">
        <v>29</v>
      </c>
    </row>
    <row r="7" spans="1:21" ht="15.75" x14ac:dyDescent="0.25">
      <c r="A7" s="1">
        <v>44936</v>
      </c>
      <c r="B7">
        <v>9</v>
      </c>
      <c r="C7">
        <v>9</v>
      </c>
      <c r="D7">
        <v>8.92</v>
      </c>
      <c r="E7">
        <v>8.99</v>
      </c>
      <c r="F7">
        <v>8.99</v>
      </c>
      <c r="G7">
        <v>763093</v>
      </c>
      <c r="H7" s="1">
        <v>44936</v>
      </c>
      <c r="I7">
        <f t="shared" si="0"/>
        <v>0.33482142857142139</v>
      </c>
      <c r="N7" s="4"/>
      <c r="O7" s="3"/>
    </row>
    <row r="8" spans="1:21" x14ac:dyDescent="0.25">
      <c r="A8" s="1">
        <v>44937</v>
      </c>
      <c r="B8">
        <v>9.01</v>
      </c>
      <c r="C8">
        <v>9.15</v>
      </c>
      <c r="D8">
        <v>8.9600000000000009</v>
      </c>
      <c r="E8">
        <v>9.1300000000000008</v>
      </c>
      <c r="F8">
        <v>9.1300000000000008</v>
      </c>
      <c r="G8">
        <v>695358</v>
      </c>
      <c r="H8" s="1">
        <v>44937</v>
      </c>
      <c r="I8">
        <f t="shared" si="0"/>
        <v>1.5572858731924424</v>
      </c>
      <c r="N8" s="11" t="s">
        <v>14</v>
      </c>
      <c r="O8" s="11"/>
    </row>
    <row r="9" spans="1:21" x14ac:dyDescent="0.25">
      <c r="A9" s="1">
        <v>44938</v>
      </c>
      <c r="B9">
        <v>9.27</v>
      </c>
      <c r="C9">
        <v>9.36</v>
      </c>
      <c r="D9">
        <v>9.2349999999999994</v>
      </c>
      <c r="E9">
        <v>9.34</v>
      </c>
      <c r="F9">
        <v>9.34</v>
      </c>
      <c r="G9">
        <v>741912</v>
      </c>
      <c r="H9" s="1">
        <v>44938</v>
      </c>
      <c r="I9">
        <f t="shared" si="0"/>
        <v>2.3001095290251814</v>
      </c>
      <c r="N9" s="12"/>
      <c r="O9" s="12"/>
    </row>
    <row r="10" spans="1:21" x14ac:dyDescent="0.25">
      <c r="A10" s="1">
        <v>44939</v>
      </c>
      <c r="B10">
        <v>9.48</v>
      </c>
      <c r="C10">
        <v>9.5500000000000007</v>
      </c>
      <c r="D10">
        <v>9.39</v>
      </c>
      <c r="E10">
        <v>9.41</v>
      </c>
      <c r="F10">
        <v>9.41</v>
      </c>
      <c r="G10">
        <v>848919</v>
      </c>
      <c r="H10" s="1">
        <v>44939</v>
      </c>
      <c r="I10">
        <f t="shared" si="0"/>
        <v>0.74946466809422152</v>
      </c>
      <c r="N10" s="12" t="s">
        <v>15</v>
      </c>
      <c r="O10" s="12">
        <v>0.24852659941194205</v>
      </c>
    </row>
    <row r="11" spans="1:21" x14ac:dyDescent="0.25">
      <c r="A11" s="1">
        <v>44942</v>
      </c>
      <c r="B11">
        <v>9.61</v>
      </c>
      <c r="C11">
        <v>9.74</v>
      </c>
      <c r="D11">
        <v>9.58</v>
      </c>
      <c r="E11">
        <v>9.61</v>
      </c>
      <c r="F11">
        <v>9.61</v>
      </c>
      <c r="G11">
        <v>1629681</v>
      </c>
      <c r="H11" s="1">
        <v>44942</v>
      </c>
      <c r="I11">
        <f t="shared" si="0"/>
        <v>2.1253985122210337</v>
      </c>
      <c r="N11" s="12" t="s">
        <v>16</v>
      </c>
      <c r="O11" s="12">
        <v>0.17649206499583753</v>
      </c>
    </row>
    <row r="12" spans="1:21" x14ac:dyDescent="0.25">
      <c r="A12" s="1">
        <v>44943</v>
      </c>
      <c r="B12">
        <v>9.6199999999999992</v>
      </c>
      <c r="C12">
        <v>9.74</v>
      </c>
      <c r="D12">
        <v>9.56</v>
      </c>
      <c r="E12">
        <v>9.67</v>
      </c>
      <c r="F12">
        <v>9.67</v>
      </c>
      <c r="G12">
        <v>878673</v>
      </c>
      <c r="H12" s="1">
        <v>44943</v>
      </c>
      <c r="I12">
        <f t="shared" si="0"/>
        <v>0.62434963579605096</v>
      </c>
      <c r="N12" s="12" t="s">
        <v>17</v>
      </c>
      <c r="O12" s="12">
        <v>9.9009900990096905E-2</v>
      </c>
    </row>
    <row r="13" spans="1:21" x14ac:dyDescent="0.25">
      <c r="A13" s="1">
        <v>44944</v>
      </c>
      <c r="B13">
        <v>9.6199999999999992</v>
      </c>
      <c r="C13">
        <v>9.7899999999999991</v>
      </c>
      <c r="D13">
        <v>9.6</v>
      </c>
      <c r="E13">
        <v>9.73</v>
      </c>
      <c r="F13">
        <v>9.73</v>
      </c>
      <c r="G13">
        <v>1712558</v>
      </c>
      <c r="H13" s="1">
        <v>44944</v>
      </c>
      <c r="I13">
        <f t="shared" si="0"/>
        <v>0.62047569803516545</v>
      </c>
      <c r="N13" s="12" t="s">
        <v>18</v>
      </c>
      <c r="O13" s="12">
        <v>0</v>
      </c>
    </row>
    <row r="14" spans="1:21" x14ac:dyDescent="0.25">
      <c r="A14" s="1">
        <v>44945</v>
      </c>
      <c r="B14">
        <v>9.77</v>
      </c>
      <c r="C14">
        <v>9.7799999999999994</v>
      </c>
      <c r="D14">
        <v>9.58</v>
      </c>
      <c r="E14">
        <v>9.64</v>
      </c>
      <c r="F14">
        <v>9.64</v>
      </c>
      <c r="G14">
        <v>732006</v>
      </c>
      <c r="H14" s="1">
        <v>44945</v>
      </c>
      <c r="I14">
        <f t="shared" si="0"/>
        <v>-0.9249743062692688</v>
      </c>
      <c r="N14" s="12" t="s">
        <v>19</v>
      </c>
      <c r="O14" s="12">
        <v>1.4008623370657023</v>
      </c>
    </row>
    <row r="15" spans="1:21" x14ac:dyDescent="0.25">
      <c r="A15" s="1">
        <v>44946</v>
      </c>
      <c r="B15">
        <v>9.59</v>
      </c>
      <c r="C15">
        <v>9.6</v>
      </c>
      <c r="D15">
        <v>9.3849999999999998</v>
      </c>
      <c r="E15">
        <v>9.48</v>
      </c>
      <c r="F15">
        <v>9.48</v>
      </c>
      <c r="G15">
        <v>1304027</v>
      </c>
      <c r="H15" s="1">
        <v>44946</v>
      </c>
      <c r="I15">
        <f t="shared" si="0"/>
        <v>-1.6597510373443998</v>
      </c>
      <c r="N15" s="12" t="s">
        <v>20</v>
      </c>
      <c r="O15" s="12">
        <v>1.9624152874091811</v>
      </c>
    </row>
    <row r="16" spans="1:21" x14ac:dyDescent="0.25">
      <c r="A16" s="1">
        <v>44949</v>
      </c>
      <c r="B16">
        <v>9.6300000000000008</v>
      </c>
      <c r="C16">
        <v>9.64</v>
      </c>
      <c r="D16">
        <v>9.4600000000000009</v>
      </c>
      <c r="E16">
        <v>9.52</v>
      </c>
      <c r="F16">
        <v>9.52</v>
      </c>
      <c r="G16">
        <v>739476</v>
      </c>
      <c r="H16" s="1">
        <v>44949</v>
      </c>
      <c r="I16">
        <f t="shared" si="0"/>
        <v>0.42194092827003316</v>
      </c>
      <c r="N16" s="12" t="s">
        <v>21</v>
      </c>
      <c r="O16" s="12">
        <v>-0.61388490502176962</v>
      </c>
    </row>
    <row r="17" spans="1:15" x14ac:dyDescent="0.25">
      <c r="A17" s="1">
        <v>44950</v>
      </c>
      <c r="B17">
        <v>9.66</v>
      </c>
      <c r="C17">
        <v>9.69</v>
      </c>
      <c r="D17">
        <v>9.5150000000000006</v>
      </c>
      <c r="E17">
        <v>9.6</v>
      </c>
      <c r="F17">
        <v>9.6</v>
      </c>
      <c r="G17">
        <v>1083589</v>
      </c>
      <c r="H17" s="1">
        <v>44950</v>
      </c>
      <c r="I17">
        <f t="shared" si="0"/>
        <v>0.8403361344537823</v>
      </c>
      <c r="N17" s="12" t="s">
        <v>22</v>
      </c>
      <c r="O17" s="12">
        <v>0.20294340284127063</v>
      </c>
    </row>
    <row r="18" spans="1:15" x14ac:dyDescent="0.25">
      <c r="A18" s="1">
        <v>44951</v>
      </c>
      <c r="B18">
        <v>9.73</v>
      </c>
      <c r="C18">
        <v>9.7899999999999991</v>
      </c>
      <c r="D18">
        <v>9.49</v>
      </c>
      <c r="E18">
        <v>9.5500000000000007</v>
      </c>
      <c r="F18">
        <v>9.5500000000000007</v>
      </c>
      <c r="G18">
        <v>1191128</v>
      </c>
      <c r="H18" s="1">
        <v>44951</v>
      </c>
      <c r="I18">
        <f t="shared" si="0"/>
        <v>-0.52083333333332227</v>
      </c>
      <c r="N18" s="12" t="s">
        <v>23</v>
      </c>
      <c r="O18" s="12">
        <v>5.9524101858900327</v>
      </c>
    </row>
    <row r="19" spans="1:15" x14ac:dyDescent="0.25">
      <c r="A19" s="1">
        <v>44953</v>
      </c>
      <c r="B19">
        <v>9.56</v>
      </c>
      <c r="C19">
        <v>9.73</v>
      </c>
      <c r="D19">
        <v>9.5399999999999991</v>
      </c>
      <c r="E19">
        <v>9.65</v>
      </c>
      <c r="F19">
        <v>9.65</v>
      </c>
      <c r="G19">
        <v>1201237</v>
      </c>
      <c r="H19" s="1">
        <v>44953</v>
      </c>
      <c r="I19">
        <f t="shared" si="0"/>
        <v>1.0471204188481638</v>
      </c>
      <c r="N19" s="12" t="s">
        <v>24</v>
      </c>
      <c r="O19" s="12">
        <v>-2.8436018957346039</v>
      </c>
    </row>
    <row r="20" spans="1:15" x14ac:dyDescent="0.25">
      <c r="A20" s="1">
        <v>44956</v>
      </c>
      <c r="B20">
        <v>9.85</v>
      </c>
      <c r="C20">
        <v>10.17</v>
      </c>
      <c r="D20">
        <v>9.7899999999999991</v>
      </c>
      <c r="E20">
        <v>9.9499999999999993</v>
      </c>
      <c r="F20">
        <v>9.9499999999999993</v>
      </c>
      <c r="G20">
        <v>1583476</v>
      </c>
      <c r="H20" s="1">
        <v>44956</v>
      </c>
      <c r="I20">
        <f t="shared" si="0"/>
        <v>3.1088082901554293</v>
      </c>
      <c r="N20" s="12" t="s">
        <v>25</v>
      </c>
      <c r="O20" s="12">
        <v>3.1088082901554293</v>
      </c>
    </row>
    <row r="21" spans="1:15" x14ac:dyDescent="0.25">
      <c r="A21" s="1">
        <v>44957</v>
      </c>
      <c r="B21">
        <v>9.94</v>
      </c>
      <c r="C21">
        <v>9.94</v>
      </c>
      <c r="D21">
        <v>9.69</v>
      </c>
      <c r="E21">
        <v>9.89</v>
      </c>
      <c r="F21">
        <v>9.89</v>
      </c>
      <c r="G21">
        <v>1218340</v>
      </c>
      <c r="H21" s="1">
        <v>44957</v>
      </c>
      <c r="I21">
        <f t="shared" si="0"/>
        <v>-0.6030150753768716</v>
      </c>
      <c r="N21" s="12" t="s">
        <v>26</v>
      </c>
      <c r="O21" s="12">
        <v>15.657175762952349</v>
      </c>
    </row>
    <row r="22" spans="1:15" x14ac:dyDescent="0.25">
      <c r="A22" s="1">
        <v>44959</v>
      </c>
      <c r="B22">
        <v>9.98</v>
      </c>
      <c r="C22">
        <v>10.07</v>
      </c>
      <c r="D22">
        <v>9.9</v>
      </c>
      <c r="E22">
        <v>10.07</v>
      </c>
      <c r="F22">
        <v>10.07</v>
      </c>
      <c r="G22">
        <v>1520171</v>
      </c>
      <c r="H22" s="1">
        <v>44959</v>
      </c>
      <c r="I22">
        <f t="shared" si="0"/>
        <v>1.8200202224469131</v>
      </c>
      <c r="N22" s="12" t="s">
        <v>27</v>
      </c>
      <c r="O22" s="12">
        <v>63</v>
      </c>
    </row>
    <row r="23" spans="1:15" x14ac:dyDescent="0.25">
      <c r="A23" s="1">
        <v>44960</v>
      </c>
      <c r="B23">
        <v>10.33</v>
      </c>
      <c r="C23">
        <v>10.39</v>
      </c>
      <c r="D23">
        <v>10.23</v>
      </c>
      <c r="E23">
        <v>10.34</v>
      </c>
      <c r="F23">
        <v>10.34</v>
      </c>
      <c r="G23">
        <v>1611988</v>
      </c>
      <c r="H23" s="1">
        <v>44960</v>
      </c>
      <c r="I23">
        <f t="shared" si="0"/>
        <v>2.6812313803376324</v>
      </c>
    </row>
    <row r="24" spans="1:15" x14ac:dyDescent="0.25">
      <c r="A24" s="1">
        <v>44963</v>
      </c>
      <c r="B24">
        <v>10.28</v>
      </c>
      <c r="C24">
        <v>10.355</v>
      </c>
      <c r="D24">
        <v>10.210000000000001</v>
      </c>
      <c r="E24">
        <v>10.3</v>
      </c>
      <c r="F24">
        <v>10.3</v>
      </c>
      <c r="G24">
        <v>715012</v>
      </c>
      <c r="H24" s="1">
        <v>44963</v>
      </c>
      <c r="I24">
        <f t="shared" si="0"/>
        <v>-0.38684719535782541</v>
      </c>
    </row>
    <row r="25" spans="1:15" x14ac:dyDescent="0.25">
      <c r="A25" s="1">
        <v>44964</v>
      </c>
      <c r="B25">
        <v>10.14</v>
      </c>
      <c r="C25">
        <v>10.33</v>
      </c>
      <c r="D25">
        <v>10.119999999999999</v>
      </c>
      <c r="E25">
        <v>10.29</v>
      </c>
      <c r="F25">
        <v>10.29</v>
      </c>
      <c r="G25">
        <v>958905</v>
      </c>
      <c r="H25" s="1">
        <v>44964</v>
      </c>
      <c r="I25">
        <f t="shared" si="0"/>
        <v>-9.7087378640791866E-2</v>
      </c>
    </row>
    <row r="26" spans="1:15" x14ac:dyDescent="0.25">
      <c r="A26" s="1">
        <v>44965</v>
      </c>
      <c r="B26">
        <v>10.38</v>
      </c>
      <c r="C26">
        <v>10.44</v>
      </c>
      <c r="D26">
        <v>10.31</v>
      </c>
      <c r="E26">
        <v>10.41</v>
      </c>
      <c r="F26">
        <v>10.41</v>
      </c>
      <c r="G26">
        <v>1389395</v>
      </c>
      <c r="H26" s="1">
        <v>44965</v>
      </c>
      <c r="I26">
        <f t="shared" si="0"/>
        <v>1.1661807580175025</v>
      </c>
    </row>
    <row r="27" spans="1:15" x14ac:dyDescent="0.25">
      <c r="A27" s="1">
        <v>44966</v>
      </c>
      <c r="B27">
        <v>10.199999999999999</v>
      </c>
      <c r="C27">
        <v>10.32</v>
      </c>
      <c r="D27">
        <v>10.14</v>
      </c>
      <c r="E27">
        <v>10.25</v>
      </c>
      <c r="F27">
        <v>10.25</v>
      </c>
      <c r="G27">
        <v>1382104</v>
      </c>
      <c r="H27" s="1">
        <v>44966</v>
      </c>
      <c r="I27">
        <f t="shared" si="0"/>
        <v>-1.5369836695485124</v>
      </c>
    </row>
    <row r="28" spans="1:15" x14ac:dyDescent="0.25">
      <c r="A28" s="1">
        <v>44967</v>
      </c>
      <c r="B28">
        <v>10.050000000000001</v>
      </c>
      <c r="C28">
        <v>10.23</v>
      </c>
      <c r="D28">
        <v>10.029999999999999</v>
      </c>
      <c r="E28">
        <v>10.130000000000001</v>
      </c>
      <c r="F28">
        <v>10.130000000000001</v>
      </c>
      <c r="G28">
        <v>1520613</v>
      </c>
      <c r="H28" s="1">
        <v>44967</v>
      </c>
      <c r="I28">
        <f t="shared" si="0"/>
        <v>-1.1707317073170656</v>
      </c>
      <c r="N28" s="30" t="s">
        <v>31</v>
      </c>
      <c r="O28" s="30"/>
    </row>
    <row r="29" spans="1:15" x14ac:dyDescent="0.25">
      <c r="A29" s="1">
        <v>44970</v>
      </c>
      <c r="B29">
        <v>10.01</v>
      </c>
      <c r="C29">
        <v>10.07</v>
      </c>
      <c r="D29">
        <v>9.86</v>
      </c>
      <c r="E29">
        <v>9.93</v>
      </c>
      <c r="F29">
        <v>9.93</v>
      </c>
      <c r="G29">
        <v>1886515</v>
      </c>
      <c r="H29" s="1">
        <v>44970</v>
      </c>
      <c r="I29">
        <f t="shared" si="0"/>
        <v>-1.974333662388954</v>
      </c>
    </row>
    <row r="30" spans="1:15" x14ac:dyDescent="0.25">
      <c r="A30" s="1">
        <v>44971</v>
      </c>
      <c r="B30">
        <v>10</v>
      </c>
      <c r="C30">
        <v>10.06</v>
      </c>
      <c r="D30">
        <v>9.9700000000000006</v>
      </c>
      <c r="E30">
        <v>10</v>
      </c>
      <c r="F30">
        <v>10</v>
      </c>
      <c r="G30">
        <v>1363911</v>
      </c>
      <c r="H30" s="1">
        <v>44971</v>
      </c>
      <c r="I30">
        <f t="shared" si="0"/>
        <v>0.70493454179255066</v>
      </c>
      <c r="N30" s="12" t="s">
        <v>40</v>
      </c>
      <c r="O30" s="12" t="s">
        <v>32</v>
      </c>
    </row>
    <row r="31" spans="1:15" x14ac:dyDescent="0.25">
      <c r="A31" s="1">
        <v>44972</v>
      </c>
      <c r="B31">
        <v>10.1</v>
      </c>
      <c r="C31">
        <v>10.199999999999999</v>
      </c>
      <c r="D31">
        <v>10.050000000000001</v>
      </c>
      <c r="E31">
        <v>10.06</v>
      </c>
      <c r="F31">
        <v>10.06</v>
      </c>
      <c r="G31">
        <v>906550</v>
      </c>
      <c r="H31" s="1">
        <v>44972</v>
      </c>
      <c r="I31">
        <f t="shared" si="0"/>
        <v>0.60000000000000497</v>
      </c>
      <c r="N31" s="13" t="s">
        <v>33</v>
      </c>
      <c r="O31" s="16">
        <f>COUNTIFS(I2:I63,"&gt;=-3",I2:I63,"&lt;-2")</f>
        <v>1</v>
      </c>
    </row>
    <row r="32" spans="1:15" x14ac:dyDescent="0.25">
      <c r="A32" s="1">
        <v>44973</v>
      </c>
      <c r="B32">
        <v>10.220000000000001</v>
      </c>
      <c r="C32">
        <v>10.35</v>
      </c>
      <c r="D32">
        <v>10.15</v>
      </c>
      <c r="E32">
        <v>10.25</v>
      </c>
      <c r="F32">
        <v>10.25</v>
      </c>
      <c r="G32">
        <v>1632378</v>
      </c>
      <c r="H32" s="1">
        <v>44973</v>
      </c>
      <c r="I32">
        <f t="shared" si="0"/>
        <v>1.8886679920477087</v>
      </c>
      <c r="N32" s="14" t="s">
        <v>34</v>
      </c>
      <c r="O32" s="16">
        <f>COUNTIFS(I2:I63,"&gt;=-2",I3:I64,"&lt;-1")</f>
        <v>13</v>
      </c>
    </row>
    <row r="33" spans="1:15" x14ac:dyDescent="0.25">
      <c r="A33" s="1">
        <v>44974</v>
      </c>
      <c r="B33">
        <v>10.039999999999999</v>
      </c>
      <c r="C33">
        <v>10.210000000000001</v>
      </c>
      <c r="D33">
        <v>10.01</v>
      </c>
      <c r="E33">
        <v>10.19</v>
      </c>
      <c r="F33">
        <v>10.19</v>
      </c>
      <c r="G33">
        <v>1945289</v>
      </c>
      <c r="H33" s="1">
        <v>44974</v>
      </c>
      <c r="I33">
        <f t="shared" si="0"/>
        <v>-0.58536585365854144</v>
      </c>
      <c r="N33" s="14" t="s">
        <v>35</v>
      </c>
      <c r="O33" s="16">
        <f>COUNTIFS(I2:I63,"&gt;=-1",I4:I65,"&lt;0")</f>
        <v>22</v>
      </c>
    </row>
    <row r="34" spans="1:15" x14ac:dyDescent="0.25">
      <c r="A34" s="1">
        <v>44977</v>
      </c>
      <c r="B34">
        <v>10.1</v>
      </c>
      <c r="C34">
        <v>10.130000000000001</v>
      </c>
      <c r="D34">
        <v>10.02</v>
      </c>
      <c r="E34">
        <v>10.1</v>
      </c>
      <c r="F34">
        <v>10.1</v>
      </c>
      <c r="G34">
        <v>1295207</v>
      </c>
      <c r="H34" s="1">
        <v>44977</v>
      </c>
      <c r="I34">
        <f t="shared" si="0"/>
        <v>-0.88321884200196132</v>
      </c>
      <c r="N34" s="14" t="s">
        <v>36</v>
      </c>
      <c r="O34" s="16">
        <f>COUNTIFS(I2:I63,"&gt;=0",I5:I66,"&lt;1")</f>
        <v>21</v>
      </c>
    </row>
    <row r="35" spans="1:15" x14ac:dyDescent="0.25">
      <c r="A35" s="1">
        <v>44978</v>
      </c>
      <c r="B35">
        <v>10.039999999999999</v>
      </c>
      <c r="C35">
        <v>10.199999999999999</v>
      </c>
      <c r="D35">
        <v>10</v>
      </c>
      <c r="E35">
        <v>10.11</v>
      </c>
      <c r="F35">
        <v>10.11</v>
      </c>
      <c r="G35">
        <v>660898</v>
      </c>
      <c r="H35" s="1">
        <v>44978</v>
      </c>
      <c r="I35">
        <f t="shared" si="0"/>
        <v>9.9009900990096905E-2</v>
      </c>
      <c r="N35" s="15" t="s">
        <v>37</v>
      </c>
      <c r="O35" s="16">
        <f>COUNTIFS(I2:I63,"&gt;=1",I6:I67,"&lt;2")</f>
        <v>15</v>
      </c>
    </row>
    <row r="36" spans="1:15" x14ac:dyDescent="0.25">
      <c r="A36" s="1">
        <v>44979</v>
      </c>
      <c r="B36">
        <v>9.9499999999999993</v>
      </c>
      <c r="C36">
        <v>10.039999999999999</v>
      </c>
      <c r="D36">
        <v>9.7899999999999991</v>
      </c>
      <c r="E36">
        <v>9.98</v>
      </c>
      <c r="F36">
        <v>9.98</v>
      </c>
      <c r="G36">
        <v>1829058</v>
      </c>
      <c r="H36" s="1">
        <v>44979</v>
      </c>
      <c r="I36">
        <f t="shared" si="0"/>
        <v>-1.285855588526202</v>
      </c>
      <c r="N36" s="15" t="s">
        <v>38</v>
      </c>
      <c r="O36" s="16">
        <f>COUNTIFS(I2:I63,"&gt;=2",I7:I68,"&lt;3")</f>
        <v>7</v>
      </c>
    </row>
    <row r="37" spans="1:15" x14ac:dyDescent="0.25">
      <c r="A37" s="1">
        <v>44980</v>
      </c>
      <c r="B37">
        <v>10.1</v>
      </c>
      <c r="C37">
        <v>10.1</v>
      </c>
      <c r="D37">
        <v>9.85</v>
      </c>
      <c r="E37">
        <v>9.94</v>
      </c>
      <c r="F37">
        <v>9.94</v>
      </c>
      <c r="G37">
        <v>960580</v>
      </c>
      <c r="H37" s="1">
        <v>44980</v>
      </c>
      <c r="I37">
        <f t="shared" si="0"/>
        <v>-0.40080160320642205</v>
      </c>
      <c r="N37" s="15" t="s">
        <v>39</v>
      </c>
      <c r="O37" s="16">
        <f>COUNTIFS(I8:I69,"&gt;=3",I8:I69,"&lt;4")</f>
        <v>1</v>
      </c>
    </row>
    <row r="38" spans="1:15" x14ac:dyDescent="0.25">
      <c r="A38" s="1">
        <v>44981</v>
      </c>
      <c r="B38">
        <v>9.8000000000000007</v>
      </c>
      <c r="C38">
        <v>10.07</v>
      </c>
      <c r="D38">
        <v>9.8000000000000007</v>
      </c>
      <c r="E38">
        <v>10.050000000000001</v>
      </c>
      <c r="F38">
        <v>10.050000000000001</v>
      </c>
      <c r="G38">
        <v>643804</v>
      </c>
      <c r="H38" s="1">
        <v>44981</v>
      </c>
      <c r="I38">
        <f t="shared" si="0"/>
        <v>1.1066398390342174</v>
      </c>
    </row>
    <row r="39" spans="1:15" x14ac:dyDescent="0.25">
      <c r="A39" s="1">
        <v>44984</v>
      </c>
      <c r="B39">
        <v>9.9499999999999993</v>
      </c>
      <c r="C39">
        <v>10.055</v>
      </c>
      <c r="D39">
        <v>9.8800000000000008</v>
      </c>
      <c r="E39">
        <v>10.029999999999999</v>
      </c>
      <c r="F39">
        <v>10.029999999999999</v>
      </c>
      <c r="G39">
        <v>2185415</v>
      </c>
      <c r="H39" s="1">
        <v>44984</v>
      </c>
      <c r="I39">
        <f t="shared" si="0"/>
        <v>-0.19900497512439153</v>
      </c>
    </row>
    <row r="40" spans="1:15" x14ac:dyDescent="0.25">
      <c r="A40" s="1">
        <v>44985</v>
      </c>
      <c r="B40">
        <v>9.65</v>
      </c>
      <c r="C40">
        <v>10.41</v>
      </c>
      <c r="D40">
        <v>9.3000000000000007</v>
      </c>
      <c r="E40">
        <v>10.27</v>
      </c>
      <c r="F40">
        <v>10.27</v>
      </c>
      <c r="G40">
        <v>5942765</v>
      </c>
      <c r="H40" s="1">
        <v>44985</v>
      </c>
      <c r="I40">
        <f t="shared" si="0"/>
        <v>2.3928215353938209</v>
      </c>
    </row>
    <row r="41" spans="1:15" x14ac:dyDescent="0.25">
      <c r="A41" s="1">
        <v>44986</v>
      </c>
      <c r="B41">
        <v>10.45</v>
      </c>
      <c r="C41">
        <v>10.72</v>
      </c>
      <c r="D41">
        <v>10.41</v>
      </c>
      <c r="E41">
        <v>10.55</v>
      </c>
      <c r="F41">
        <v>10.55</v>
      </c>
      <c r="G41">
        <v>2853066</v>
      </c>
      <c r="H41" s="1">
        <v>44986</v>
      </c>
      <c r="I41">
        <f t="shared" si="0"/>
        <v>2.7263875365141299</v>
      </c>
    </row>
    <row r="42" spans="1:15" x14ac:dyDescent="0.25">
      <c r="A42" s="1">
        <v>44987</v>
      </c>
      <c r="B42">
        <v>10.4</v>
      </c>
      <c r="C42">
        <v>10.4</v>
      </c>
      <c r="D42">
        <v>10.14</v>
      </c>
      <c r="E42">
        <v>10.25</v>
      </c>
      <c r="F42">
        <v>10.25</v>
      </c>
      <c r="G42">
        <v>2209784</v>
      </c>
      <c r="H42" s="1">
        <v>44987</v>
      </c>
      <c r="I42">
        <f t="shared" si="0"/>
        <v>-2.8436018957346039</v>
      </c>
    </row>
    <row r="43" spans="1:15" x14ac:dyDescent="0.25">
      <c r="A43" s="1">
        <v>44988</v>
      </c>
      <c r="B43">
        <v>10.29</v>
      </c>
      <c r="C43">
        <v>10.35</v>
      </c>
      <c r="D43">
        <v>10.17</v>
      </c>
      <c r="E43">
        <v>10.19</v>
      </c>
      <c r="F43">
        <v>10.19</v>
      </c>
      <c r="G43">
        <v>993606</v>
      </c>
      <c r="H43" s="1">
        <v>44988</v>
      </c>
      <c r="I43">
        <f t="shared" si="0"/>
        <v>-0.58536585365854144</v>
      </c>
    </row>
    <row r="44" spans="1:15" x14ac:dyDescent="0.25">
      <c r="A44" s="1">
        <v>44991</v>
      </c>
      <c r="B44">
        <v>10.4</v>
      </c>
      <c r="C44">
        <v>10.58</v>
      </c>
      <c r="D44">
        <v>10.38</v>
      </c>
      <c r="E44">
        <v>10.49</v>
      </c>
      <c r="F44">
        <v>10.49</v>
      </c>
      <c r="G44">
        <v>1586799</v>
      </c>
      <c r="H44" s="1">
        <v>44991</v>
      </c>
      <c r="I44">
        <f t="shared" si="0"/>
        <v>2.944062806673216</v>
      </c>
    </row>
    <row r="45" spans="1:15" x14ac:dyDescent="0.25">
      <c r="A45" s="1">
        <v>44992</v>
      </c>
      <c r="B45">
        <v>10.42</v>
      </c>
      <c r="C45">
        <v>10.64</v>
      </c>
      <c r="D45">
        <v>10.34</v>
      </c>
      <c r="E45">
        <v>10.64</v>
      </c>
      <c r="F45">
        <v>10.64</v>
      </c>
      <c r="G45">
        <v>1527211</v>
      </c>
      <c r="H45" s="1">
        <v>44992</v>
      </c>
      <c r="I45">
        <f t="shared" si="0"/>
        <v>1.429933269780747</v>
      </c>
    </row>
    <row r="46" spans="1:15" x14ac:dyDescent="0.25">
      <c r="A46" s="1">
        <v>44993</v>
      </c>
      <c r="B46">
        <v>10.5</v>
      </c>
      <c r="C46">
        <v>10.58</v>
      </c>
      <c r="D46">
        <v>10.42</v>
      </c>
      <c r="E46">
        <v>10.52</v>
      </c>
      <c r="F46">
        <v>10.52</v>
      </c>
      <c r="G46">
        <v>1699437</v>
      </c>
      <c r="H46" s="1">
        <v>44993</v>
      </c>
      <c r="I46">
        <f t="shared" si="0"/>
        <v>-1.1278195488721898</v>
      </c>
    </row>
    <row r="47" spans="1:15" x14ac:dyDescent="0.25">
      <c r="A47" s="1">
        <v>44994</v>
      </c>
      <c r="B47">
        <v>10.63</v>
      </c>
      <c r="C47">
        <v>10.68</v>
      </c>
      <c r="D47">
        <v>10.23</v>
      </c>
      <c r="E47">
        <v>10.34</v>
      </c>
      <c r="F47">
        <v>10.34</v>
      </c>
      <c r="G47">
        <v>4482424</v>
      </c>
      <c r="H47" s="1">
        <v>44994</v>
      </c>
      <c r="I47">
        <f t="shared" si="0"/>
        <v>-1.7110266159695791</v>
      </c>
    </row>
    <row r="48" spans="1:15" x14ac:dyDescent="0.25">
      <c r="A48" s="1">
        <v>44995</v>
      </c>
      <c r="B48">
        <v>10.119999999999999</v>
      </c>
      <c r="C48">
        <v>10.31</v>
      </c>
      <c r="D48">
        <v>10.11</v>
      </c>
      <c r="E48">
        <v>10.220000000000001</v>
      </c>
      <c r="F48">
        <v>10.220000000000001</v>
      </c>
      <c r="G48">
        <v>1103633</v>
      </c>
      <c r="H48" s="1">
        <v>44995</v>
      </c>
      <c r="I48">
        <f t="shared" si="0"/>
        <v>-1.1605415860734933</v>
      </c>
    </row>
    <row r="49" spans="1:9" x14ac:dyDescent="0.25">
      <c r="A49" s="1">
        <v>44998</v>
      </c>
      <c r="B49">
        <v>10.050000000000001</v>
      </c>
      <c r="C49">
        <v>10.16</v>
      </c>
      <c r="D49">
        <v>9.91</v>
      </c>
      <c r="E49">
        <v>10.039999999999999</v>
      </c>
      <c r="F49">
        <v>10.039999999999999</v>
      </c>
      <c r="G49">
        <v>1764797</v>
      </c>
      <c r="H49" s="1">
        <v>44998</v>
      </c>
      <c r="I49">
        <f t="shared" si="0"/>
        <v>-1.7612524461839676</v>
      </c>
    </row>
    <row r="50" spans="1:9" x14ac:dyDescent="0.25">
      <c r="A50" s="1">
        <v>44999</v>
      </c>
      <c r="B50">
        <v>9.89</v>
      </c>
      <c r="C50">
        <v>10.07</v>
      </c>
      <c r="D50">
        <v>9.85</v>
      </c>
      <c r="E50">
        <v>10.050000000000001</v>
      </c>
      <c r="F50">
        <v>10.050000000000001</v>
      </c>
      <c r="G50">
        <v>2051543</v>
      </c>
      <c r="H50" s="1">
        <v>44999</v>
      </c>
      <c r="I50">
        <f t="shared" si="0"/>
        <v>9.9601593625513588E-2</v>
      </c>
    </row>
    <row r="51" spans="1:9" x14ac:dyDescent="0.25">
      <c r="A51" s="1">
        <v>45000</v>
      </c>
      <c r="B51">
        <v>10.17</v>
      </c>
      <c r="C51">
        <v>10.26</v>
      </c>
      <c r="D51">
        <v>10.16</v>
      </c>
      <c r="E51">
        <v>10.18</v>
      </c>
      <c r="F51">
        <v>10.18</v>
      </c>
      <c r="G51">
        <v>1273706</v>
      </c>
      <c r="H51" s="1">
        <v>45000</v>
      </c>
      <c r="I51">
        <f t="shared" si="0"/>
        <v>1.2935323383084478</v>
      </c>
    </row>
    <row r="52" spans="1:9" x14ac:dyDescent="0.25">
      <c r="A52" s="1">
        <v>45001</v>
      </c>
      <c r="B52">
        <v>10.07</v>
      </c>
      <c r="C52">
        <v>10.19</v>
      </c>
      <c r="D52">
        <v>10.01</v>
      </c>
      <c r="E52">
        <v>10.17</v>
      </c>
      <c r="F52">
        <v>10.17</v>
      </c>
      <c r="G52">
        <v>2603506</v>
      </c>
      <c r="H52" s="1">
        <v>45001</v>
      </c>
      <c r="I52">
        <f t="shared" si="0"/>
        <v>-9.8231827111982195E-2</v>
      </c>
    </row>
    <row r="53" spans="1:9" x14ac:dyDescent="0.25">
      <c r="A53" s="1">
        <v>45002</v>
      </c>
      <c r="B53">
        <v>10.24</v>
      </c>
      <c r="C53">
        <v>10.33</v>
      </c>
      <c r="D53">
        <v>10.125</v>
      </c>
      <c r="E53">
        <v>10.210000000000001</v>
      </c>
      <c r="F53">
        <v>10.210000000000001</v>
      </c>
      <c r="G53">
        <v>2485171</v>
      </c>
      <c r="H53" s="1">
        <v>45002</v>
      </c>
      <c r="I53">
        <f t="shared" si="0"/>
        <v>0.3933136676499599</v>
      </c>
    </row>
    <row r="54" spans="1:9" x14ac:dyDescent="0.25">
      <c r="A54" s="1">
        <v>45005</v>
      </c>
      <c r="B54">
        <v>10.15</v>
      </c>
      <c r="C54">
        <v>10.17</v>
      </c>
      <c r="D54">
        <v>10.01</v>
      </c>
      <c r="E54">
        <v>10.08</v>
      </c>
      <c r="F54">
        <v>10.08</v>
      </c>
      <c r="G54">
        <v>1008993</v>
      </c>
      <c r="H54" s="1">
        <v>45005</v>
      </c>
      <c r="I54">
        <f t="shared" si="0"/>
        <v>-1.273261508325179</v>
      </c>
    </row>
    <row r="55" spans="1:9" x14ac:dyDescent="0.25">
      <c r="A55" s="1">
        <v>45006</v>
      </c>
      <c r="B55">
        <v>10.09</v>
      </c>
      <c r="C55">
        <v>10.15</v>
      </c>
      <c r="D55">
        <v>9.9700000000000006</v>
      </c>
      <c r="E55">
        <v>10.08</v>
      </c>
      <c r="F55">
        <v>10.08</v>
      </c>
      <c r="G55">
        <v>1542555</v>
      </c>
      <c r="H55" s="1">
        <v>45006</v>
      </c>
      <c r="I55">
        <f t="shared" si="0"/>
        <v>0</v>
      </c>
    </row>
    <row r="56" spans="1:9" x14ac:dyDescent="0.25">
      <c r="A56" s="1">
        <v>45007</v>
      </c>
      <c r="B56">
        <v>10.119999999999999</v>
      </c>
      <c r="C56">
        <v>10.17</v>
      </c>
      <c r="D56">
        <v>9.94</v>
      </c>
      <c r="E56">
        <v>10.050000000000001</v>
      </c>
      <c r="F56">
        <v>10.050000000000001</v>
      </c>
      <c r="G56">
        <v>1198572</v>
      </c>
      <c r="H56" s="1">
        <v>45007</v>
      </c>
      <c r="I56">
        <f t="shared" si="0"/>
        <v>-0.29761904761904129</v>
      </c>
    </row>
    <row r="57" spans="1:9" x14ac:dyDescent="0.25">
      <c r="A57" s="1">
        <v>45008</v>
      </c>
      <c r="B57">
        <v>9.99</v>
      </c>
      <c r="C57">
        <v>10.02</v>
      </c>
      <c r="D57">
        <v>9.82</v>
      </c>
      <c r="E57">
        <v>9.89</v>
      </c>
      <c r="F57">
        <v>9.89</v>
      </c>
      <c r="G57">
        <v>1504674</v>
      </c>
      <c r="H57" s="1">
        <v>45008</v>
      </c>
      <c r="I57">
        <f t="shared" si="0"/>
        <v>-1.5920398009950261</v>
      </c>
    </row>
    <row r="58" spans="1:9" x14ac:dyDescent="0.25">
      <c r="A58" s="1">
        <v>45009</v>
      </c>
      <c r="B58">
        <v>9.8800000000000008</v>
      </c>
      <c r="C58">
        <v>10.119999999999999</v>
      </c>
      <c r="D58">
        <v>9.85</v>
      </c>
      <c r="E58">
        <v>10.06</v>
      </c>
      <c r="F58">
        <v>10.06</v>
      </c>
      <c r="G58">
        <v>1553882</v>
      </c>
      <c r="H58" s="1">
        <v>45009</v>
      </c>
      <c r="I58">
        <f t="shared" si="0"/>
        <v>1.718907987866531</v>
      </c>
    </row>
    <row r="59" spans="1:9" x14ac:dyDescent="0.25">
      <c r="A59" s="1">
        <v>45012</v>
      </c>
      <c r="B59">
        <v>10.08</v>
      </c>
      <c r="C59">
        <v>10.18</v>
      </c>
      <c r="D59">
        <v>10.050000000000001</v>
      </c>
      <c r="E59">
        <v>10.1</v>
      </c>
      <c r="F59">
        <v>10.1</v>
      </c>
      <c r="G59">
        <v>729776</v>
      </c>
      <c r="H59" s="1">
        <v>45012</v>
      </c>
      <c r="I59">
        <f t="shared" si="0"/>
        <v>0.39761431411529968</v>
      </c>
    </row>
    <row r="60" spans="1:9" x14ac:dyDescent="0.25">
      <c r="A60" s="1">
        <v>45013</v>
      </c>
      <c r="B60">
        <v>9.9600000000000009</v>
      </c>
      <c r="C60">
        <v>10.119999999999999</v>
      </c>
      <c r="D60">
        <v>9.9</v>
      </c>
      <c r="E60">
        <v>10.1</v>
      </c>
      <c r="F60">
        <v>10.1</v>
      </c>
      <c r="G60">
        <v>1207126</v>
      </c>
      <c r="H60" s="1">
        <v>45013</v>
      </c>
      <c r="I60">
        <f t="shared" si="0"/>
        <v>0</v>
      </c>
    </row>
    <row r="61" spans="1:9" x14ac:dyDescent="0.25">
      <c r="A61" s="1">
        <v>45014</v>
      </c>
      <c r="B61">
        <v>10.07</v>
      </c>
      <c r="C61">
        <v>10.199999999999999</v>
      </c>
      <c r="D61">
        <v>10.039999999999999</v>
      </c>
      <c r="E61">
        <v>10.15</v>
      </c>
      <c r="F61">
        <v>10.15</v>
      </c>
      <c r="G61">
        <v>1480081</v>
      </c>
      <c r="H61" s="1">
        <v>45014</v>
      </c>
      <c r="I61">
        <f t="shared" si="0"/>
        <v>0.4950495049505021</v>
      </c>
    </row>
    <row r="62" spans="1:9" x14ac:dyDescent="0.25">
      <c r="A62" s="1">
        <v>45015</v>
      </c>
      <c r="B62">
        <v>10.33</v>
      </c>
      <c r="C62">
        <v>10.48</v>
      </c>
      <c r="D62">
        <v>10.23</v>
      </c>
      <c r="E62">
        <v>10.33</v>
      </c>
      <c r="F62">
        <v>10.33</v>
      </c>
      <c r="G62">
        <v>1654302</v>
      </c>
      <c r="H62" s="1">
        <v>45015</v>
      </c>
      <c r="I62">
        <f t="shared" si="0"/>
        <v>1.7733990147783223</v>
      </c>
    </row>
    <row r="63" spans="1:9" x14ac:dyDescent="0.25">
      <c r="A63" s="1">
        <v>45016</v>
      </c>
      <c r="B63">
        <v>10.4</v>
      </c>
      <c r="C63">
        <v>10.505000000000001</v>
      </c>
      <c r="D63">
        <v>10.36</v>
      </c>
      <c r="E63">
        <v>10.46</v>
      </c>
      <c r="F63">
        <v>10.46</v>
      </c>
      <c r="G63">
        <v>1289599</v>
      </c>
      <c r="H63" s="1">
        <v>45016</v>
      </c>
      <c r="I63">
        <f t="shared" si="0"/>
        <v>1.2584704743465709</v>
      </c>
    </row>
  </sheetData>
  <mergeCells count="4">
    <mergeCell ref="N2:P2"/>
    <mergeCell ref="N4:U4"/>
    <mergeCell ref="N6:O6"/>
    <mergeCell ref="N28:O28"/>
  </mergeCells>
  <conditionalFormatting sqref="N31:N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{3E9D7667-F85F-40E8-9BAA-0A7099CCD049}</x14:id>
        </ext>
      </extLst>
    </cfRule>
  </conditionalFormatting>
  <conditionalFormatting sqref="O31:O3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{3E68841C-BD0C-431D-B631-02F10962768D}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D7667-F85F-40E8-9BAA-0A7099CCD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N31:N37</xm:sqref>
        </x14:conditionalFormatting>
        <x14:conditionalFormatting xmlns:xm="http://schemas.microsoft.com/office/excel/2006/main">
          <x14:cfRule type="dataBar" id="{3E68841C-BD0C-431D-B631-02F1096276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O31:O37</xm:sqref>
        </x14:conditionalFormatting>
      </x14:conditionalFormattings>
    </ext>
    <ext xmlns:x15="http://schemas.microsoft.com/office/spreadsheetml/2010/11/main" uri="{F7C9EE02-42E1-4005-9D12-6889AFFD525C}">
      <x15:webExtensions xmlns:xm="http://schemas.microsoft.com/office/excel/2006/main">
        <x15:webExtension appRef="{E6DEC741-2F59-468A-801B-0053AFF628E5}">
          <xm:f>Tech_stock1_NXT.AX!1:1048576</xm:f>
        </x15:webExtension>
        <x15:webExtension appRef="{9206F46E-8032-480D-A7A4-4E263A161041}">
          <xm:f>Tech_stock1_NXT.AX!XFD1048549:XFD1048574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024-2497-4BCB-94CD-84C4F960437C}">
  <dimension ref="A1:U64"/>
  <sheetViews>
    <sheetView workbookViewId="0">
      <selection activeCell="N26" sqref="N26:O36"/>
    </sheetView>
  </sheetViews>
  <sheetFormatPr defaultRowHeight="15" x14ac:dyDescent="0.25"/>
  <cols>
    <col min="1" max="1" width="12.140625" customWidth="1"/>
    <col min="8" max="8" width="12.85546875" customWidth="1"/>
    <col min="14" max="14" width="18.140625" customWidth="1"/>
    <col min="15" max="15" width="12.42578125" customWidth="1"/>
    <col min="21" max="21" width="10.5703125" customWidth="1"/>
  </cols>
  <sheetData>
    <row r="1" spans="1:21" ht="3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s="2" t="s">
        <v>30</v>
      </c>
    </row>
    <row r="2" spans="1:21" x14ac:dyDescent="0.25">
      <c r="A2" s="1">
        <v>44929</v>
      </c>
      <c r="B2">
        <v>9.59</v>
      </c>
      <c r="C2">
        <v>9.6199999999999992</v>
      </c>
      <c r="D2">
        <v>9.2899999999999991</v>
      </c>
      <c r="E2">
        <v>9.4</v>
      </c>
      <c r="F2">
        <v>9.0887410000000006</v>
      </c>
      <c r="G2">
        <v>134656</v>
      </c>
      <c r="H2" s="1">
        <v>44929</v>
      </c>
      <c r="I2">
        <v>0</v>
      </c>
      <c r="N2" s="25" t="s">
        <v>12</v>
      </c>
      <c r="O2" s="25"/>
      <c r="P2" s="25"/>
    </row>
    <row r="3" spans="1:21" x14ac:dyDescent="0.25">
      <c r="A3" s="1">
        <v>44930</v>
      </c>
      <c r="B3">
        <v>9.67</v>
      </c>
      <c r="C3">
        <v>9.67</v>
      </c>
      <c r="D3">
        <v>9.52</v>
      </c>
      <c r="E3">
        <v>9.58</v>
      </c>
      <c r="F3">
        <v>9.2627810000000004</v>
      </c>
      <c r="G3">
        <v>158390</v>
      </c>
      <c r="H3" s="1">
        <v>44930</v>
      </c>
      <c r="I3">
        <f>(100*(F3-F2))/F2</f>
        <v>1.9148966837100951</v>
      </c>
      <c r="N3" s="31" t="s">
        <v>13</v>
      </c>
      <c r="O3" s="27"/>
      <c r="P3" s="27"/>
      <c r="Q3" s="27"/>
      <c r="R3" s="27"/>
      <c r="S3" s="27"/>
      <c r="T3" s="27"/>
      <c r="U3" s="28"/>
    </row>
    <row r="4" spans="1:21" x14ac:dyDescent="0.25">
      <c r="A4" s="1">
        <v>44931</v>
      </c>
      <c r="B4">
        <v>9.57</v>
      </c>
      <c r="C4">
        <v>9.73</v>
      </c>
      <c r="D4">
        <v>9.5449999999999999</v>
      </c>
      <c r="E4">
        <v>9.6199999999999992</v>
      </c>
      <c r="F4">
        <v>9.3014559999999999</v>
      </c>
      <c r="G4">
        <v>206394</v>
      </c>
      <c r="H4" s="1">
        <v>44931</v>
      </c>
      <c r="I4">
        <f t="shared" ref="I4:I64" si="0">(100*(F4-F3))/F3</f>
        <v>0.41753119284585882</v>
      </c>
    </row>
    <row r="5" spans="1:21" ht="15.75" x14ac:dyDescent="0.25">
      <c r="A5" s="1">
        <v>44932</v>
      </c>
      <c r="B5">
        <v>9.2799999999999994</v>
      </c>
      <c r="C5">
        <v>9.64</v>
      </c>
      <c r="D5">
        <v>9.2799999999999994</v>
      </c>
      <c r="E5">
        <v>9.61</v>
      </c>
      <c r="F5">
        <v>9.2917880000000004</v>
      </c>
      <c r="G5">
        <v>113987</v>
      </c>
      <c r="H5" s="1">
        <v>44932</v>
      </c>
      <c r="I5">
        <f t="shared" si="0"/>
        <v>-0.10394071637816236</v>
      </c>
      <c r="N5" s="29" t="s">
        <v>28</v>
      </c>
      <c r="O5" s="25"/>
    </row>
    <row r="6" spans="1:21" x14ac:dyDescent="0.25">
      <c r="A6" s="1">
        <v>44935</v>
      </c>
      <c r="B6">
        <v>9.74</v>
      </c>
      <c r="C6">
        <v>9.8000000000000007</v>
      </c>
      <c r="D6">
        <v>9.58</v>
      </c>
      <c r="E6">
        <v>9.65</v>
      </c>
      <c r="F6">
        <v>9.330463</v>
      </c>
      <c r="G6">
        <v>109489</v>
      </c>
      <c r="H6" s="1">
        <v>44935</v>
      </c>
      <c r="I6">
        <f t="shared" si="0"/>
        <v>0.41622774863136752</v>
      </c>
    </row>
    <row r="7" spans="1:21" x14ac:dyDescent="0.25">
      <c r="A7" s="1">
        <v>44936</v>
      </c>
      <c r="B7">
        <v>9.66</v>
      </c>
      <c r="C7">
        <v>9.6999999999999993</v>
      </c>
      <c r="D7">
        <v>9.59</v>
      </c>
      <c r="E7">
        <v>9.6</v>
      </c>
      <c r="F7">
        <v>9.2821200000000008</v>
      </c>
      <c r="G7">
        <v>128077</v>
      </c>
      <c r="H7" s="1">
        <v>44936</v>
      </c>
      <c r="I7">
        <f t="shared" si="0"/>
        <v>-0.5181200547068151</v>
      </c>
      <c r="N7" s="5" t="s">
        <v>14</v>
      </c>
      <c r="O7" s="6"/>
    </row>
    <row r="8" spans="1:21" x14ac:dyDescent="0.25">
      <c r="A8" s="1">
        <v>44937</v>
      </c>
      <c r="B8">
        <v>9.6</v>
      </c>
      <c r="C8">
        <v>9.67</v>
      </c>
      <c r="D8">
        <v>9.52</v>
      </c>
      <c r="E8">
        <v>9.64</v>
      </c>
      <c r="F8">
        <v>9.3207950000000004</v>
      </c>
      <c r="G8">
        <v>140189</v>
      </c>
      <c r="H8" s="1">
        <v>44937</v>
      </c>
      <c r="I8">
        <f t="shared" si="0"/>
        <v>0.41666127996620994</v>
      </c>
      <c r="N8" s="7"/>
      <c r="O8" s="8"/>
    </row>
    <row r="9" spans="1:21" x14ac:dyDescent="0.25">
      <c r="A9" s="1">
        <v>44938</v>
      </c>
      <c r="B9">
        <v>9.7200000000000006</v>
      </c>
      <c r="C9">
        <v>9.81</v>
      </c>
      <c r="D9">
        <v>9.6999999999999993</v>
      </c>
      <c r="E9">
        <v>9.7200000000000006</v>
      </c>
      <c r="F9">
        <v>9.3981460000000006</v>
      </c>
      <c r="G9">
        <v>97357</v>
      </c>
      <c r="H9" s="1">
        <v>44938</v>
      </c>
      <c r="I9">
        <f t="shared" si="0"/>
        <v>0.82987556318962241</v>
      </c>
      <c r="N9" s="7" t="s">
        <v>15</v>
      </c>
      <c r="O9" s="8">
        <v>0.15890211365459547</v>
      </c>
    </row>
    <row r="10" spans="1:21" x14ac:dyDescent="0.25">
      <c r="A10" s="1">
        <v>44939</v>
      </c>
      <c r="B10">
        <v>9.85</v>
      </c>
      <c r="C10">
        <v>9.8800000000000008</v>
      </c>
      <c r="D10">
        <v>9.74</v>
      </c>
      <c r="E10">
        <v>9.7799999999999994</v>
      </c>
      <c r="F10">
        <v>9.4561589999999995</v>
      </c>
      <c r="G10">
        <v>129870</v>
      </c>
      <c r="H10" s="1">
        <v>44939</v>
      </c>
      <c r="I10">
        <f t="shared" si="0"/>
        <v>0.61728132335887287</v>
      </c>
      <c r="N10" s="7" t="s">
        <v>16</v>
      </c>
      <c r="O10" s="8">
        <v>0.25420870684318964</v>
      </c>
    </row>
    <row r="11" spans="1:21" x14ac:dyDescent="0.25">
      <c r="A11" s="1">
        <v>44942</v>
      </c>
      <c r="B11">
        <v>9.84</v>
      </c>
      <c r="C11">
        <v>9.99</v>
      </c>
      <c r="D11">
        <v>9.76</v>
      </c>
      <c r="E11">
        <v>9.7899999999999991</v>
      </c>
      <c r="F11">
        <v>9.4658280000000001</v>
      </c>
      <c r="G11">
        <v>199608</v>
      </c>
      <c r="H11" s="1">
        <v>44942</v>
      </c>
      <c r="I11">
        <f t="shared" si="0"/>
        <v>0.10225081875210214</v>
      </c>
      <c r="N11" s="7" t="s">
        <v>17</v>
      </c>
      <c r="O11" s="8">
        <v>0.10557613915911847</v>
      </c>
    </row>
    <row r="12" spans="1:21" x14ac:dyDescent="0.25">
      <c r="A12" s="1">
        <v>44943</v>
      </c>
      <c r="B12">
        <v>9.7899999999999991</v>
      </c>
      <c r="C12">
        <v>9.9600000000000009</v>
      </c>
      <c r="D12">
        <v>9.64</v>
      </c>
      <c r="E12">
        <v>9.6999999999999993</v>
      </c>
      <c r="F12">
        <v>9.3788079999999994</v>
      </c>
      <c r="G12">
        <v>168681</v>
      </c>
      <c r="H12" s="1">
        <v>44943</v>
      </c>
      <c r="I12">
        <f t="shared" si="0"/>
        <v>-0.91930679492592471</v>
      </c>
      <c r="N12" s="7" t="s">
        <v>18</v>
      </c>
      <c r="O12" s="8">
        <v>0</v>
      </c>
    </row>
    <row r="13" spans="1:21" x14ac:dyDescent="0.25">
      <c r="A13" s="1">
        <v>44944</v>
      </c>
      <c r="B13">
        <v>9.7799999999999994</v>
      </c>
      <c r="C13">
        <v>9.91</v>
      </c>
      <c r="D13">
        <v>9.73</v>
      </c>
      <c r="E13">
        <v>9.91</v>
      </c>
      <c r="F13">
        <v>9.5818539999999999</v>
      </c>
      <c r="G13">
        <v>220431</v>
      </c>
      <c r="H13" s="1">
        <v>44944</v>
      </c>
      <c r="I13">
        <f t="shared" si="0"/>
        <v>2.1649446283578948</v>
      </c>
      <c r="N13" s="7" t="s">
        <v>19</v>
      </c>
      <c r="O13" s="8">
        <v>2.0177190582432094</v>
      </c>
    </row>
    <row r="14" spans="1:21" x14ac:dyDescent="0.25">
      <c r="A14" s="1">
        <v>44945</v>
      </c>
      <c r="B14">
        <v>9.9499999999999993</v>
      </c>
      <c r="C14">
        <v>9.9700000000000006</v>
      </c>
      <c r="D14">
        <v>9.61</v>
      </c>
      <c r="E14">
        <v>9.69</v>
      </c>
      <c r="F14">
        <v>9.3691390000000006</v>
      </c>
      <c r="G14">
        <v>230193</v>
      </c>
      <c r="H14" s="1">
        <v>44945</v>
      </c>
      <c r="I14">
        <f t="shared" si="0"/>
        <v>-2.2199774699134354</v>
      </c>
      <c r="N14" s="7" t="s">
        <v>20</v>
      </c>
      <c r="O14" s="8">
        <v>4.0711901979978631</v>
      </c>
    </row>
    <row r="15" spans="1:21" x14ac:dyDescent="0.25">
      <c r="A15" s="1">
        <v>44946</v>
      </c>
      <c r="B15">
        <v>9.75</v>
      </c>
      <c r="C15">
        <v>9.82</v>
      </c>
      <c r="D15">
        <v>9.66</v>
      </c>
      <c r="E15">
        <v>9.6999999999999993</v>
      </c>
      <c r="F15">
        <v>9.3788079999999994</v>
      </c>
      <c r="G15">
        <v>270073</v>
      </c>
      <c r="H15" s="1">
        <v>44946</v>
      </c>
      <c r="I15">
        <f t="shared" si="0"/>
        <v>0.10320051821195968</v>
      </c>
      <c r="N15" s="7" t="s">
        <v>21</v>
      </c>
      <c r="O15" s="8">
        <v>0.62706412856242544</v>
      </c>
    </row>
    <row r="16" spans="1:21" x14ac:dyDescent="0.25">
      <c r="A16" s="1">
        <v>44949</v>
      </c>
      <c r="B16">
        <v>9.7100000000000009</v>
      </c>
      <c r="C16">
        <v>9.7899999999999991</v>
      </c>
      <c r="D16">
        <v>9.56</v>
      </c>
      <c r="E16">
        <v>9.61</v>
      </c>
      <c r="F16">
        <v>9.2917880000000004</v>
      </c>
      <c r="G16">
        <v>195923</v>
      </c>
      <c r="H16" s="1">
        <v>44949</v>
      </c>
      <c r="I16">
        <f t="shared" si="0"/>
        <v>-0.92783645853501839</v>
      </c>
      <c r="N16" s="7" t="s">
        <v>22</v>
      </c>
      <c r="O16" s="8">
        <v>0.47006188196099558</v>
      </c>
    </row>
    <row r="17" spans="1:15" x14ac:dyDescent="0.25">
      <c r="A17" s="1">
        <v>44950</v>
      </c>
      <c r="B17">
        <v>9.6999999999999993</v>
      </c>
      <c r="C17">
        <v>9.93</v>
      </c>
      <c r="D17">
        <v>9.64</v>
      </c>
      <c r="E17">
        <v>9.89</v>
      </c>
      <c r="F17">
        <v>9.5625169999999997</v>
      </c>
      <c r="G17">
        <v>626266</v>
      </c>
      <c r="H17" s="1">
        <v>44950</v>
      </c>
      <c r="I17">
        <f t="shared" si="0"/>
        <v>2.9136372891848081</v>
      </c>
      <c r="N17" s="7" t="s">
        <v>23</v>
      </c>
      <c r="O17" s="8">
        <v>9.8880842659644337</v>
      </c>
    </row>
    <row r="18" spans="1:15" x14ac:dyDescent="0.25">
      <c r="A18" s="1">
        <v>44951</v>
      </c>
      <c r="B18">
        <v>9.76</v>
      </c>
      <c r="C18">
        <v>9.86</v>
      </c>
      <c r="D18">
        <v>9.6199999999999992</v>
      </c>
      <c r="E18">
        <v>9.6199999999999992</v>
      </c>
      <c r="F18">
        <v>9.3014559999999999</v>
      </c>
      <c r="G18">
        <v>479658</v>
      </c>
      <c r="H18" s="1">
        <v>44951</v>
      </c>
      <c r="I18">
        <f t="shared" si="0"/>
        <v>-2.7300448197895992</v>
      </c>
      <c r="N18" s="7" t="s">
        <v>24</v>
      </c>
      <c r="O18" s="8">
        <v>-4.0816326530612175</v>
      </c>
    </row>
    <row r="19" spans="1:15" x14ac:dyDescent="0.25">
      <c r="A19" s="1">
        <v>44953</v>
      </c>
      <c r="B19">
        <v>9.7899999999999991</v>
      </c>
      <c r="C19">
        <v>9.8800000000000008</v>
      </c>
      <c r="D19">
        <v>9.6199999999999992</v>
      </c>
      <c r="E19">
        <v>9.83</v>
      </c>
      <c r="F19">
        <v>9.5045029999999997</v>
      </c>
      <c r="G19">
        <v>164441</v>
      </c>
      <c r="H19" s="1">
        <v>44953</v>
      </c>
      <c r="I19">
        <f t="shared" si="0"/>
        <v>2.1829593130365801</v>
      </c>
      <c r="N19" s="7" t="s">
        <v>25</v>
      </c>
      <c r="O19" s="8">
        <v>5.8064516129032162</v>
      </c>
    </row>
    <row r="20" spans="1:15" x14ac:dyDescent="0.25">
      <c r="A20" s="1">
        <v>44956</v>
      </c>
      <c r="B20">
        <v>9.9499999999999993</v>
      </c>
      <c r="C20">
        <v>10</v>
      </c>
      <c r="D20">
        <v>9.84</v>
      </c>
      <c r="E20">
        <v>9.9</v>
      </c>
      <c r="F20">
        <v>9.5721849999999993</v>
      </c>
      <c r="G20">
        <v>143409</v>
      </c>
      <c r="H20" s="1">
        <v>44956</v>
      </c>
      <c r="I20">
        <f t="shared" si="0"/>
        <v>0.71210456769806452</v>
      </c>
      <c r="N20" s="7" t="s">
        <v>26</v>
      </c>
      <c r="O20" s="8">
        <v>10.010833160239514</v>
      </c>
    </row>
    <row r="21" spans="1:15" x14ac:dyDescent="0.25">
      <c r="A21" s="1">
        <v>44957</v>
      </c>
      <c r="B21">
        <v>9.75</v>
      </c>
      <c r="C21">
        <v>9.9</v>
      </c>
      <c r="D21">
        <v>9.7100000000000009</v>
      </c>
      <c r="E21">
        <v>9.9</v>
      </c>
      <c r="F21">
        <v>9.5721849999999993</v>
      </c>
      <c r="G21">
        <v>257154</v>
      </c>
      <c r="H21" s="1">
        <v>44957</v>
      </c>
      <c r="I21">
        <f t="shared" si="0"/>
        <v>0</v>
      </c>
      <c r="N21" s="9" t="s">
        <v>27</v>
      </c>
      <c r="O21" s="10">
        <v>63</v>
      </c>
    </row>
    <row r="22" spans="1:15" x14ac:dyDescent="0.25">
      <c r="A22" s="1">
        <v>44958</v>
      </c>
      <c r="B22">
        <v>9.91</v>
      </c>
      <c r="C22">
        <v>9.91</v>
      </c>
      <c r="D22">
        <v>9.56</v>
      </c>
      <c r="E22">
        <v>9.56</v>
      </c>
      <c r="F22">
        <v>9.2434440000000002</v>
      </c>
      <c r="G22">
        <v>978139</v>
      </c>
      <c r="H22" s="1">
        <v>44958</v>
      </c>
      <c r="I22">
        <f t="shared" si="0"/>
        <v>-3.4343360476213016</v>
      </c>
    </row>
    <row r="23" spans="1:15" x14ac:dyDescent="0.25">
      <c r="A23" s="1">
        <v>44959</v>
      </c>
      <c r="B23">
        <v>9.7200000000000006</v>
      </c>
      <c r="C23">
        <v>9.81</v>
      </c>
      <c r="D23">
        <v>9.6199999999999992</v>
      </c>
      <c r="E23">
        <v>9.6999999999999993</v>
      </c>
      <c r="F23">
        <v>9.3788079999999994</v>
      </c>
      <c r="G23">
        <v>697502</v>
      </c>
      <c r="H23" s="1">
        <v>44959</v>
      </c>
      <c r="I23">
        <f t="shared" si="0"/>
        <v>1.4644325210386859</v>
      </c>
    </row>
    <row r="24" spans="1:15" x14ac:dyDescent="0.25">
      <c r="A24" s="1">
        <v>44960</v>
      </c>
      <c r="B24">
        <v>9.89</v>
      </c>
      <c r="C24">
        <v>9.89</v>
      </c>
      <c r="D24">
        <v>9.64</v>
      </c>
      <c r="E24">
        <v>9.69</v>
      </c>
      <c r="F24">
        <v>9.3691390000000006</v>
      </c>
      <c r="G24">
        <v>973008</v>
      </c>
      <c r="H24" s="1">
        <v>44960</v>
      </c>
      <c r="I24">
        <f t="shared" si="0"/>
        <v>-0.10309412454118709</v>
      </c>
    </row>
    <row r="25" spans="1:15" x14ac:dyDescent="0.25">
      <c r="A25" s="1">
        <v>44963</v>
      </c>
      <c r="B25">
        <v>9.65</v>
      </c>
      <c r="C25">
        <v>9.65</v>
      </c>
      <c r="D25">
        <v>9.49</v>
      </c>
      <c r="E25">
        <v>9.5</v>
      </c>
      <c r="F25">
        <v>9.1854309999999995</v>
      </c>
      <c r="G25">
        <v>303297</v>
      </c>
      <c r="H25" s="1">
        <v>44963</v>
      </c>
      <c r="I25">
        <f t="shared" si="0"/>
        <v>-1.960777826009424</v>
      </c>
    </row>
    <row r="26" spans="1:15" x14ac:dyDescent="0.25">
      <c r="A26" s="1">
        <v>44964</v>
      </c>
      <c r="B26">
        <v>9.59</v>
      </c>
      <c r="C26">
        <v>9.59</v>
      </c>
      <c r="D26">
        <v>9.41</v>
      </c>
      <c r="E26">
        <v>9.4700000000000006</v>
      </c>
      <c r="F26">
        <v>9.1564250000000005</v>
      </c>
      <c r="G26">
        <v>369090</v>
      </c>
      <c r="H26" s="1">
        <v>44964</v>
      </c>
      <c r="I26">
        <f t="shared" si="0"/>
        <v>-0.31578267802565801</v>
      </c>
      <c r="N26" s="12" t="s">
        <v>40</v>
      </c>
      <c r="O26" s="12" t="s">
        <v>32</v>
      </c>
    </row>
    <row r="27" spans="1:15" x14ac:dyDescent="0.25">
      <c r="A27" s="1">
        <v>44965</v>
      </c>
      <c r="B27">
        <v>9.41</v>
      </c>
      <c r="C27">
        <v>9.4700000000000006</v>
      </c>
      <c r="D27">
        <v>9.34</v>
      </c>
      <c r="E27">
        <v>9.4700000000000006</v>
      </c>
      <c r="F27">
        <v>9.1564250000000005</v>
      </c>
      <c r="G27">
        <v>238083</v>
      </c>
      <c r="H27" s="1">
        <v>44965</v>
      </c>
      <c r="I27">
        <f t="shared" si="0"/>
        <v>0</v>
      </c>
      <c r="N27" s="19" t="s">
        <v>43</v>
      </c>
      <c r="O27" s="12">
        <f>COUNTIFS(I2:I64,"&gt;=-4",I2:I64,"&lt;-3")</f>
        <v>2</v>
      </c>
    </row>
    <row r="28" spans="1:15" x14ac:dyDescent="0.25">
      <c r="A28" s="1">
        <v>44966</v>
      </c>
      <c r="B28">
        <v>9.4</v>
      </c>
      <c r="C28">
        <v>9.5500000000000007</v>
      </c>
      <c r="D28">
        <v>9.4</v>
      </c>
      <c r="E28">
        <v>9.48</v>
      </c>
      <c r="F28">
        <v>9.1660920000000008</v>
      </c>
      <c r="G28">
        <v>194585</v>
      </c>
      <c r="H28" s="1">
        <v>44966</v>
      </c>
      <c r="I28">
        <f t="shared" si="0"/>
        <v>0.10557613915911847</v>
      </c>
      <c r="N28" s="13" t="s">
        <v>33</v>
      </c>
      <c r="O28" s="16">
        <f>COUNTIFS(I2:I64,"&gt;=-3",I2:I64,"&lt;-2")</f>
        <v>7</v>
      </c>
    </row>
    <row r="29" spans="1:15" x14ac:dyDescent="0.25">
      <c r="A29" s="1">
        <v>44967</v>
      </c>
      <c r="B29">
        <v>9.3800000000000008</v>
      </c>
      <c r="C29">
        <v>9.4499999999999993</v>
      </c>
      <c r="D29">
        <v>9.24</v>
      </c>
      <c r="E29">
        <v>9.25</v>
      </c>
      <c r="F29">
        <v>8.9437080000000009</v>
      </c>
      <c r="G29">
        <v>164435</v>
      </c>
      <c r="H29" s="1">
        <v>44967</v>
      </c>
      <c r="I29">
        <f t="shared" si="0"/>
        <v>-2.4261593708638305</v>
      </c>
      <c r="N29" s="14" t="s">
        <v>34</v>
      </c>
      <c r="O29" s="16">
        <f>COUNTIFS(I2:I64,"&gt;=-2",I2:I64,"&lt;-1")</f>
        <v>8</v>
      </c>
    </row>
    <row r="30" spans="1:15" x14ac:dyDescent="0.25">
      <c r="A30" s="1">
        <v>44970</v>
      </c>
      <c r="B30">
        <v>9.14</v>
      </c>
      <c r="C30">
        <v>9.1999999999999993</v>
      </c>
      <c r="D30">
        <v>9.02</v>
      </c>
      <c r="E30">
        <v>9.0399999999999991</v>
      </c>
      <c r="F30">
        <v>8.7406629999999996</v>
      </c>
      <c r="G30">
        <v>238274</v>
      </c>
      <c r="H30" s="1">
        <v>44970</v>
      </c>
      <c r="I30">
        <f>(100*(F30-F29))/F29</f>
        <v>-2.27025524536357</v>
      </c>
      <c r="N30" s="14" t="s">
        <v>35</v>
      </c>
      <c r="O30" s="16">
        <f>COUNTIFS(I2:I64,"&gt;=-1",I2:I64,"&lt;0")</f>
        <v>8</v>
      </c>
    </row>
    <row r="31" spans="1:15" x14ac:dyDescent="0.25">
      <c r="A31" s="1">
        <v>44971</v>
      </c>
      <c r="B31">
        <v>9.27</v>
      </c>
      <c r="C31">
        <v>9.27</v>
      </c>
      <c r="D31">
        <v>8.94</v>
      </c>
      <c r="E31">
        <v>8.94</v>
      </c>
      <c r="F31">
        <v>8.6439730000000008</v>
      </c>
      <c r="G31">
        <v>346937</v>
      </c>
      <c r="H31" s="1">
        <v>44971</v>
      </c>
      <c r="I31">
        <f t="shared" si="0"/>
        <v>-1.106208991240125</v>
      </c>
      <c r="N31" s="14" t="s">
        <v>36</v>
      </c>
      <c r="O31" s="16">
        <f>COUNTIFS(I2:I64,"&gt;=0",I2:I64,"&lt;1")</f>
        <v>19</v>
      </c>
    </row>
    <row r="32" spans="1:15" x14ac:dyDescent="0.25">
      <c r="A32" s="1">
        <v>44972</v>
      </c>
      <c r="B32">
        <v>9.09</v>
      </c>
      <c r="C32">
        <v>9.1</v>
      </c>
      <c r="D32">
        <v>8.81</v>
      </c>
      <c r="E32">
        <v>8.84</v>
      </c>
      <c r="F32">
        <v>8.5472850000000005</v>
      </c>
      <c r="G32">
        <v>554229</v>
      </c>
      <c r="H32" s="1">
        <v>44972</v>
      </c>
      <c r="I32">
        <f t="shared" si="0"/>
        <v>-1.1185597178519684</v>
      </c>
      <c r="N32" s="15" t="s">
        <v>37</v>
      </c>
      <c r="O32" s="16">
        <f>COUNTIFS(I2:I64,"&gt;=1",I2:I64,"&lt;2")</f>
        <v>7</v>
      </c>
    </row>
    <row r="33" spans="1:15" x14ac:dyDescent="0.25">
      <c r="A33" s="1">
        <v>44973</v>
      </c>
      <c r="B33">
        <v>8.9</v>
      </c>
      <c r="C33">
        <v>9.42</v>
      </c>
      <c r="D33">
        <v>8.86</v>
      </c>
      <c r="E33">
        <v>9.35</v>
      </c>
      <c r="F33">
        <v>9.0403979999999997</v>
      </c>
      <c r="G33">
        <v>900562</v>
      </c>
      <c r="H33" s="1">
        <v>44973</v>
      </c>
      <c r="I33">
        <f t="shared" si="0"/>
        <v>5.7692354940779351</v>
      </c>
      <c r="N33" s="15" t="s">
        <v>38</v>
      </c>
      <c r="O33" s="16">
        <f>COUNTIFS(I2:I64,"&gt;=2",I2:I64,"&lt;3")</f>
        <v>7</v>
      </c>
    </row>
    <row r="34" spans="1:15" x14ac:dyDescent="0.25">
      <c r="A34" s="1">
        <v>44974</v>
      </c>
      <c r="B34">
        <v>9.15</v>
      </c>
      <c r="C34">
        <v>9.33</v>
      </c>
      <c r="D34">
        <v>9.0500000000000007</v>
      </c>
      <c r="E34">
        <v>9.2100000000000009</v>
      </c>
      <c r="F34">
        <v>8.9050329999999995</v>
      </c>
      <c r="G34">
        <v>953625</v>
      </c>
      <c r="H34" s="1">
        <v>44974</v>
      </c>
      <c r="I34">
        <f t="shared" si="0"/>
        <v>-1.497334520006754</v>
      </c>
      <c r="N34" s="15" t="s">
        <v>39</v>
      </c>
      <c r="O34" s="16">
        <f>COUNTIFS(I2:I65,"&gt;=3",I2:I65,"&lt;4")</f>
        <v>2</v>
      </c>
    </row>
    <row r="35" spans="1:15" x14ac:dyDescent="0.25">
      <c r="A35" s="1">
        <v>44977</v>
      </c>
      <c r="B35">
        <v>8.9499999999999993</v>
      </c>
      <c r="C35">
        <v>9.24</v>
      </c>
      <c r="D35">
        <v>8.8000000000000007</v>
      </c>
      <c r="E35">
        <v>9.09</v>
      </c>
      <c r="F35">
        <v>8.7890069999999998</v>
      </c>
      <c r="G35">
        <v>872349</v>
      </c>
      <c r="H35" s="1">
        <v>44977</v>
      </c>
      <c r="I35">
        <f t="shared" si="0"/>
        <v>-1.3029261093136852</v>
      </c>
      <c r="N35" s="15" t="s">
        <v>44</v>
      </c>
      <c r="O35" s="16">
        <f>COUNTIFS(I2:I66,"&gt;=4",I2:I66,"&lt;5")</f>
        <v>0</v>
      </c>
    </row>
    <row r="36" spans="1:15" x14ac:dyDescent="0.25">
      <c r="A36" s="1">
        <v>44978</v>
      </c>
      <c r="B36">
        <v>8.92</v>
      </c>
      <c r="C36">
        <v>9.02</v>
      </c>
      <c r="D36">
        <v>8.8800000000000008</v>
      </c>
      <c r="E36">
        <v>8.9600000000000009</v>
      </c>
      <c r="F36">
        <v>8.6633110000000002</v>
      </c>
      <c r="G36">
        <v>1031707</v>
      </c>
      <c r="H36" s="1">
        <v>44978</v>
      </c>
      <c r="I36">
        <f t="shared" si="0"/>
        <v>-1.4301501864772617</v>
      </c>
      <c r="N36" s="15" t="s">
        <v>45</v>
      </c>
      <c r="O36" s="16">
        <f>COUNTIFS(I2:I67,"&gt;=5",I2:I67,"&lt;6")</f>
        <v>2</v>
      </c>
    </row>
    <row r="37" spans="1:15" x14ac:dyDescent="0.25">
      <c r="A37" s="1">
        <v>44979</v>
      </c>
      <c r="B37">
        <v>8.86</v>
      </c>
      <c r="C37">
        <v>9.1199999999999992</v>
      </c>
      <c r="D37">
        <v>8.75</v>
      </c>
      <c r="E37">
        <v>9.06</v>
      </c>
      <c r="F37">
        <v>8.76</v>
      </c>
      <c r="G37">
        <v>1055269</v>
      </c>
      <c r="H37" s="1">
        <v>44979</v>
      </c>
      <c r="I37">
        <f t="shared" si="0"/>
        <v>1.1160744431314953</v>
      </c>
    </row>
    <row r="38" spans="1:15" x14ac:dyDescent="0.25">
      <c r="A38" s="1">
        <v>44980</v>
      </c>
      <c r="B38">
        <v>8.75</v>
      </c>
      <c r="C38">
        <v>8.91</v>
      </c>
      <c r="D38">
        <v>8.74</v>
      </c>
      <c r="E38">
        <v>8.9</v>
      </c>
      <c r="F38">
        <v>8.9</v>
      </c>
      <c r="G38">
        <v>842817</v>
      </c>
      <c r="H38" s="1">
        <v>44980</v>
      </c>
      <c r="I38">
        <f t="shared" si="0"/>
        <v>1.5981735159817416</v>
      </c>
    </row>
    <row r="39" spans="1:15" x14ac:dyDescent="0.25">
      <c r="A39" s="1">
        <v>44981</v>
      </c>
      <c r="B39">
        <v>9.02</v>
      </c>
      <c r="C39">
        <v>9.25</v>
      </c>
      <c r="D39">
        <v>8.9749999999999996</v>
      </c>
      <c r="E39">
        <v>9.25</v>
      </c>
      <c r="F39">
        <v>9.25</v>
      </c>
      <c r="G39">
        <v>579807</v>
      </c>
      <c r="H39" s="1">
        <v>44981</v>
      </c>
      <c r="I39">
        <f t="shared" si="0"/>
        <v>3.9325842696629172</v>
      </c>
    </row>
    <row r="40" spans="1:15" x14ac:dyDescent="0.25">
      <c r="A40" s="1">
        <v>44984</v>
      </c>
      <c r="B40">
        <v>8.93</v>
      </c>
      <c r="C40">
        <v>9.33</v>
      </c>
      <c r="D40">
        <v>8.93</v>
      </c>
      <c r="E40">
        <v>9.2899999999999991</v>
      </c>
      <c r="F40">
        <v>9.2899999999999991</v>
      </c>
      <c r="G40">
        <v>780920</v>
      </c>
      <c r="H40" s="1">
        <v>44984</v>
      </c>
      <c r="I40">
        <f t="shared" si="0"/>
        <v>0.43243243243242324</v>
      </c>
    </row>
    <row r="41" spans="1:15" x14ac:dyDescent="0.25">
      <c r="A41" s="1">
        <v>44985</v>
      </c>
      <c r="B41">
        <v>9.19</v>
      </c>
      <c r="C41">
        <v>9.39</v>
      </c>
      <c r="D41">
        <v>9.19</v>
      </c>
      <c r="E41">
        <v>9.31</v>
      </c>
      <c r="F41">
        <v>9.31</v>
      </c>
      <c r="G41">
        <v>570857</v>
      </c>
      <c r="H41" s="1">
        <v>44985</v>
      </c>
      <c r="I41">
        <f t="shared" si="0"/>
        <v>0.21528525296018677</v>
      </c>
    </row>
    <row r="42" spans="1:15" x14ac:dyDescent="0.25">
      <c r="A42" s="1">
        <v>44986</v>
      </c>
      <c r="B42">
        <v>9.19</v>
      </c>
      <c r="C42">
        <v>9.39</v>
      </c>
      <c r="D42">
        <v>9.11</v>
      </c>
      <c r="E42">
        <v>9.23</v>
      </c>
      <c r="F42">
        <v>9.23</v>
      </c>
      <c r="G42">
        <v>891281</v>
      </c>
      <c r="H42" s="1">
        <v>44986</v>
      </c>
      <c r="I42">
        <f t="shared" si="0"/>
        <v>-0.85929108485499539</v>
      </c>
    </row>
    <row r="43" spans="1:15" x14ac:dyDescent="0.25">
      <c r="A43" s="1">
        <v>44987</v>
      </c>
      <c r="B43">
        <v>9.15</v>
      </c>
      <c r="C43">
        <v>9.2100000000000009</v>
      </c>
      <c r="D43">
        <v>8.93</v>
      </c>
      <c r="E43">
        <v>8.93</v>
      </c>
      <c r="F43">
        <v>8.93</v>
      </c>
      <c r="G43">
        <v>586149</v>
      </c>
      <c r="H43" s="1">
        <v>44987</v>
      </c>
      <c r="I43">
        <f t="shared" si="0"/>
        <v>-3.2502708559046662</v>
      </c>
    </row>
    <row r="44" spans="1:15" x14ac:dyDescent="0.25">
      <c r="A44" s="1">
        <v>44988</v>
      </c>
      <c r="B44">
        <v>8.99</v>
      </c>
      <c r="C44">
        <v>9.09</v>
      </c>
      <c r="D44">
        <v>8.83</v>
      </c>
      <c r="E44">
        <v>8.83</v>
      </c>
      <c r="F44">
        <v>8.83</v>
      </c>
      <c r="G44">
        <v>274331</v>
      </c>
      <c r="H44" s="1">
        <v>44988</v>
      </c>
      <c r="I44">
        <f t="shared" si="0"/>
        <v>-1.1198208286674092</v>
      </c>
    </row>
    <row r="45" spans="1:15" x14ac:dyDescent="0.25">
      <c r="A45" s="1">
        <v>44991</v>
      </c>
      <c r="B45">
        <v>8.8800000000000008</v>
      </c>
      <c r="C45">
        <v>8.91</v>
      </c>
      <c r="D45">
        <v>8.6</v>
      </c>
      <c r="E45">
        <v>8.6300000000000008</v>
      </c>
      <c r="F45">
        <v>8.6300000000000008</v>
      </c>
      <c r="G45">
        <v>412520</v>
      </c>
      <c r="H45" s="1">
        <v>44991</v>
      </c>
      <c r="I45">
        <f t="shared" si="0"/>
        <v>-2.2650056625141484</v>
      </c>
    </row>
    <row r="46" spans="1:15" x14ac:dyDescent="0.25">
      <c r="A46" s="1">
        <v>44992</v>
      </c>
      <c r="B46">
        <v>8.56</v>
      </c>
      <c r="C46">
        <v>8.77</v>
      </c>
      <c r="D46">
        <v>8.52</v>
      </c>
      <c r="E46">
        <v>8.74</v>
      </c>
      <c r="F46">
        <v>8.74</v>
      </c>
      <c r="G46">
        <v>652314</v>
      </c>
      <c r="H46" s="1">
        <v>44992</v>
      </c>
      <c r="I46">
        <f t="shared" si="0"/>
        <v>1.2746234067207349</v>
      </c>
    </row>
    <row r="47" spans="1:15" x14ac:dyDescent="0.25">
      <c r="A47" s="1">
        <v>44993</v>
      </c>
      <c r="B47">
        <v>8.61</v>
      </c>
      <c r="C47">
        <v>9.06</v>
      </c>
      <c r="D47">
        <v>8.61</v>
      </c>
      <c r="E47">
        <v>9.01</v>
      </c>
      <c r="F47">
        <v>9.01</v>
      </c>
      <c r="G47">
        <v>833519</v>
      </c>
      <c r="H47" s="1">
        <v>44993</v>
      </c>
      <c r="I47">
        <f t="shared" si="0"/>
        <v>3.0892448512585764</v>
      </c>
    </row>
    <row r="48" spans="1:15" x14ac:dyDescent="0.25">
      <c r="A48" s="1">
        <v>44994</v>
      </c>
      <c r="B48">
        <v>9.02</v>
      </c>
      <c r="C48">
        <v>9.25</v>
      </c>
      <c r="D48">
        <v>8.89</v>
      </c>
      <c r="E48">
        <v>9.2100000000000009</v>
      </c>
      <c r="F48">
        <v>9.2100000000000009</v>
      </c>
      <c r="G48">
        <v>826368</v>
      </c>
      <c r="H48" s="1">
        <v>44994</v>
      </c>
      <c r="I48">
        <f>(100*(F48-F47))/F47</f>
        <v>2.2197558268590574</v>
      </c>
    </row>
    <row r="49" spans="1:9" x14ac:dyDescent="0.25">
      <c r="A49" s="1">
        <v>44995</v>
      </c>
      <c r="B49">
        <v>9.07</v>
      </c>
      <c r="C49">
        <v>9.14</v>
      </c>
      <c r="D49">
        <v>8.8000000000000007</v>
      </c>
      <c r="E49">
        <v>8.98</v>
      </c>
      <c r="F49">
        <v>8.98</v>
      </c>
      <c r="G49">
        <v>1331926</v>
      </c>
      <c r="H49" s="1">
        <v>44995</v>
      </c>
      <c r="I49">
        <f t="shared" si="0"/>
        <v>-2.4972855591748142</v>
      </c>
    </row>
    <row r="50" spans="1:9" x14ac:dyDescent="0.25">
      <c r="A50" s="1">
        <v>44998</v>
      </c>
      <c r="B50">
        <v>8.93</v>
      </c>
      <c r="C50">
        <v>9</v>
      </c>
      <c r="D50">
        <v>8.74</v>
      </c>
      <c r="E50">
        <v>8.82</v>
      </c>
      <c r="F50">
        <v>8.82</v>
      </c>
      <c r="G50">
        <v>450179</v>
      </c>
      <c r="H50" s="1">
        <v>44998</v>
      </c>
      <c r="I50">
        <f t="shared" si="0"/>
        <v>-1.7817371937639213</v>
      </c>
    </row>
    <row r="51" spans="1:9" x14ac:dyDescent="0.25">
      <c r="A51" s="1">
        <v>44999</v>
      </c>
      <c r="B51">
        <v>8.6300000000000008</v>
      </c>
      <c r="C51">
        <v>8.7100000000000009</v>
      </c>
      <c r="D51">
        <v>8.4350000000000005</v>
      </c>
      <c r="E51">
        <v>8.4600000000000009</v>
      </c>
      <c r="F51">
        <v>8.4600000000000009</v>
      </c>
      <c r="G51">
        <v>789219</v>
      </c>
      <c r="H51" s="1">
        <v>44999</v>
      </c>
      <c r="I51">
        <f t="shared" si="0"/>
        <v>-4.0816326530612175</v>
      </c>
    </row>
    <row r="52" spans="1:9" x14ac:dyDescent="0.25">
      <c r="A52" s="1">
        <v>45000</v>
      </c>
      <c r="B52">
        <v>8.52</v>
      </c>
      <c r="C52">
        <v>8.7200000000000006</v>
      </c>
      <c r="D52">
        <v>8.5</v>
      </c>
      <c r="E52">
        <v>8.6999999999999993</v>
      </c>
      <c r="F52">
        <v>8.6999999999999993</v>
      </c>
      <c r="G52">
        <v>551582</v>
      </c>
      <c r="H52" s="1">
        <v>45000</v>
      </c>
      <c r="I52">
        <f t="shared" si="0"/>
        <v>2.8368794326240949</v>
      </c>
    </row>
    <row r="53" spans="1:9" x14ac:dyDescent="0.25">
      <c r="A53" s="1">
        <v>45001</v>
      </c>
      <c r="B53">
        <v>8.67</v>
      </c>
      <c r="C53">
        <v>8.6999999999999993</v>
      </c>
      <c r="D53">
        <v>8.4949999999999992</v>
      </c>
      <c r="E53">
        <v>8.52</v>
      </c>
      <c r="F53">
        <v>8.52</v>
      </c>
      <c r="G53">
        <v>795882</v>
      </c>
      <c r="H53" s="1">
        <v>45001</v>
      </c>
      <c r="I53">
        <f t="shared" si="0"/>
        <v>-2.0689655172413763</v>
      </c>
    </row>
    <row r="54" spans="1:9" x14ac:dyDescent="0.25">
      <c r="A54" s="1">
        <v>45002</v>
      </c>
      <c r="B54">
        <v>8.51</v>
      </c>
      <c r="C54">
        <v>8.59</v>
      </c>
      <c r="D54">
        <v>8.31</v>
      </c>
      <c r="E54">
        <v>8.5399999999999991</v>
      </c>
      <c r="F54">
        <v>8.5399999999999991</v>
      </c>
      <c r="G54">
        <v>677975</v>
      </c>
      <c r="H54" s="1">
        <v>45002</v>
      </c>
      <c r="I54">
        <f t="shared" si="0"/>
        <v>0.23474178403755369</v>
      </c>
    </row>
    <row r="55" spans="1:9" x14ac:dyDescent="0.25">
      <c r="A55" s="1">
        <v>45005</v>
      </c>
      <c r="B55">
        <v>8.52</v>
      </c>
      <c r="C55">
        <v>8.68</v>
      </c>
      <c r="D55">
        <v>8.3699999999999992</v>
      </c>
      <c r="E55">
        <v>8.66</v>
      </c>
      <c r="F55">
        <v>8.66</v>
      </c>
      <c r="G55">
        <v>383969</v>
      </c>
      <c r="H55" s="1">
        <v>45005</v>
      </c>
      <c r="I55">
        <f t="shared" si="0"/>
        <v>1.4051522248243677</v>
      </c>
    </row>
    <row r="56" spans="1:9" x14ac:dyDescent="0.25">
      <c r="A56" s="1">
        <v>45006</v>
      </c>
      <c r="B56">
        <v>8.5299999999999994</v>
      </c>
      <c r="C56">
        <v>8.75</v>
      </c>
      <c r="D56">
        <v>8.5</v>
      </c>
      <c r="E56">
        <v>8.75</v>
      </c>
      <c r="F56">
        <v>8.75</v>
      </c>
      <c r="G56">
        <v>333890</v>
      </c>
      <c r="H56" s="1">
        <v>45006</v>
      </c>
      <c r="I56">
        <f t="shared" si="0"/>
        <v>1.0392609699769038</v>
      </c>
    </row>
    <row r="57" spans="1:9" x14ac:dyDescent="0.25">
      <c r="A57" s="1">
        <v>45007</v>
      </c>
      <c r="B57">
        <v>8.84</v>
      </c>
      <c r="C57">
        <v>9.07</v>
      </c>
      <c r="D57">
        <v>8.77</v>
      </c>
      <c r="E57">
        <v>9</v>
      </c>
      <c r="F57">
        <v>9</v>
      </c>
      <c r="G57">
        <v>637019</v>
      </c>
      <c r="H57" s="1">
        <v>45007</v>
      </c>
      <c r="I57">
        <f t="shared" si="0"/>
        <v>2.8571428571428572</v>
      </c>
    </row>
    <row r="58" spans="1:9" x14ac:dyDescent="0.25">
      <c r="A58" s="1">
        <v>45008</v>
      </c>
      <c r="B58">
        <v>9.0399999999999991</v>
      </c>
      <c r="C58">
        <v>9.1</v>
      </c>
      <c r="D58">
        <v>8.8699999999999992</v>
      </c>
      <c r="E58">
        <v>9.0299999999999994</v>
      </c>
      <c r="F58">
        <v>9.0299999999999994</v>
      </c>
      <c r="G58">
        <v>1341744</v>
      </c>
      <c r="H58" s="1">
        <v>45008</v>
      </c>
      <c r="I58">
        <f t="shared" si="0"/>
        <v>0.33333333333332621</v>
      </c>
    </row>
    <row r="59" spans="1:9" x14ac:dyDescent="0.25">
      <c r="A59" s="1">
        <v>45009</v>
      </c>
      <c r="B59">
        <v>8.9600000000000009</v>
      </c>
      <c r="C59">
        <v>9.0299999999999994</v>
      </c>
      <c r="D59">
        <v>8.89</v>
      </c>
      <c r="E59">
        <v>8.94</v>
      </c>
      <c r="F59">
        <v>8.94</v>
      </c>
      <c r="G59">
        <v>309296</v>
      </c>
      <c r="H59" s="1">
        <v>45009</v>
      </c>
      <c r="I59">
        <f t="shared" si="0"/>
        <v>-0.99667774086378591</v>
      </c>
    </row>
    <row r="60" spans="1:9" x14ac:dyDescent="0.25">
      <c r="A60" s="1">
        <v>45012</v>
      </c>
      <c r="B60">
        <v>8.94</v>
      </c>
      <c r="C60">
        <v>9.0399999999999991</v>
      </c>
      <c r="D60">
        <v>8.92</v>
      </c>
      <c r="E60">
        <v>9</v>
      </c>
      <c r="F60">
        <v>9</v>
      </c>
      <c r="G60">
        <v>340959</v>
      </c>
      <c r="H60" s="1">
        <v>45012</v>
      </c>
      <c r="I60">
        <f t="shared" si="0"/>
        <v>0.67114093959732102</v>
      </c>
    </row>
    <row r="61" spans="1:9" x14ac:dyDescent="0.25">
      <c r="A61" s="1">
        <v>45013</v>
      </c>
      <c r="B61">
        <v>9</v>
      </c>
      <c r="C61">
        <v>9.1</v>
      </c>
      <c r="D61">
        <v>8.99</v>
      </c>
      <c r="E61">
        <v>9.09</v>
      </c>
      <c r="F61">
        <v>9.09</v>
      </c>
      <c r="G61">
        <v>225010</v>
      </c>
      <c r="H61" s="1">
        <v>45013</v>
      </c>
      <c r="I61">
        <f t="shared" si="0"/>
        <v>0.99999999999999845</v>
      </c>
    </row>
    <row r="62" spans="1:9" x14ac:dyDescent="0.25">
      <c r="A62" s="1">
        <v>45014</v>
      </c>
      <c r="B62">
        <v>9.1</v>
      </c>
      <c r="C62">
        <v>9.33</v>
      </c>
      <c r="D62">
        <v>9.07</v>
      </c>
      <c r="E62">
        <v>9.3000000000000007</v>
      </c>
      <c r="F62">
        <v>9.3000000000000007</v>
      </c>
      <c r="G62">
        <v>458848</v>
      </c>
      <c r="H62" s="1">
        <v>45014</v>
      </c>
      <c r="I62">
        <f t="shared" si="0"/>
        <v>2.3102310231023195</v>
      </c>
    </row>
    <row r="63" spans="1:9" x14ac:dyDescent="0.25">
      <c r="A63" s="1">
        <v>45015</v>
      </c>
      <c r="B63">
        <v>9.49</v>
      </c>
      <c r="C63">
        <v>9.91</v>
      </c>
      <c r="D63">
        <v>9.44</v>
      </c>
      <c r="E63">
        <v>9.84</v>
      </c>
      <c r="F63">
        <v>9.84</v>
      </c>
      <c r="G63">
        <v>1228664</v>
      </c>
      <c r="H63" s="1">
        <v>45015</v>
      </c>
      <c r="I63">
        <f t="shared" si="0"/>
        <v>5.8064516129032162</v>
      </c>
    </row>
    <row r="64" spans="1:9" x14ac:dyDescent="0.25">
      <c r="A64" s="1">
        <v>45016</v>
      </c>
      <c r="B64">
        <v>9.86</v>
      </c>
      <c r="C64">
        <v>10</v>
      </c>
      <c r="D64">
        <v>9.83</v>
      </c>
      <c r="E64">
        <v>9.92</v>
      </c>
      <c r="F64">
        <v>9.92</v>
      </c>
      <c r="G64">
        <v>668459</v>
      </c>
      <c r="H64" s="1">
        <v>45016</v>
      </c>
      <c r="I64">
        <f t="shared" si="0"/>
        <v>0.81300813008130157</v>
      </c>
    </row>
  </sheetData>
  <mergeCells count="3">
    <mergeCell ref="N2:P2"/>
    <mergeCell ref="N3:U3"/>
    <mergeCell ref="N5:O5"/>
  </mergeCells>
  <conditionalFormatting sqref="N28:N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{6BD58E34-14DF-4641-9801-80072553281B}</x14:id>
        </ext>
      </extLst>
    </cfRule>
  </conditionalFormatting>
  <conditionalFormatting sqref="O9: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{14C3F131-F45D-4416-9B11-F1D7AA99DDEF}</x14:id>
        </ext>
      </extLst>
    </cfRule>
  </conditionalFormatting>
  <conditionalFormatting sqref="O28:O3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{9C6AAA2A-3A6D-4B84-B050-92CE62D8D96C}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D58E34-14DF-4641-9801-800725532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N28:N36</xm:sqref>
        </x14:conditionalFormatting>
        <x14:conditionalFormatting xmlns:xm="http://schemas.microsoft.com/office/excel/2006/main">
          <x14:cfRule type="dataBar" id="{14C3F131-F45D-4416-9B11-F1D7AA99DD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O9:O21</xm:sqref>
        </x14:conditionalFormatting>
        <x14:conditionalFormatting xmlns:xm="http://schemas.microsoft.com/office/excel/2006/main">
          <x14:cfRule type="dataBar" id="{9C6AAA2A-3A6D-4B84-B050-92CE62D8D9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O28:O36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521F-1C94-4B3D-ACEE-C8D6D604F32E}">
  <dimension ref="A1:X64"/>
  <sheetViews>
    <sheetView workbookViewId="0">
      <selection activeCell="M24" sqref="M24:N30"/>
    </sheetView>
  </sheetViews>
  <sheetFormatPr defaultRowHeight="15" x14ac:dyDescent="0.25"/>
  <cols>
    <col min="1" max="1" width="11.42578125" customWidth="1"/>
    <col min="8" max="8" width="12.7109375" customWidth="1"/>
    <col min="13" max="13" width="18.5703125" customWidth="1"/>
  </cols>
  <sheetData>
    <row r="1" spans="1:24" ht="3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s="2" t="s">
        <v>30</v>
      </c>
    </row>
    <row r="2" spans="1:24" x14ac:dyDescent="0.25">
      <c r="A2" s="1">
        <v>44929</v>
      </c>
      <c r="B2">
        <v>12.96</v>
      </c>
      <c r="C2">
        <v>13.02</v>
      </c>
      <c r="D2">
        <v>12.72</v>
      </c>
      <c r="E2">
        <v>12.81</v>
      </c>
      <c r="F2">
        <v>12.531713</v>
      </c>
      <c r="G2">
        <v>3347009</v>
      </c>
      <c r="H2" s="1">
        <v>44929</v>
      </c>
      <c r="I2">
        <v>0</v>
      </c>
      <c r="M2" s="25" t="s">
        <v>12</v>
      </c>
      <c r="N2" s="25"/>
      <c r="O2" s="25"/>
    </row>
    <row r="3" spans="1:24" x14ac:dyDescent="0.25">
      <c r="A3" s="1">
        <v>44930</v>
      </c>
      <c r="B3">
        <v>13.03</v>
      </c>
      <c r="C3">
        <v>13.045</v>
      </c>
      <c r="D3">
        <v>12.904999999999999</v>
      </c>
      <c r="E3">
        <v>12.94</v>
      </c>
      <c r="F3">
        <v>12.658889</v>
      </c>
      <c r="G3">
        <v>4670628</v>
      </c>
      <c r="H3" s="1">
        <v>44930</v>
      </c>
      <c r="I3">
        <f t="shared" ref="I3:I34" si="0">(100*(F3-F2)/F2)</f>
        <v>1.0148333272554231</v>
      </c>
      <c r="M3" s="31" t="s">
        <v>13</v>
      </c>
      <c r="N3" s="27"/>
      <c r="O3" s="27"/>
      <c r="P3" s="27"/>
      <c r="Q3" s="27"/>
      <c r="R3" s="27"/>
      <c r="S3" s="27"/>
      <c r="T3" s="28"/>
      <c r="X3" s="17" t="s">
        <v>41</v>
      </c>
    </row>
    <row r="4" spans="1:24" x14ac:dyDescent="0.25">
      <c r="A4" s="1">
        <v>44931</v>
      </c>
      <c r="B4">
        <v>13.17</v>
      </c>
      <c r="C4">
        <v>13.23</v>
      </c>
      <c r="D4">
        <v>13.11</v>
      </c>
      <c r="E4">
        <v>13.15</v>
      </c>
      <c r="F4">
        <v>12.864326</v>
      </c>
      <c r="G4">
        <v>5305786</v>
      </c>
      <c r="H4" s="1">
        <v>44931</v>
      </c>
      <c r="I4">
        <f t="shared" si="0"/>
        <v>1.6228675360057259</v>
      </c>
      <c r="M4" s="32" t="s">
        <v>28</v>
      </c>
      <c r="N4" s="32"/>
    </row>
    <row r="5" spans="1:24" x14ac:dyDescent="0.25">
      <c r="A5" s="1">
        <v>44932</v>
      </c>
      <c r="B5">
        <v>13.22</v>
      </c>
      <c r="C5">
        <v>13.234999999999999</v>
      </c>
      <c r="D5">
        <v>13.125</v>
      </c>
      <c r="E5">
        <v>13.15</v>
      </c>
      <c r="F5">
        <v>12.864326</v>
      </c>
      <c r="G5">
        <v>3452241</v>
      </c>
      <c r="H5" s="1">
        <v>44932</v>
      </c>
      <c r="I5">
        <f t="shared" si="0"/>
        <v>0</v>
      </c>
      <c r="M5" s="20"/>
      <c r="N5" s="20"/>
    </row>
    <row r="6" spans="1:24" x14ac:dyDescent="0.25">
      <c r="A6" s="1">
        <v>44935</v>
      </c>
      <c r="B6">
        <v>13.3</v>
      </c>
      <c r="C6">
        <v>13.395</v>
      </c>
      <c r="D6">
        <v>13.22</v>
      </c>
      <c r="E6">
        <v>13.3</v>
      </c>
      <c r="F6">
        <v>13.011068</v>
      </c>
      <c r="G6">
        <v>3712351</v>
      </c>
      <c r="H6" s="1">
        <v>44935</v>
      </c>
      <c r="I6">
        <f t="shared" si="0"/>
        <v>1.1406893761865153</v>
      </c>
      <c r="M6" s="11" t="s">
        <v>14</v>
      </c>
      <c r="N6" s="11"/>
    </row>
    <row r="7" spans="1:24" x14ac:dyDescent="0.25">
      <c r="A7" s="1">
        <v>44936</v>
      </c>
      <c r="B7">
        <v>13.3</v>
      </c>
      <c r="C7">
        <v>13.32</v>
      </c>
      <c r="D7">
        <v>13.13</v>
      </c>
      <c r="E7">
        <v>13.25</v>
      </c>
      <c r="F7">
        <v>12.962154</v>
      </c>
      <c r="G7">
        <v>2707412</v>
      </c>
      <c r="H7" s="1">
        <v>44936</v>
      </c>
      <c r="I7">
        <f t="shared" si="0"/>
        <v>-0.37594146767967013</v>
      </c>
      <c r="M7" s="12"/>
      <c r="N7" s="12"/>
    </row>
    <row r="8" spans="1:24" x14ac:dyDescent="0.25">
      <c r="A8" s="1">
        <v>44937</v>
      </c>
      <c r="B8">
        <v>13.25</v>
      </c>
      <c r="C8">
        <v>13.33</v>
      </c>
      <c r="D8">
        <v>13.2</v>
      </c>
      <c r="E8">
        <v>13.25</v>
      </c>
      <c r="F8">
        <v>12.962154</v>
      </c>
      <c r="G8">
        <v>3182455</v>
      </c>
      <c r="H8" s="1">
        <v>44937</v>
      </c>
      <c r="I8">
        <f t="shared" si="0"/>
        <v>0</v>
      </c>
      <c r="M8" s="12" t="s">
        <v>15</v>
      </c>
      <c r="N8" s="12">
        <v>0.16710267490017275</v>
      </c>
    </row>
    <row r="9" spans="1:24" x14ac:dyDescent="0.25">
      <c r="A9" s="1">
        <v>44938</v>
      </c>
      <c r="B9">
        <v>13.42</v>
      </c>
      <c r="C9">
        <v>13.42</v>
      </c>
      <c r="D9">
        <v>13.285</v>
      </c>
      <c r="E9">
        <v>13.33</v>
      </c>
      <c r="F9">
        <v>13.040417</v>
      </c>
      <c r="G9">
        <v>4427305</v>
      </c>
      <c r="H9" s="1">
        <v>44938</v>
      </c>
      <c r="I9">
        <f t="shared" si="0"/>
        <v>0.60378082223062424</v>
      </c>
      <c r="M9" s="12" t="s">
        <v>16</v>
      </c>
      <c r="N9" s="12">
        <v>8.6846947302926233E-2</v>
      </c>
    </row>
    <row r="10" spans="1:24" x14ac:dyDescent="0.25">
      <c r="A10" s="1">
        <v>44939</v>
      </c>
      <c r="B10">
        <v>13.49</v>
      </c>
      <c r="C10">
        <v>13.595000000000001</v>
      </c>
      <c r="D10">
        <v>13.42</v>
      </c>
      <c r="E10">
        <v>13.48</v>
      </c>
      <c r="F10">
        <v>13.187158</v>
      </c>
      <c r="G10">
        <v>4452428</v>
      </c>
      <c r="H10" s="1">
        <v>44939</v>
      </c>
      <c r="I10">
        <f t="shared" si="0"/>
        <v>1.1252784324305001</v>
      </c>
      <c r="M10" s="12" t="s">
        <v>17</v>
      </c>
      <c r="N10" s="12">
        <v>7.03747182187833E-2</v>
      </c>
    </row>
    <row r="11" spans="1:24" x14ac:dyDescent="0.25">
      <c r="A11" s="1">
        <v>44942</v>
      </c>
      <c r="B11">
        <v>13.69</v>
      </c>
      <c r="C11">
        <v>13.75</v>
      </c>
      <c r="D11">
        <v>13.61</v>
      </c>
      <c r="E11">
        <v>13.66</v>
      </c>
      <c r="F11">
        <v>13.363248</v>
      </c>
      <c r="G11">
        <v>4184858</v>
      </c>
      <c r="H11" s="1">
        <v>44942</v>
      </c>
      <c r="I11">
        <f t="shared" si="0"/>
        <v>1.3353142504245441</v>
      </c>
      <c r="M11" s="12" t="s">
        <v>18</v>
      </c>
      <c r="N11" s="12">
        <v>0</v>
      </c>
    </row>
    <row r="12" spans="1:24" x14ac:dyDescent="0.25">
      <c r="A12" s="1">
        <v>44943</v>
      </c>
      <c r="B12">
        <v>13.7</v>
      </c>
      <c r="C12">
        <v>13.78</v>
      </c>
      <c r="D12">
        <v>13.59</v>
      </c>
      <c r="E12">
        <v>13.61</v>
      </c>
      <c r="F12">
        <v>13.314334000000001</v>
      </c>
      <c r="G12">
        <v>4118929</v>
      </c>
      <c r="H12" s="1">
        <v>44943</v>
      </c>
      <c r="I12">
        <f t="shared" si="0"/>
        <v>-0.36603376664116316</v>
      </c>
      <c r="M12" s="12" t="s">
        <v>19</v>
      </c>
      <c r="N12" s="12">
        <v>0.68932627406602354</v>
      </c>
    </row>
    <row r="13" spans="1:24" x14ac:dyDescent="0.25">
      <c r="A13" s="1">
        <v>44944</v>
      </c>
      <c r="B13">
        <v>13.75</v>
      </c>
      <c r="C13">
        <v>13.75</v>
      </c>
      <c r="D13">
        <v>13.52</v>
      </c>
      <c r="E13">
        <v>13.54</v>
      </c>
      <c r="F13">
        <v>13.245854</v>
      </c>
      <c r="G13">
        <v>6474319</v>
      </c>
      <c r="H13" s="1">
        <v>44944</v>
      </c>
      <c r="I13">
        <f t="shared" si="0"/>
        <v>-0.51433289866395859</v>
      </c>
      <c r="M13" s="12" t="s">
        <v>20</v>
      </c>
      <c r="N13" s="12">
        <v>0.47517071211774653</v>
      </c>
    </row>
    <row r="14" spans="1:24" x14ac:dyDescent="0.25">
      <c r="A14" s="1">
        <v>44945</v>
      </c>
      <c r="B14">
        <v>13.65</v>
      </c>
      <c r="C14">
        <v>13.75</v>
      </c>
      <c r="D14">
        <v>13.57</v>
      </c>
      <c r="E14">
        <v>13.74</v>
      </c>
      <c r="F14">
        <v>13.441509999999999</v>
      </c>
      <c r="G14">
        <v>4122786</v>
      </c>
      <c r="H14" s="1">
        <v>44945</v>
      </c>
      <c r="I14">
        <f t="shared" si="0"/>
        <v>1.4771112530758652</v>
      </c>
      <c r="M14" s="12" t="s">
        <v>21</v>
      </c>
      <c r="N14" s="12">
        <v>0.14841063956610423</v>
      </c>
    </row>
    <row r="15" spans="1:24" x14ac:dyDescent="0.25">
      <c r="A15" s="1">
        <v>44946</v>
      </c>
      <c r="B15">
        <v>13.72</v>
      </c>
      <c r="C15">
        <v>13.86</v>
      </c>
      <c r="D15">
        <v>13.63</v>
      </c>
      <c r="E15">
        <v>13.79</v>
      </c>
      <c r="F15">
        <v>13.490424000000001</v>
      </c>
      <c r="G15">
        <v>5288546</v>
      </c>
      <c r="H15" s="1">
        <v>44946</v>
      </c>
      <c r="I15">
        <f t="shared" si="0"/>
        <v>0.36390256749428956</v>
      </c>
      <c r="M15" s="12" t="s">
        <v>22</v>
      </c>
      <c r="N15" s="12">
        <v>0.18639951312704178</v>
      </c>
    </row>
    <row r="16" spans="1:24" x14ac:dyDescent="0.25">
      <c r="A16" s="1">
        <v>44949</v>
      </c>
      <c r="B16">
        <v>13.85</v>
      </c>
      <c r="C16">
        <v>13.85</v>
      </c>
      <c r="D16">
        <v>13.68</v>
      </c>
      <c r="E16">
        <v>13.74</v>
      </c>
      <c r="F16">
        <v>13.441509999999999</v>
      </c>
      <c r="G16">
        <v>3976954</v>
      </c>
      <c r="H16" s="1">
        <v>44949</v>
      </c>
      <c r="I16">
        <f t="shared" si="0"/>
        <v>-0.36258311821779415</v>
      </c>
      <c r="M16" s="12" t="s">
        <v>23</v>
      </c>
      <c r="N16" s="12">
        <v>3.2883762693108052</v>
      </c>
    </row>
    <row r="17" spans="1:14" x14ac:dyDescent="0.25">
      <c r="A17" s="1">
        <v>44950</v>
      </c>
      <c r="B17">
        <v>13.79</v>
      </c>
      <c r="C17">
        <v>13.79</v>
      </c>
      <c r="D17">
        <v>13.6</v>
      </c>
      <c r="E17">
        <v>13.75</v>
      </c>
      <c r="F17">
        <v>13.451293</v>
      </c>
      <c r="G17">
        <v>3405928</v>
      </c>
      <c r="H17" s="1">
        <v>44950</v>
      </c>
      <c r="I17">
        <f t="shared" si="0"/>
        <v>7.2782001426927048E-2</v>
      </c>
      <c r="M17" s="12" t="s">
        <v>24</v>
      </c>
      <c r="N17" s="12">
        <v>-1.6655087333050793</v>
      </c>
    </row>
    <row r="18" spans="1:14" x14ac:dyDescent="0.25">
      <c r="A18" s="1">
        <v>44951</v>
      </c>
      <c r="B18">
        <v>13.75</v>
      </c>
      <c r="C18">
        <v>13.75</v>
      </c>
      <c r="D18">
        <v>13.61</v>
      </c>
      <c r="E18">
        <v>13.71</v>
      </c>
      <c r="F18">
        <v>13.412162</v>
      </c>
      <c r="G18">
        <v>4692410</v>
      </c>
      <c r="H18" s="1">
        <v>44951</v>
      </c>
      <c r="I18">
        <f t="shared" si="0"/>
        <v>-0.29090883679360313</v>
      </c>
      <c r="M18" s="12" t="s">
        <v>25</v>
      </c>
      <c r="N18" s="12">
        <v>1.6228675360057259</v>
      </c>
    </row>
    <row r="19" spans="1:14" x14ac:dyDescent="0.25">
      <c r="A19" s="1">
        <v>44953</v>
      </c>
      <c r="B19">
        <v>13.92</v>
      </c>
      <c r="C19">
        <v>13.93</v>
      </c>
      <c r="D19">
        <v>13.65</v>
      </c>
      <c r="E19">
        <v>13.72</v>
      </c>
      <c r="F19">
        <v>13.421944999999999</v>
      </c>
      <c r="G19">
        <v>4232394</v>
      </c>
      <c r="H19" s="1">
        <v>44953</v>
      </c>
      <c r="I19">
        <f t="shared" si="0"/>
        <v>7.2941260327744062E-2</v>
      </c>
      <c r="M19" s="12" t="s">
        <v>26</v>
      </c>
      <c r="N19" s="12">
        <v>10.527468518710883</v>
      </c>
    </row>
    <row r="20" spans="1:14" x14ac:dyDescent="0.25">
      <c r="A20" s="1">
        <v>44956</v>
      </c>
      <c r="B20">
        <v>13.75</v>
      </c>
      <c r="C20">
        <v>13.82</v>
      </c>
      <c r="D20">
        <v>13.67</v>
      </c>
      <c r="E20">
        <v>13.76</v>
      </c>
      <c r="F20">
        <v>13.461076</v>
      </c>
      <c r="G20">
        <v>4838260</v>
      </c>
      <c r="H20" s="1">
        <v>44956</v>
      </c>
      <c r="I20">
        <f t="shared" si="0"/>
        <v>0.29154492884601402</v>
      </c>
      <c r="M20" s="12" t="s">
        <v>27</v>
      </c>
      <c r="N20" s="12">
        <v>63</v>
      </c>
    </row>
    <row r="21" spans="1:14" x14ac:dyDescent="0.25">
      <c r="A21" s="1">
        <v>44957</v>
      </c>
      <c r="B21">
        <v>13.73</v>
      </c>
      <c r="C21">
        <v>13.845000000000001</v>
      </c>
      <c r="D21">
        <v>13.71</v>
      </c>
      <c r="E21">
        <v>13.81</v>
      </c>
      <c r="F21">
        <v>13.50999</v>
      </c>
      <c r="G21">
        <v>7367080</v>
      </c>
      <c r="H21" s="1">
        <v>44957</v>
      </c>
      <c r="I21">
        <f t="shared" si="0"/>
        <v>0.36337362629852099</v>
      </c>
    </row>
    <row r="22" spans="1:14" x14ac:dyDescent="0.25">
      <c r="A22" s="1">
        <v>44958</v>
      </c>
      <c r="B22">
        <v>13.84</v>
      </c>
      <c r="C22">
        <v>13.99</v>
      </c>
      <c r="D22">
        <v>13.815</v>
      </c>
      <c r="E22">
        <v>13.94</v>
      </c>
      <c r="F22">
        <v>13.637165</v>
      </c>
      <c r="G22">
        <v>6206152</v>
      </c>
      <c r="H22" s="1">
        <v>44958</v>
      </c>
      <c r="I22">
        <f t="shared" si="0"/>
        <v>0.94134044510765269</v>
      </c>
    </row>
    <row r="23" spans="1:14" x14ac:dyDescent="0.25">
      <c r="A23" s="1">
        <v>44959</v>
      </c>
      <c r="B23">
        <v>14.17</v>
      </c>
      <c r="C23">
        <v>14.185</v>
      </c>
      <c r="D23">
        <v>13.994999999999999</v>
      </c>
      <c r="E23">
        <v>14.06</v>
      </c>
      <c r="F23">
        <v>13.754559</v>
      </c>
      <c r="G23">
        <v>4170118</v>
      </c>
      <c r="H23" s="1">
        <v>44959</v>
      </c>
      <c r="I23">
        <f t="shared" si="0"/>
        <v>0.86083874470977573</v>
      </c>
    </row>
    <row r="24" spans="1:14" x14ac:dyDescent="0.25">
      <c r="A24" s="1">
        <v>44960</v>
      </c>
      <c r="B24">
        <v>14.25</v>
      </c>
      <c r="C24">
        <v>14.25</v>
      </c>
      <c r="D24">
        <v>14.12</v>
      </c>
      <c r="E24">
        <v>14.18</v>
      </c>
      <c r="F24">
        <v>13.871952</v>
      </c>
      <c r="G24">
        <v>4313855</v>
      </c>
      <c r="H24" s="1">
        <v>44960</v>
      </c>
      <c r="I24">
        <f t="shared" si="0"/>
        <v>0.85348428837303947</v>
      </c>
      <c r="M24" s="12" t="s">
        <v>40</v>
      </c>
      <c r="N24" s="12" t="s">
        <v>32</v>
      </c>
    </row>
    <row r="25" spans="1:14" x14ac:dyDescent="0.25">
      <c r="A25" s="1">
        <v>44963</v>
      </c>
      <c r="B25">
        <v>14.12</v>
      </c>
      <c r="C25">
        <v>14.14</v>
      </c>
      <c r="D25">
        <v>13.904999999999999</v>
      </c>
      <c r="E25">
        <v>14.03</v>
      </c>
      <c r="F25">
        <v>13.725209</v>
      </c>
      <c r="G25">
        <v>3536261</v>
      </c>
      <c r="H25" s="1">
        <v>44963</v>
      </c>
      <c r="I25">
        <f t="shared" si="0"/>
        <v>-1.057839588833646</v>
      </c>
      <c r="M25" s="13" t="s">
        <v>33</v>
      </c>
      <c r="N25" s="16">
        <f>COUNTIFS($I$2:$I$65, "&gt;=-3", $I$2:$I$65, "&lt;-2")</f>
        <v>0</v>
      </c>
    </row>
    <row r="26" spans="1:14" x14ac:dyDescent="0.25">
      <c r="A26" s="1">
        <v>44964</v>
      </c>
      <c r="B26">
        <v>14.08</v>
      </c>
      <c r="C26">
        <v>14.16</v>
      </c>
      <c r="D26">
        <v>13.87</v>
      </c>
      <c r="E26">
        <v>13.95</v>
      </c>
      <c r="F26">
        <v>13.646948</v>
      </c>
      <c r="G26">
        <v>4373599</v>
      </c>
      <c r="H26" s="1">
        <v>44964</v>
      </c>
      <c r="I26">
        <f t="shared" si="0"/>
        <v>-0.57019896746198528</v>
      </c>
      <c r="M26" s="14" t="s">
        <v>34</v>
      </c>
      <c r="N26" s="16">
        <f>COUNTIFS($I$2:$I$65, "&gt;=-2", $I$2:$I$65, "&lt;-1")</f>
        <v>3</v>
      </c>
    </row>
    <row r="27" spans="1:14" x14ac:dyDescent="0.25">
      <c r="A27" s="1">
        <v>44965</v>
      </c>
      <c r="B27">
        <v>13.9</v>
      </c>
      <c r="C27">
        <v>14.06</v>
      </c>
      <c r="D27">
        <v>13.865</v>
      </c>
      <c r="E27">
        <v>14.06</v>
      </c>
      <c r="F27">
        <v>13.754559</v>
      </c>
      <c r="G27">
        <v>4251154</v>
      </c>
      <c r="H27" s="1">
        <v>44965</v>
      </c>
      <c r="I27">
        <f t="shared" si="0"/>
        <v>0.78853528276066076</v>
      </c>
      <c r="M27" s="14" t="s">
        <v>35</v>
      </c>
      <c r="N27" s="16">
        <f>COUNTIFS($I$2:$I$65, "&gt;=-1", $I$2:$I$65, "&lt;-0")</f>
        <v>21</v>
      </c>
    </row>
    <row r="28" spans="1:14" x14ac:dyDescent="0.25">
      <c r="A28" s="1">
        <v>44966</v>
      </c>
      <c r="B28">
        <v>14.07</v>
      </c>
      <c r="C28">
        <v>14.15</v>
      </c>
      <c r="D28">
        <v>14</v>
      </c>
      <c r="E28">
        <v>14.03</v>
      </c>
      <c r="F28">
        <v>13.725209</v>
      </c>
      <c r="G28">
        <v>2926905</v>
      </c>
      <c r="H28" s="1">
        <v>44966</v>
      </c>
      <c r="I28">
        <f t="shared" si="0"/>
        <v>-0.21338379514749165</v>
      </c>
      <c r="M28" s="14" t="s">
        <v>36</v>
      </c>
      <c r="N28" s="16">
        <f>COUNTIFS($I$2:$I$65, "&gt;=0", $I$2:$I$65, "&lt;1")</f>
        <v>30</v>
      </c>
    </row>
    <row r="29" spans="1:14" x14ac:dyDescent="0.25">
      <c r="A29" s="1">
        <v>44967</v>
      </c>
      <c r="B29">
        <v>14</v>
      </c>
      <c r="C29">
        <v>14.06</v>
      </c>
      <c r="D29">
        <v>13.904999999999999</v>
      </c>
      <c r="E29">
        <v>13.97</v>
      </c>
      <c r="F29">
        <v>13.666513</v>
      </c>
      <c r="G29">
        <v>2769788</v>
      </c>
      <c r="H29" s="1">
        <v>44967</v>
      </c>
      <c r="I29">
        <f t="shared" si="0"/>
        <v>-0.42765104706237567</v>
      </c>
      <c r="M29" s="15" t="s">
        <v>37</v>
      </c>
      <c r="N29" s="16">
        <f>COUNTIFS($I$2:$I$65, "&gt;=1", $I$2:$I$65, "&lt;2")</f>
        <v>9</v>
      </c>
    </row>
    <row r="30" spans="1:14" x14ac:dyDescent="0.25">
      <c r="A30" s="1">
        <v>44970</v>
      </c>
      <c r="B30">
        <v>13.9</v>
      </c>
      <c r="C30">
        <v>13.96</v>
      </c>
      <c r="D30">
        <v>13.76</v>
      </c>
      <c r="E30">
        <v>13.96</v>
      </c>
      <c r="F30">
        <v>13.656731000000001</v>
      </c>
      <c r="G30">
        <v>3758718</v>
      </c>
      <c r="H30" s="1">
        <v>44970</v>
      </c>
      <c r="I30">
        <f t="shared" si="0"/>
        <v>-7.1576414554316181E-2</v>
      </c>
      <c r="M30" s="15" t="s">
        <v>38</v>
      </c>
      <c r="N30" s="16">
        <f>COUNTIFS($I$2:$I$65, "&gt;=2", $I$2:$I$65, "&lt;3")</f>
        <v>0</v>
      </c>
    </row>
    <row r="31" spans="1:14" x14ac:dyDescent="0.25">
      <c r="A31" s="1">
        <v>44971</v>
      </c>
      <c r="B31">
        <v>14</v>
      </c>
      <c r="C31">
        <v>14.06</v>
      </c>
      <c r="D31">
        <v>13.84</v>
      </c>
      <c r="E31">
        <v>13.95</v>
      </c>
      <c r="F31">
        <v>13.646948</v>
      </c>
      <c r="G31">
        <v>3963904</v>
      </c>
      <c r="H31" s="1">
        <v>44971</v>
      </c>
      <c r="I31">
        <f t="shared" si="0"/>
        <v>-7.1635005478254937E-2</v>
      </c>
      <c r="M31" s="15"/>
      <c r="N31" s="16"/>
    </row>
    <row r="32" spans="1:14" x14ac:dyDescent="0.25">
      <c r="A32" s="1">
        <v>44972</v>
      </c>
      <c r="B32">
        <v>14</v>
      </c>
      <c r="C32">
        <v>14.09</v>
      </c>
      <c r="D32">
        <v>13.88</v>
      </c>
      <c r="E32">
        <v>13.93</v>
      </c>
      <c r="F32">
        <v>13.627382000000001</v>
      </c>
      <c r="G32">
        <v>4447045</v>
      </c>
      <c r="H32" s="1">
        <v>44972</v>
      </c>
      <c r="I32">
        <f t="shared" si="0"/>
        <v>-0.14337271600946458</v>
      </c>
    </row>
    <row r="33" spans="1:9" x14ac:dyDescent="0.25">
      <c r="A33" s="1">
        <v>44973</v>
      </c>
      <c r="B33">
        <v>14.05</v>
      </c>
      <c r="C33">
        <v>14.29</v>
      </c>
      <c r="D33">
        <v>13.93</v>
      </c>
      <c r="E33">
        <v>14.15</v>
      </c>
      <c r="F33">
        <v>13.842603</v>
      </c>
      <c r="G33">
        <v>7335593</v>
      </c>
      <c r="H33" s="1">
        <v>44973</v>
      </c>
      <c r="I33">
        <f t="shared" si="0"/>
        <v>1.5793275626969263</v>
      </c>
    </row>
    <row r="34" spans="1:9" x14ac:dyDescent="0.25">
      <c r="A34" s="1">
        <v>44974</v>
      </c>
      <c r="B34">
        <v>14</v>
      </c>
      <c r="C34">
        <v>14.15</v>
      </c>
      <c r="D34">
        <v>13.95</v>
      </c>
      <c r="E34">
        <v>14.07</v>
      </c>
      <c r="F34">
        <v>13.764340000000001</v>
      </c>
      <c r="G34">
        <v>8082904</v>
      </c>
      <c r="H34" s="1">
        <v>44974</v>
      </c>
      <c r="I34">
        <f t="shared" si="0"/>
        <v>-0.56537776890661207</v>
      </c>
    </row>
    <row r="35" spans="1:9" x14ac:dyDescent="0.25">
      <c r="A35" s="1">
        <v>44977</v>
      </c>
      <c r="B35">
        <v>14.09</v>
      </c>
      <c r="C35">
        <v>14.21</v>
      </c>
      <c r="D35">
        <v>13.98</v>
      </c>
      <c r="E35">
        <v>14.09</v>
      </c>
      <c r="F35">
        <v>13.783906999999999</v>
      </c>
      <c r="G35">
        <v>2470605</v>
      </c>
      <c r="H35" s="1">
        <v>44977</v>
      </c>
      <c r="I35">
        <f t="shared" ref="I35:I64" si="1">(100*(F35-F34)/F34)</f>
        <v>0.14215719751182082</v>
      </c>
    </row>
    <row r="36" spans="1:9" x14ac:dyDescent="0.25">
      <c r="A36" s="1">
        <v>44978</v>
      </c>
      <c r="B36">
        <v>13.96</v>
      </c>
      <c r="C36">
        <v>14.12</v>
      </c>
      <c r="D36">
        <v>13.95</v>
      </c>
      <c r="E36">
        <v>14.07</v>
      </c>
      <c r="F36">
        <v>13.764340000000001</v>
      </c>
      <c r="G36">
        <v>2455783</v>
      </c>
      <c r="H36" s="1">
        <v>44978</v>
      </c>
      <c r="I36">
        <f t="shared" si="1"/>
        <v>-0.14195539769673837</v>
      </c>
    </row>
    <row r="37" spans="1:9" x14ac:dyDescent="0.25">
      <c r="A37" s="1">
        <v>44979</v>
      </c>
      <c r="B37">
        <v>13.93</v>
      </c>
      <c r="C37">
        <v>14.12</v>
      </c>
      <c r="D37">
        <v>13.87</v>
      </c>
      <c r="E37">
        <v>14.07</v>
      </c>
      <c r="F37">
        <v>13.764340000000001</v>
      </c>
      <c r="G37">
        <v>3316530</v>
      </c>
      <c r="H37" s="1">
        <v>44979</v>
      </c>
      <c r="I37">
        <f t="shared" si="1"/>
        <v>0</v>
      </c>
    </row>
    <row r="38" spans="1:9" x14ac:dyDescent="0.25">
      <c r="A38" s="1">
        <v>44980</v>
      </c>
      <c r="B38">
        <v>14.02</v>
      </c>
      <c r="C38">
        <v>14.2</v>
      </c>
      <c r="D38">
        <v>13.98</v>
      </c>
      <c r="E38">
        <v>14.09</v>
      </c>
      <c r="F38">
        <v>13.783906999999999</v>
      </c>
      <c r="G38">
        <v>3280887</v>
      </c>
      <c r="H38" s="1">
        <v>44980</v>
      </c>
      <c r="I38">
        <f t="shared" si="1"/>
        <v>0.14215719751182082</v>
      </c>
    </row>
    <row r="39" spans="1:9" x14ac:dyDescent="0.25">
      <c r="A39" s="1">
        <v>44981</v>
      </c>
      <c r="B39">
        <v>14.18</v>
      </c>
      <c r="C39">
        <v>14.18</v>
      </c>
      <c r="D39">
        <v>14.045</v>
      </c>
      <c r="E39">
        <v>14.12</v>
      </c>
      <c r="F39">
        <v>13.813254000000001</v>
      </c>
      <c r="G39">
        <v>2169100</v>
      </c>
      <c r="H39" s="1">
        <v>44981</v>
      </c>
      <c r="I39">
        <f t="shared" si="1"/>
        <v>0.21290770461525418</v>
      </c>
    </row>
    <row r="40" spans="1:9" x14ac:dyDescent="0.25">
      <c r="A40" s="1">
        <v>44984</v>
      </c>
      <c r="B40">
        <v>14.03</v>
      </c>
      <c r="C40">
        <v>14.14</v>
      </c>
      <c r="D40">
        <v>13.9</v>
      </c>
      <c r="E40">
        <v>14.12</v>
      </c>
      <c r="F40">
        <v>13.813254000000001</v>
      </c>
      <c r="G40">
        <v>2789183</v>
      </c>
      <c r="H40" s="1">
        <v>44984</v>
      </c>
      <c r="I40">
        <f t="shared" si="1"/>
        <v>0</v>
      </c>
    </row>
    <row r="41" spans="1:9" x14ac:dyDescent="0.25">
      <c r="A41" s="1">
        <v>44985</v>
      </c>
      <c r="B41">
        <v>14.13</v>
      </c>
      <c r="C41">
        <v>14.18</v>
      </c>
      <c r="D41">
        <v>14.05</v>
      </c>
      <c r="E41">
        <v>14.18</v>
      </c>
      <c r="F41">
        <v>13.871952</v>
      </c>
      <c r="G41">
        <v>8391222</v>
      </c>
      <c r="H41" s="1">
        <v>44985</v>
      </c>
      <c r="I41">
        <f t="shared" si="1"/>
        <v>0.42493969921931279</v>
      </c>
    </row>
    <row r="42" spans="1:9" x14ac:dyDescent="0.25">
      <c r="A42" s="1">
        <v>44986</v>
      </c>
      <c r="B42">
        <v>13.99</v>
      </c>
      <c r="C42">
        <v>14.07</v>
      </c>
      <c r="D42">
        <v>13.9</v>
      </c>
      <c r="E42">
        <v>14.03</v>
      </c>
      <c r="F42">
        <v>13.725209</v>
      </c>
      <c r="G42">
        <v>4390819</v>
      </c>
      <c r="H42" s="1">
        <v>44986</v>
      </c>
      <c r="I42">
        <f t="shared" si="1"/>
        <v>-1.057839588833646</v>
      </c>
    </row>
    <row r="43" spans="1:9" x14ac:dyDescent="0.25">
      <c r="A43" s="1">
        <v>44987</v>
      </c>
      <c r="B43">
        <v>13.99</v>
      </c>
      <c r="C43">
        <v>14.03</v>
      </c>
      <c r="D43">
        <v>13.82</v>
      </c>
      <c r="E43">
        <v>13.92</v>
      </c>
      <c r="F43">
        <v>13.617599</v>
      </c>
      <c r="G43">
        <v>6052759</v>
      </c>
      <c r="H43" s="1">
        <v>44987</v>
      </c>
      <c r="I43">
        <f t="shared" si="1"/>
        <v>-0.78403177685672631</v>
      </c>
    </row>
    <row r="44" spans="1:9" x14ac:dyDescent="0.25">
      <c r="A44" s="1">
        <v>44988</v>
      </c>
      <c r="B44">
        <v>13.96</v>
      </c>
      <c r="C44">
        <v>13.99</v>
      </c>
      <c r="D44">
        <v>13.875</v>
      </c>
      <c r="E44">
        <v>13.94</v>
      </c>
      <c r="F44">
        <v>13.637165</v>
      </c>
      <c r="G44">
        <v>2449974</v>
      </c>
      <c r="H44" s="1">
        <v>44988</v>
      </c>
      <c r="I44">
        <f t="shared" si="1"/>
        <v>0.14368171657866638</v>
      </c>
    </row>
    <row r="45" spans="1:9" x14ac:dyDescent="0.25">
      <c r="A45" s="1">
        <v>44991</v>
      </c>
      <c r="B45">
        <v>13.95</v>
      </c>
      <c r="C45">
        <v>14.09</v>
      </c>
      <c r="D45">
        <v>13.91</v>
      </c>
      <c r="E45">
        <v>13.99</v>
      </c>
      <c r="F45">
        <v>13.686078999999999</v>
      </c>
      <c r="G45">
        <v>2411982</v>
      </c>
      <c r="H45" s="1">
        <v>44991</v>
      </c>
      <c r="I45">
        <f t="shared" si="1"/>
        <v>0.35868158814533596</v>
      </c>
    </row>
    <row r="46" spans="1:9" x14ac:dyDescent="0.25">
      <c r="A46" s="1">
        <v>44992</v>
      </c>
      <c r="B46">
        <v>13.93</v>
      </c>
      <c r="C46">
        <v>14.15</v>
      </c>
      <c r="D46">
        <v>13.93</v>
      </c>
      <c r="E46">
        <v>14.08</v>
      </c>
      <c r="F46">
        <v>13.774124</v>
      </c>
      <c r="G46">
        <v>3757661</v>
      </c>
      <c r="H46" s="1">
        <v>44992</v>
      </c>
      <c r="I46">
        <f t="shared" si="1"/>
        <v>0.64331792911615548</v>
      </c>
    </row>
    <row r="47" spans="1:9" x14ac:dyDescent="0.25">
      <c r="A47" s="1">
        <v>44993</v>
      </c>
      <c r="B47">
        <v>14.02</v>
      </c>
      <c r="C47">
        <v>14.1</v>
      </c>
      <c r="D47">
        <v>13.99</v>
      </c>
      <c r="E47">
        <v>14.08</v>
      </c>
      <c r="F47">
        <v>13.774124</v>
      </c>
      <c r="G47">
        <v>3624473</v>
      </c>
      <c r="H47" s="1">
        <v>44993</v>
      </c>
      <c r="I47">
        <f t="shared" si="1"/>
        <v>0</v>
      </c>
    </row>
    <row r="48" spans="1:9" x14ac:dyDescent="0.25">
      <c r="A48" s="1">
        <v>44994</v>
      </c>
      <c r="B48">
        <v>14.21</v>
      </c>
      <c r="C48">
        <v>14.23</v>
      </c>
      <c r="D48">
        <v>14.11</v>
      </c>
      <c r="E48">
        <v>14.14</v>
      </c>
      <c r="F48">
        <v>13.832820999999999</v>
      </c>
      <c r="G48">
        <v>4098328</v>
      </c>
      <c r="H48" s="1">
        <v>44994</v>
      </c>
      <c r="I48">
        <f t="shared" si="1"/>
        <v>0.42613962238178388</v>
      </c>
    </row>
    <row r="49" spans="1:9" x14ac:dyDescent="0.25">
      <c r="A49" s="1">
        <v>44995</v>
      </c>
      <c r="B49">
        <v>14.1</v>
      </c>
      <c r="C49">
        <v>14.28</v>
      </c>
      <c r="D49">
        <v>14.01</v>
      </c>
      <c r="E49">
        <v>14.21</v>
      </c>
      <c r="F49">
        <v>13.901299</v>
      </c>
      <c r="G49">
        <v>5648878</v>
      </c>
      <c r="H49" s="1">
        <v>44995</v>
      </c>
      <c r="I49">
        <f t="shared" si="1"/>
        <v>0.49504002112078738</v>
      </c>
    </row>
    <row r="50" spans="1:9" x14ac:dyDescent="0.25">
      <c r="A50" s="1">
        <v>44998</v>
      </c>
      <c r="B50">
        <v>14.1</v>
      </c>
      <c r="C50">
        <v>14.24</v>
      </c>
      <c r="D50">
        <v>14.03</v>
      </c>
      <c r="E50">
        <v>14.22</v>
      </c>
      <c r="F50">
        <v>13.911082</v>
      </c>
      <c r="G50">
        <v>13644746</v>
      </c>
      <c r="H50" s="1">
        <v>44998</v>
      </c>
      <c r="I50">
        <f t="shared" si="1"/>
        <v>7.03747182187833E-2</v>
      </c>
    </row>
    <row r="51" spans="1:9" x14ac:dyDescent="0.25">
      <c r="A51" s="1">
        <v>44999</v>
      </c>
      <c r="B51">
        <v>14.11</v>
      </c>
      <c r="C51">
        <v>14.234999999999999</v>
      </c>
      <c r="D51">
        <v>14.03</v>
      </c>
      <c r="E51">
        <v>14.18</v>
      </c>
      <c r="F51">
        <v>13.871952</v>
      </c>
      <c r="G51">
        <v>11437106</v>
      </c>
      <c r="H51" s="1">
        <v>44999</v>
      </c>
      <c r="I51">
        <f t="shared" si="1"/>
        <v>-0.28128653112676721</v>
      </c>
    </row>
    <row r="52" spans="1:9" x14ac:dyDescent="0.25">
      <c r="A52" s="1">
        <v>45000</v>
      </c>
      <c r="B52">
        <v>14.25</v>
      </c>
      <c r="C52">
        <v>14.38</v>
      </c>
      <c r="D52">
        <v>14.18</v>
      </c>
      <c r="E52">
        <v>14.38</v>
      </c>
      <c r="F52">
        <v>14.067607000000001</v>
      </c>
      <c r="G52">
        <v>9131518</v>
      </c>
      <c r="H52" s="1">
        <v>45000</v>
      </c>
      <c r="I52">
        <f t="shared" si="1"/>
        <v>1.4104359645996494</v>
      </c>
    </row>
    <row r="53" spans="1:9" x14ac:dyDescent="0.25">
      <c r="A53" s="1">
        <v>45001</v>
      </c>
      <c r="B53">
        <v>14.21</v>
      </c>
      <c r="C53">
        <v>14.45</v>
      </c>
      <c r="D53">
        <v>14.185</v>
      </c>
      <c r="E53">
        <v>14.41</v>
      </c>
      <c r="F53">
        <v>14.096954</v>
      </c>
      <c r="G53">
        <v>10670274</v>
      </c>
      <c r="H53" s="1">
        <v>45001</v>
      </c>
      <c r="I53">
        <f t="shared" si="1"/>
        <v>0.20861401658433851</v>
      </c>
    </row>
    <row r="54" spans="1:9" x14ac:dyDescent="0.25">
      <c r="A54" s="1">
        <v>45002</v>
      </c>
      <c r="B54">
        <v>14.39</v>
      </c>
      <c r="C54">
        <v>14.41</v>
      </c>
      <c r="D54">
        <v>14.17</v>
      </c>
      <c r="E54">
        <v>14.17</v>
      </c>
      <c r="F54">
        <v>13.862168</v>
      </c>
      <c r="G54">
        <v>17798859</v>
      </c>
      <c r="H54" s="1">
        <v>45002</v>
      </c>
      <c r="I54">
        <f t="shared" si="1"/>
        <v>-1.6655087333050793</v>
      </c>
    </row>
    <row r="55" spans="1:9" x14ac:dyDescent="0.25">
      <c r="A55" s="1">
        <v>45005</v>
      </c>
      <c r="B55">
        <v>14.09</v>
      </c>
      <c r="C55">
        <v>14.19</v>
      </c>
      <c r="D55">
        <v>14.05</v>
      </c>
      <c r="E55">
        <v>14.11</v>
      </c>
      <c r="F55">
        <v>13.803471999999999</v>
      </c>
      <c r="G55">
        <v>4018729</v>
      </c>
      <c r="H55" s="1">
        <v>45005</v>
      </c>
      <c r="I55">
        <f t="shared" si="1"/>
        <v>-0.42342583064929806</v>
      </c>
    </row>
    <row r="56" spans="1:9" x14ac:dyDescent="0.25">
      <c r="A56" s="1">
        <v>45006</v>
      </c>
      <c r="B56">
        <v>14.25</v>
      </c>
      <c r="C56">
        <v>14.305</v>
      </c>
      <c r="D56">
        <v>14.19</v>
      </c>
      <c r="E56">
        <v>14.22</v>
      </c>
      <c r="F56">
        <v>13.911082</v>
      </c>
      <c r="G56">
        <v>4100786</v>
      </c>
      <c r="H56" s="1">
        <v>45006</v>
      </c>
      <c r="I56">
        <f t="shared" si="1"/>
        <v>0.77958646925933639</v>
      </c>
    </row>
    <row r="57" spans="1:9" x14ac:dyDescent="0.25">
      <c r="A57" s="1">
        <v>45007</v>
      </c>
      <c r="B57">
        <v>14.23</v>
      </c>
      <c r="C57">
        <v>14.25</v>
      </c>
      <c r="D57">
        <v>14.05</v>
      </c>
      <c r="E57">
        <v>14.21</v>
      </c>
      <c r="F57">
        <v>13.901299</v>
      </c>
      <c r="G57">
        <v>6835328</v>
      </c>
      <c r="H57" s="1">
        <v>45007</v>
      </c>
      <c r="I57">
        <f t="shared" si="1"/>
        <v>-7.03252270384183E-2</v>
      </c>
    </row>
    <row r="58" spans="1:9" x14ac:dyDescent="0.25">
      <c r="A58" s="1">
        <v>45008</v>
      </c>
      <c r="B58">
        <v>14.1</v>
      </c>
      <c r="C58">
        <v>14.24</v>
      </c>
      <c r="D58">
        <v>14.06</v>
      </c>
      <c r="E58">
        <v>14.2</v>
      </c>
      <c r="F58">
        <v>13.891517</v>
      </c>
      <c r="G58">
        <v>5797727</v>
      </c>
      <c r="H58" s="1">
        <v>45008</v>
      </c>
      <c r="I58">
        <f t="shared" si="1"/>
        <v>-7.0367524646434212E-2</v>
      </c>
    </row>
    <row r="59" spans="1:9" x14ac:dyDescent="0.25">
      <c r="A59" s="1">
        <v>45009</v>
      </c>
      <c r="B59">
        <v>14.08</v>
      </c>
      <c r="C59">
        <v>14.13</v>
      </c>
      <c r="D59">
        <v>13.95</v>
      </c>
      <c r="E59">
        <v>14.13</v>
      </c>
      <c r="F59">
        <v>13.823038</v>
      </c>
      <c r="G59">
        <v>4346765</v>
      </c>
      <c r="H59" s="1">
        <v>45009</v>
      </c>
      <c r="I59">
        <f t="shared" si="1"/>
        <v>-0.49295552098449691</v>
      </c>
    </row>
    <row r="60" spans="1:9" x14ac:dyDescent="0.25">
      <c r="A60" s="1">
        <v>45012</v>
      </c>
      <c r="B60">
        <v>14.16</v>
      </c>
      <c r="C60">
        <v>14.23</v>
      </c>
      <c r="D60">
        <v>14.02</v>
      </c>
      <c r="E60">
        <v>14.12</v>
      </c>
      <c r="F60">
        <v>13.813254000000001</v>
      </c>
      <c r="G60">
        <v>3646693</v>
      </c>
      <c r="H60" s="1">
        <v>45012</v>
      </c>
      <c r="I60">
        <f t="shared" si="1"/>
        <v>-7.0780388507937206E-2</v>
      </c>
    </row>
    <row r="61" spans="1:9" x14ac:dyDescent="0.25">
      <c r="A61" s="1">
        <v>45013</v>
      </c>
      <c r="B61">
        <v>14.06</v>
      </c>
      <c r="C61">
        <v>14.09</v>
      </c>
      <c r="D61">
        <v>13.904999999999999</v>
      </c>
      <c r="E61">
        <v>13.99</v>
      </c>
      <c r="F61">
        <v>13.686078999999999</v>
      </c>
      <c r="G61">
        <v>5476487</v>
      </c>
      <c r="H61" s="1">
        <v>45013</v>
      </c>
      <c r="I61">
        <f t="shared" si="1"/>
        <v>-0.92067372394658886</v>
      </c>
    </row>
    <row r="62" spans="1:9" x14ac:dyDescent="0.25">
      <c r="A62" s="1">
        <v>45014</v>
      </c>
      <c r="B62">
        <v>13.91</v>
      </c>
      <c r="C62">
        <v>14.04</v>
      </c>
      <c r="D62">
        <v>13.83</v>
      </c>
      <c r="E62">
        <v>14</v>
      </c>
      <c r="F62">
        <v>13.695862</v>
      </c>
      <c r="G62">
        <v>6075982</v>
      </c>
      <c r="H62" s="1">
        <v>45014</v>
      </c>
      <c r="I62">
        <f t="shared" si="1"/>
        <v>7.1481393611717001E-2</v>
      </c>
    </row>
    <row r="63" spans="1:9" x14ac:dyDescent="0.25">
      <c r="A63" s="1">
        <v>45015</v>
      </c>
      <c r="B63">
        <v>14.1</v>
      </c>
      <c r="C63">
        <v>14.275</v>
      </c>
      <c r="D63">
        <v>13.98</v>
      </c>
      <c r="E63">
        <v>14.21</v>
      </c>
      <c r="F63">
        <v>13.901299</v>
      </c>
      <c r="G63">
        <v>5593569</v>
      </c>
      <c r="H63" s="1">
        <v>45015</v>
      </c>
      <c r="I63">
        <f t="shared" si="1"/>
        <v>1.4999932096278414</v>
      </c>
    </row>
    <row r="64" spans="1:9" x14ac:dyDescent="0.25">
      <c r="A64" s="1">
        <v>45016</v>
      </c>
      <c r="B64">
        <v>14.3</v>
      </c>
      <c r="C64">
        <v>14.35</v>
      </c>
      <c r="D64">
        <v>14.2</v>
      </c>
      <c r="E64">
        <v>14.21</v>
      </c>
      <c r="F64">
        <v>13.901299</v>
      </c>
      <c r="G64">
        <v>10836159</v>
      </c>
      <c r="H64" s="1">
        <v>45016</v>
      </c>
      <c r="I64">
        <f t="shared" si="1"/>
        <v>0</v>
      </c>
    </row>
  </sheetData>
  <mergeCells count="3">
    <mergeCell ref="M2:O2"/>
    <mergeCell ref="M3:T3"/>
    <mergeCell ref="M4:N4"/>
  </mergeCells>
  <conditionalFormatting sqref="M25:M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{8CEEAD8B-8A6B-4B6E-B40D-D0B3D00386D0}</x14:id>
        </ext>
      </extLst>
    </cfRule>
  </conditionalFormatting>
  <conditionalFormatting sqref="N8:N2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{5C229ED5-4401-491F-814B-D482C755C0C1}</x14:id>
        </ext>
      </extLst>
    </cfRule>
  </conditionalFormatting>
  <conditionalFormatting sqref="N25:N3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{DAEF5207-E4C5-418B-A591-5F50F07E666B}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EEAD8B-8A6B-4B6E-B40D-D0B3D0038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M25:M31</xm:sqref>
        </x14:conditionalFormatting>
        <x14:conditionalFormatting xmlns:xm="http://schemas.microsoft.com/office/excel/2006/main">
          <x14:cfRule type="dataBar" id="{5C229ED5-4401-491F-814B-D482C755C0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N8:N20</xm:sqref>
        </x14:conditionalFormatting>
        <x14:conditionalFormatting xmlns:xm="http://schemas.microsoft.com/office/excel/2006/main">
          <x14:cfRule type="dataBar" id="{DAEF5207-E4C5-418B-A591-5F50F07E66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N25:N31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82FF-8DB1-4855-BC7F-4153DEEAF867}">
  <dimension ref="A1:V64"/>
  <sheetViews>
    <sheetView workbookViewId="0">
      <selection activeCell="W29" sqref="W29"/>
    </sheetView>
  </sheetViews>
  <sheetFormatPr defaultRowHeight="15" x14ac:dyDescent="0.25"/>
  <cols>
    <col min="1" max="1" width="11.85546875" customWidth="1"/>
    <col min="8" max="8" width="11.85546875" customWidth="1"/>
    <col min="14" max="14" width="21" customWidth="1"/>
    <col min="15" max="15" width="10.5703125" customWidth="1"/>
    <col min="22" max="22" width="10.7109375" customWidth="1"/>
  </cols>
  <sheetData>
    <row r="1" spans="1:22" ht="3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s="2" t="s">
        <v>30</v>
      </c>
    </row>
    <row r="2" spans="1:22" x14ac:dyDescent="0.25">
      <c r="A2" s="1">
        <v>44929</v>
      </c>
      <c r="B2">
        <v>2.84</v>
      </c>
      <c r="C2">
        <v>2.85</v>
      </c>
      <c r="D2">
        <v>2.76</v>
      </c>
      <c r="E2">
        <v>2.78</v>
      </c>
      <c r="F2">
        <v>2.7072799999999999</v>
      </c>
      <c r="G2">
        <v>1956907</v>
      </c>
      <c r="H2" s="1">
        <v>44929</v>
      </c>
      <c r="I2">
        <v>0</v>
      </c>
      <c r="N2" s="25" t="s">
        <v>12</v>
      </c>
      <c r="O2" s="25"/>
      <c r="P2" s="25"/>
    </row>
    <row r="3" spans="1:22" x14ac:dyDescent="0.25">
      <c r="A3" s="1">
        <v>44930</v>
      </c>
      <c r="B3">
        <v>2.85</v>
      </c>
      <c r="C3">
        <v>2.85</v>
      </c>
      <c r="D3">
        <v>2.7949999999999999</v>
      </c>
      <c r="E3">
        <v>2.82</v>
      </c>
      <c r="F3">
        <v>2.7462339999999998</v>
      </c>
      <c r="G3">
        <v>2002519</v>
      </c>
      <c r="H3" s="1">
        <v>44930</v>
      </c>
      <c r="I3">
        <f>(100*(F3-F2))/F2</f>
        <v>1.4388611447652231</v>
      </c>
      <c r="N3" s="31" t="s">
        <v>13</v>
      </c>
      <c r="O3" s="27"/>
      <c r="P3" s="27"/>
      <c r="Q3" s="27"/>
      <c r="R3" s="27"/>
      <c r="S3" s="27"/>
      <c r="T3" s="27"/>
      <c r="U3" s="28"/>
    </row>
    <row r="4" spans="1:22" x14ac:dyDescent="0.25">
      <c r="A4" s="1">
        <v>44931</v>
      </c>
      <c r="B4">
        <v>2.82</v>
      </c>
      <c r="C4">
        <v>2.83</v>
      </c>
      <c r="D4">
        <v>2.78</v>
      </c>
      <c r="E4">
        <v>2.8</v>
      </c>
      <c r="F4">
        <v>2.7267570000000001</v>
      </c>
      <c r="G4">
        <v>3057870</v>
      </c>
      <c r="H4" s="1">
        <v>44931</v>
      </c>
      <c r="I4">
        <f t="shared" ref="I4:I64" si="0">(100*(F4-F3))/F3</f>
        <v>-0.70922579794728879</v>
      </c>
      <c r="N4" s="32" t="s">
        <v>28</v>
      </c>
      <c r="O4" s="32"/>
    </row>
    <row r="5" spans="1:22" x14ac:dyDescent="0.25">
      <c r="A5" s="1">
        <v>44932</v>
      </c>
      <c r="B5">
        <v>2.81</v>
      </c>
      <c r="C5">
        <v>2.81</v>
      </c>
      <c r="D5">
        <v>2.7749999999999999</v>
      </c>
      <c r="E5">
        <v>2.8</v>
      </c>
      <c r="F5">
        <v>2.7267570000000001</v>
      </c>
      <c r="G5">
        <v>4626318</v>
      </c>
      <c r="H5" s="1">
        <v>44932</v>
      </c>
      <c r="I5">
        <f t="shared" si="0"/>
        <v>0</v>
      </c>
    </row>
    <row r="6" spans="1:22" x14ac:dyDescent="0.25">
      <c r="A6" s="1">
        <v>44935</v>
      </c>
      <c r="B6">
        <v>2.8</v>
      </c>
      <c r="C6">
        <v>2.835</v>
      </c>
      <c r="D6">
        <v>2.79</v>
      </c>
      <c r="E6">
        <v>2.83</v>
      </c>
      <c r="F6">
        <v>2.7559719999999999</v>
      </c>
      <c r="G6">
        <v>2116619</v>
      </c>
      <c r="H6" s="1">
        <v>44935</v>
      </c>
      <c r="I6">
        <f t="shared" si="0"/>
        <v>1.071419272051003</v>
      </c>
      <c r="N6" s="18" t="s">
        <v>42</v>
      </c>
      <c r="V6" s="17" t="s">
        <v>41</v>
      </c>
    </row>
    <row r="7" spans="1:22" x14ac:dyDescent="0.25">
      <c r="A7" s="1">
        <v>44936</v>
      </c>
      <c r="B7">
        <v>2.79</v>
      </c>
      <c r="C7">
        <v>2.8250000000000002</v>
      </c>
      <c r="D7">
        <v>2.79</v>
      </c>
      <c r="E7">
        <v>2.81</v>
      </c>
      <c r="F7">
        <v>2.7364950000000001</v>
      </c>
      <c r="G7">
        <v>1665439</v>
      </c>
      <c r="H7" s="1">
        <v>44936</v>
      </c>
      <c r="I7">
        <f t="shared" si="0"/>
        <v>-0.70671980702270365</v>
      </c>
    </row>
    <row r="8" spans="1:22" x14ac:dyDescent="0.25">
      <c r="A8" s="1">
        <v>44937</v>
      </c>
      <c r="B8">
        <v>2.8</v>
      </c>
      <c r="C8">
        <v>2.87</v>
      </c>
      <c r="D8">
        <v>2.8</v>
      </c>
      <c r="E8">
        <v>2.85</v>
      </c>
      <c r="F8">
        <v>2.7754490000000001</v>
      </c>
      <c r="G8">
        <v>2330449</v>
      </c>
      <c r="H8" s="1">
        <v>44937</v>
      </c>
      <c r="I8">
        <f t="shared" si="0"/>
        <v>1.423499768864914</v>
      </c>
      <c r="N8" s="5" t="s">
        <v>14</v>
      </c>
      <c r="O8" s="6"/>
    </row>
    <row r="9" spans="1:22" x14ac:dyDescent="0.25">
      <c r="A9" s="1">
        <v>44938</v>
      </c>
      <c r="B9">
        <v>2.87</v>
      </c>
      <c r="C9">
        <v>2.88</v>
      </c>
      <c r="D9">
        <v>2.84</v>
      </c>
      <c r="E9">
        <v>2.87</v>
      </c>
      <c r="F9">
        <v>2.7949259999999998</v>
      </c>
      <c r="G9">
        <v>2876894</v>
      </c>
      <c r="H9" s="1">
        <v>44938</v>
      </c>
      <c r="I9">
        <f t="shared" si="0"/>
        <v>0.70176032778839548</v>
      </c>
      <c r="N9" s="7"/>
      <c r="O9" s="8"/>
    </row>
    <row r="10" spans="1:22" x14ac:dyDescent="0.25">
      <c r="A10" s="1">
        <v>44939</v>
      </c>
      <c r="B10">
        <v>2.88</v>
      </c>
      <c r="C10">
        <v>2.92</v>
      </c>
      <c r="D10">
        <v>2.87</v>
      </c>
      <c r="E10">
        <v>2.91</v>
      </c>
      <c r="F10">
        <v>2.8338800000000002</v>
      </c>
      <c r="G10">
        <v>4067874</v>
      </c>
      <c r="H10" s="1">
        <v>44939</v>
      </c>
      <c r="I10">
        <f t="shared" si="0"/>
        <v>1.3937399415941738</v>
      </c>
      <c r="N10" s="7" t="s">
        <v>15</v>
      </c>
      <c r="O10" s="8">
        <v>8.0817727723792115E-2</v>
      </c>
    </row>
    <row r="11" spans="1:22" x14ac:dyDescent="0.25">
      <c r="A11" s="1">
        <v>44942</v>
      </c>
      <c r="B11">
        <v>2.93</v>
      </c>
      <c r="C11">
        <v>2.95</v>
      </c>
      <c r="D11">
        <v>2.91</v>
      </c>
      <c r="E11">
        <v>2.93</v>
      </c>
      <c r="F11">
        <v>2.8533569999999999</v>
      </c>
      <c r="G11">
        <v>1869947</v>
      </c>
      <c r="H11" s="1">
        <v>44942</v>
      </c>
      <c r="I11">
        <f t="shared" si="0"/>
        <v>0.68729092269255376</v>
      </c>
      <c r="N11" s="7" t="s">
        <v>16</v>
      </c>
      <c r="O11" s="8">
        <v>0.19347590674446064</v>
      </c>
    </row>
    <row r="12" spans="1:22" x14ac:dyDescent="0.25">
      <c r="A12" s="1">
        <v>44943</v>
      </c>
      <c r="B12">
        <v>2.91</v>
      </c>
      <c r="C12">
        <v>2.9449999999999998</v>
      </c>
      <c r="D12">
        <v>2.89</v>
      </c>
      <c r="E12">
        <v>2.93</v>
      </c>
      <c r="F12">
        <v>2.8533569999999999</v>
      </c>
      <c r="G12">
        <v>1908553</v>
      </c>
      <c r="H12" s="1">
        <v>44943</v>
      </c>
      <c r="I12">
        <f t="shared" si="0"/>
        <v>0</v>
      </c>
      <c r="N12" s="7" t="s">
        <v>17</v>
      </c>
      <c r="O12" s="8">
        <v>0</v>
      </c>
    </row>
    <row r="13" spans="1:22" x14ac:dyDescent="0.25">
      <c r="A13" s="1">
        <v>44944</v>
      </c>
      <c r="B13">
        <v>2.95</v>
      </c>
      <c r="C13">
        <v>2.95</v>
      </c>
      <c r="D13">
        <v>2.91</v>
      </c>
      <c r="E13">
        <v>2.94</v>
      </c>
      <c r="F13">
        <v>2.8630949999999999</v>
      </c>
      <c r="G13">
        <v>2308242</v>
      </c>
      <c r="H13" s="1">
        <v>44944</v>
      </c>
      <c r="I13">
        <f t="shared" si="0"/>
        <v>0.34128221600031206</v>
      </c>
      <c r="N13" s="7" t="s">
        <v>18</v>
      </c>
      <c r="O13" s="8">
        <v>0</v>
      </c>
    </row>
    <row r="14" spans="1:22" x14ac:dyDescent="0.25">
      <c r="A14" s="1">
        <v>44945</v>
      </c>
      <c r="B14">
        <v>2.96</v>
      </c>
      <c r="C14">
        <v>2.9649999999999999</v>
      </c>
      <c r="D14">
        <v>2.915</v>
      </c>
      <c r="E14">
        <v>2.94</v>
      </c>
      <c r="F14">
        <v>2.8630949999999999</v>
      </c>
      <c r="G14">
        <v>2241018</v>
      </c>
      <c r="H14" s="1">
        <v>44945</v>
      </c>
      <c r="I14">
        <f t="shared" si="0"/>
        <v>0</v>
      </c>
      <c r="N14" s="7" t="s">
        <v>19</v>
      </c>
      <c r="O14" s="8">
        <v>1.5356674017857017</v>
      </c>
    </row>
    <row r="15" spans="1:22" x14ac:dyDescent="0.25">
      <c r="A15" s="1">
        <v>44946</v>
      </c>
      <c r="B15">
        <v>2.95</v>
      </c>
      <c r="C15">
        <v>2.98</v>
      </c>
      <c r="D15">
        <v>2.93</v>
      </c>
      <c r="E15">
        <v>2.94</v>
      </c>
      <c r="F15">
        <v>2.8630949999999999</v>
      </c>
      <c r="G15">
        <v>3299311</v>
      </c>
      <c r="H15" s="1">
        <v>44946</v>
      </c>
      <c r="I15">
        <f t="shared" si="0"/>
        <v>0</v>
      </c>
      <c r="N15" s="7" t="s">
        <v>20</v>
      </c>
      <c r="O15" s="8">
        <v>2.3582743689072476</v>
      </c>
    </row>
    <row r="16" spans="1:22" x14ac:dyDescent="0.25">
      <c r="A16" s="1">
        <v>44949</v>
      </c>
      <c r="B16">
        <v>2.95</v>
      </c>
      <c r="C16">
        <v>2.98</v>
      </c>
      <c r="D16">
        <v>2.93</v>
      </c>
      <c r="E16">
        <v>2.97</v>
      </c>
      <c r="F16">
        <v>2.8923100000000002</v>
      </c>
      <c r="G16">
        <v>2634547</v>
      </c>
      <c r="H16" s="1">
        <v>44949</v>
      </c>
      <c r="I16">
        <f t="shared" si="0"/>
        <v>1.0203992532556627</v>
      </c>
      <c r="N16" s="7" t="s">
        <v>21</v>
      </c>
      <c r="O16" s="8">
        <v>15.617941399337765</v>
      </c>
    </row>
    <row r="17" spans="1:15" x14ac:dyDescent="0.25">
      <c r="A17" s="1">
        <v>44950</v>
      </c>
      <c r="B17">
        <v>2.94</v>
      </c>
      <c r="C17">
        <v>2.99</v>
      </c>
      <c r="D17">
        <v>2.94</v>
      </c>
      <c r="E17">
        <v>2.98</v>
      </c>
      <c r="F17">
        <v>2.9020489999999999</v>
      </c>
      <c r="G17">
        <v>2350583</v>
      </c>
      <c r="H17" s="1">
        <v>44950</v>
      </c>
      <c r="I17">
        <f t="shared" si="0"/>
        <v>0.33672047602088712</v>
      </c>
      <c r="N17" s="7" t="s">
        <v>22</v>
      </c>
      <c r="O17" s="8">
        <v>2.4823380040531444</v>
      </c>
    </row>
    <row r="18" spans="1:15" x14ac:dyDescent="0.25">
      <c r="A18" s="1">
        <v>44951</v>
      </c>
      <c r="B18">
        <v>2.97</v>
      </c>
      <c r="C18">
        <v>3.0150000000000001</v>
      </c>
      <c r="D18">
        <v>2.96</v>
      </c>
      <c r="E18">
        <v>2.99</v>
      </c>
      <c r="F18">
        <v>2.9117869999999999</v>
      </c>
      <c r="G18">
        <v>2715564</v>
      </c>
      <c r="H18" s="1">
        <v>44951</v>
      </c>
      <c r="I18">
        <f t="shared" si="0"/>
        <v>0.33555601576679184</v>
      </c>
      <c r="N18" s="7" t="s">
        <v>23</v>
      </c>
      <c r="O18" s="8">
        <v>12.017915789669757</v>
      </c>
    </row>
    <row r="19" spans="1:15" x14ac:dyDescent="0.25">
      <c r="A19" s="1">
        <v>44953</v>
      </c>
      <c r="B19">
        <v>3.01</v>
      </c>
      <c r="C19">
        <v>3.0350000000000001</v>
      </c>
      <c r="D19">
        <v>2.9849999999999999</v>
      </c>
      <c r="E19">
        <v>3.03</v>
      </c>
      <c r="F19">
        <v>2.9507409999999998</v>
      </c>
      <c r="G19">
        <v>3026150</v>
      </c>
      <c r="H19" s="1">
        <v>44953</v>
      </c>
      <c r="I19">
        <f t="shared" si="0"/>
        <v>1.3378038984307552</v>
      </c>
      <c r="N19" s="7" t="s">
        <v>24</v>
      </c>
      <c r="O19" s="8">
        <v>-3.3222591362126215</v>
      </c>
    </row>
    <row r="20" spans="1:15" x14ac:dyDescent="0.25">
      <c r="A20" s="1">
        <v>44956</v>
      </c>
      <c r="B20">
        <v>3.05</v>
      </c>
      <c r="C20">
        <v>3.05</v>
      </c>
      <c r="D20">
        <v>3.02</v>
      </c>
      <c r="E20">
        <v>3.02</v>
      </c>
      <c r="F20">
        <v>2.9410020000000001</v>
      </c>
      <c r="G20">
        <v>2168176</v>
      </c>
      <c r="H20" s="1">
        <v>44956</v>
      </c>
      <c r="I20">
        <f t="shared" si="0"/>
        <v>-0.33005268846027896</v>
      </c>
      <c r="N20" s="7" t="s">
        <v>25</v>
      </c>
      <c r="O20" s="8">
        <v>8.6956566534571369</v>
      </c>
    </row>
    <row r="21" spans="1:15" x14ac:dyDescent="0.25">
      <c r="A21" s="1">
        <v>44957</v>
      </c>
      <c r="B21">
        <v>3.03</v>
      </c>
      <c r="C21">
        <v>3.07</v>
      </c>
      <c r="D21">
        <v>3.02</v>
      </c>
      <c r="E21">
        <v>3.06</v>
      </c>
      <c r="F21">
        <v>2.979956</v>
      </c>
      <c r="G21">
        <v>3883427</v>
      </c>
      <c r="H21" s="1">
        <v>44957</v>
      </c>
      <c r="I21">
        <f t="shared" si="0"/>
        <v>1.3245145702043022</v>
      </c>
      <c r="N21" s="7" t="s">
        <v>26</v>
      </c>
      <c r="O21" s="8">
        <v>5.0915168465989034</v>
      </c>
    </row>
    <row r="22" spans="1:15" x14ac:dyDescent="0.25">
      <c r="A22" s="1">
        <v>44958</v>
      </c>
      <c r="B22">
        <v>3.08</v>
      </c>
      <c r="C22">
        <v>3.11</v>
      </c>
      <c r="D22">
        <v>3.04</v>
      </c>
      <c r="E22">
        <v>3.06</v>
      </c>
      <c r="F22">
        <v>2.979956</v>
      </c>
      <c r="G22">
        <v>3380618</v>
      </c>
      <c r="H22" s="1">
        <v>44958</v>
      </c>
      <c r="I22">
        <f t="shared" si="0"/>
        <v>0</v>
      </c>
      <c r="N22" s="9" t="s">
        <v>27</v>
      </c>
      <c r="O22" s="10">
        <v>63</v>
      </c>
    </row>
    <row r="23" spans="1:15" x14ac:dyDescent="0.25">
      <c r="A23" s="1">
        <v>44959</v>
      </c>
      <c r="B23">
        <v>3.1</v>
      </c>
      <c r="C23">
        <v>3.1</v>
      </c>
      <c r="D23">
        <v>3.04</v>
      </c>
      <c r="E23">
        <v>3.05</v>
      </c>
      <c r="F23">
        <v>2.970218</v>
      </c>
      <c r="G23">
        <v>2752194</v>
      </c>
      <c r="H23" s="1">
        <v>44959</v>
      </c>
      <c r="I23">
        <f t="shared" si="0"/>
        <v>-0.32678334847897167</v>
      </c>
    </row>
    <row r="24" spans="1:15" x14ac:dyDescent="0.25">
      <c r="A24" s="1">
        <v>44960</v>
      </c>
      <c r="B24">
        <v>3.1</v>
      </c>
      <c r="C24">
        <v>3.11</v>
      </c>
      <c r="D24">
        <v>3.0649999999999999</v>
      </c>
      <c r="E24">
        <v>3.08</v>
      </c>
      <c r="F24">
        <v>2.9994329999999998</v>
      </c>
      <c r="G24">
        <v>2091454</v>
      </c>
      <c r="H24" s="1">
        <v>44960</v>
      </c>
      <c r="I24">
        <f t="shared" si="0"/>
        <v>0.98359783692643998</v>
      </c>
    </row>
    <row r="25" spans="1:15" x14ac:dyDescent="0.25">
      <c r="A25" s="1">
        <v>44963</v>
      </c>
      <c r="B25">
        <v>3.05</v>
      </c>
      <c r="C25">
        <v>3.0750000000000002</v>
      </c>
      <c r="D25">
        <v>3.04</v>
      </c>
      <c r="E25">
        <v>3.05</v>
      </c>
      <c r="F25">
        <v>2.970218</v>
      </c>
      <c r="G25">
        <v>2670935</v>
      </c>
      <c r="H25" s="1">
        <v>44963</v>
      </c>
      <c r="I25">
        <f t="shared" si="0"/>
        <v>-0.97401742262620206</v>
      </c>
      <c r="N25" t="s">
        <v>49</v>
      </c>
    </row>
    <row r="26" spans="1:15" x14ac:dyDescent="0.25">
      <c r="A26" s="1">
        <v>44964</v>
      </c>
      <c r="B26">
        <v>3.06</v>
      </c>
      <c r="C26">
        <v>3.07</v>
      </c>
      <c r="D26">
        <v>3.02</v>
      </c>
      <c r="E26">
        <v>3.04</v>
      </c>
      <c r="F26">
        <v>2.9604789999999999</v>
      </c>
      <c r="G26">
        <v>2177006</v>
      </c>
      <c r="H26" s="1">
        <v>44964</v>
      </c>
      <c r="I26">
        <f t="shared" si="0"/>
        <v>-0.327888390683787</v>
      </c>
    </row>
    <row r="27" spans="1:15" x14ac:dyDescent="0.25">
      <c r="A27" s="1">
        <v>44965</v>
      </c>
      <c r="B27">
        <v>3.05</v>
      </c>
      <c r="C27">
        <v>3.08</v>
      </c>
      <c r="D27">
        <v>3.02</v>
      </c>
      <c r="E27">
        <v>3.06</v>
      </c>
      <c r="F27">
        <v>2.979956</v>
      </c>
      <c r="G27">
        <v>3036212</v>
      </c>
      <c r="H27" s="1">
        <v>44965</v>
      </c>
      <c r="I27">
        <f t="shared" si="0"/>
        <v>0.65790029248645876</v>
      </c>
      <c r="N27" s="12" t="s">
        <v>40</v>
      </c>
      <c r="O27" s="12" t="s">
        <v>32</v>
      </c>
    </row>
    <row r="28" spans="1:15" x14ac:dyDescent="0.25">
      <c r="A28" s="1">
        <v>44966</v>
      </c>
      <c r="B28">
        <v>3.04</v>
      </c>
      <c r="C28">
        <v>3.05</v>
      </c>
      <c r="D28">
        <v>3.03</v>
      </c>
      <c r="E28">
        <v>3.03</v>
      </c>
      <c r="F28">
        <v>2.9507409999999998</v>
      </c>
      <c r="G28">
        <v>1963707</v>
      </c>
      <c r="H28" s="1">
        <v>44966</v>
      </c>
      <c r="I28">
        <f t="shared" si="0"/>
        <v>-0.98038360297937999</v>
      </c>
      <c r="N28" s="19" t="s">
        <v>43</v>
      </c>
      <c r="O28" s="12">
        <f>COUNTIFS($I$2:$I$65, "&gt;=-4", $I$2:$I$65, "&lt;-3")</f>
        <v>1</v>
      </c>
    </row>
    <row r="29" spans="1:15" x14ac:dyDescent="0.25">
      <c r="A29" s="1">
        <v>44967</v>
      </c>
      <c r="B29">
        <v>3.02</v>
      </c>
      <c r="C29">
        <v>3.0350000000000001</v>
      </c>
      <c r="D29">
        <v>3.01</v>
      </c>
      <c r="E29">
        <v>3.01</v>
      </c>
      <c r="F29">
        <v>2.9312640000000001</v>
      </c>
      <c r="G29">
        <v>1754969</v>
      </c>
      <c r="H29" s="1">
        <v>44967</v>
      </c>
      <c r="I29">
        <f t="shared" si="0"/>
        <v>-0.6600714871281399</v>
      </c>
      <c r="N29" s="13" t="s">
        <v>33</v>
      </c>
      <c r="O29" s="12">
        <f>COUNTIFS($I$2:$I$65, "&gt;=-3", $I$2:$I$65, "&lt;-2")</f>
        <v>3</v>
      </c>
    </row>
    <row r="30" spans="1:15" x14ac:dyDescent="0.25">
      <c r="A30" s="1">
        <v>44970</v>
      </c>
      <c r="B30">
        <v>2.96</v>
      </c>
      <c r="C30">
        <v>3.03</v>
      </c>
      <c r="D30">
        <v>2.96</v>
      </c>
      <c r="E30">
        <v>3.03</v>
      </c>
      <c r="F30">
        <v>2.9507409999999998</v>
      </c>
      <c r="G30">
        <v>3714361</v>
      </c>
      <c r="H30" s="1">
        <v>44970</v>
      </c>
      <c r="I30">
        <f t="shared" si="0"/>
        <v>0.66445738084320427</v>
      </c>
      <c r="N30" s="14" t="s">
        <v>34</v>
      </c>
      <c r="O30" s="12">
        <f>COUNTIFS($I$2:$I$65, "&gt;=-2", $I$2:$I$65, "&lt;-1")</f>
        <v>2</v>
      </c>
    </row>
    <row r="31" spans="1:15" x14ac:dyDescent="0.25">
      <c r="A31" s="1">
        <v>44971</v>
      </c>
      <c r="B31">
        <v>3.05</v>
      </c>
      <c r="C31">
        <v>3.0550000000000002</v>
      </c>
      <c r="D31">
        <v>3.0150000000000001</v>
      </c>
      <c r="E31">
        <v>3.03</v>
      </c>
      <c r="F31">
        <v>2.9507409999999998</v>
      </c>
      <c r="G31">
        <v>1939742</v>
      </c>
      <c r="H31" s="1">
        <v>44971</v>
      </c>
      <c r="I31">
        <f t="shared" si="0"/>
        <v>0</v>
      </c>
      <c r="N31" s="14" t="s">
        <v>35</v>
      </c>
      <c r="O31" s="12">
        <f>COUNTIFS($I$2:$I$65, "&gt;=-1", $I$2:$I$65, "&lt;0")</f>
        <v>21</v>
      </c>
    </row>
    <row r="32" spans="1:15" x14ac:dyDescent="0.25">
      <c r="A32" s="1">
        <v>44972</v>
      </c>
      <c r="B32">
        <v>3.03</v>
      </c>
      <c r="C32">
        <v>3.04</v>
      </c>
      <c r="D32">
        <v>3</v>
      </c>
      <c r="E32">
        <v>3.02</v>
      </c>
      <c r="F32">
        <v>2.9410020000000001</v>
      </c>
      <c r="G32">
        <v>2764114</v>
      </c>
      <c r="H32" s="1">
        <v>44972</v>
      </c>
      <c r="I32">
        <f t="shared" si="0"/>
        <v>-0.33005268846027896</v>
      </c>
      <c r="N32" s="14" t="s">
        <v>36</v>
      </c>
      <c r="O32" s="12">
        <f>COUNTIFS($I$2:$I$65, "&gt;=0", $I$2:$I$65, "&lt;1")</f>
        <v>23</v>
      </c>
    </row>
    <row r="33" spans="1:15" x14ac:dyDescent="0.25">
      <c r="A33" s="1">
        <v>44973</v>
      </c>
      <c r="B33">
        <v>3.05</v>
      </c>
      <c r="C33">
        <v>3.07</v>
      </c>
      <c r="D33">
        <v>3.03</v>
      </c>
      <c r="E33">
        <v>3.06</v>
      </c>
      <c r="F33">
        <v>2.979956</v>
      </c>
      <c r="G33">
        <v>3581845</v>
      </c>
      <c r="H33" s="1">
        <v>44973</v>
      </c>
      <c r="I33">
        <f t="shared" si="0"/>
        <v>1.3245145702043022</v>
      </c>
      <c r="N33" s="15" t="s">
        <v>37</v>
      </c>
      <c r="O33" s="12">
        <f>COUNTIFS($I$2:$I$65, "&gt;=1", $I$2:$I$65, "&lt;2")</f>
        <v>12</v>
      </c>
    </row>
    <row r="34" spans="1:15" x14ac:dyDescent="0.25">
      <c r="A34" s="1">
        <v>44974</v>
      </c>
      <c r="B34">
        <v>3.04</v>
      </c>
      <c r="C34">
        <v>3.04</v>
      </c>
      <c r="D34">
        <v>2.99</v>
      </c>
      <c r="E34">
        <v>3.02</v>
      </c>
      <c r="F34">
        <v>2.9410020000000001</v>
      </c>
      <c r="G34">
        <v>3829733</v>
      </c>
      <c r="H34" s="1">
        <v>44974</v>
      </c>
      <c r="I34">
        <f>(100*(F34-F33))/F33</f>
        <v>-1.3072005090008019</v>
      </c>
      <c r="N34" s="15" t="s">
        <v>38</v>
      </c>
      <c r="O34" s="12">
        <f>COUNTIFS($I$2:$I$65, "&gt;=2", $I$2:$I$65, "&lt;3")</f>
        <v>0</v>
      </c>
    </row>
    <row r="35" spans="1:15" x14ac:dyDescent="0.25">
      <c r="A35" s="1">
        <v>44977</v>
      </c>
      <c r="B35">
        <v>3.02</v>
      </c>
      <c r="C35">
        <v>3.03</v>
      </c>
      <c r="D35">
        <v>3</v>
      </c>
      <c r="E35">
        <v>3.02</v>
      </c>
      <c r="F35">
        <v>2.9410020000000001</v>
      </c>
      <c r="G35">
        <v>2323523</v>
      </c>
      <c r="H35" s="1">
        <v>44977</v>
      </c>
      <c r="I35">
        <f t="shared" si="0"/>
        <v>0</v>
      </c>
      <c r="N35" s="15" t="s">
        <v>39</v>
      </c>
      <c r="O35" s="12">
        <f>COUNTIFS($I$2:$I$65, "&gt;=3", $I$2:$I$65, "&lt;4")</f>
        <v>0</v>
      </c>
    </row>
    <row r="36" spans="1:15" x14ac:dyDescent="0.25">
      <c r="A36" s="1">
        <v>44978</v>
      </c>
      <c r="B36">
        <v>2.99</v>
      </c>
      <c r="C36">
        <v>3.02</v>
      </c>
      <c r="D36">
        <v>2.98</v>
      </c>
      <c r="E36">
        <v>3.01</v>
      </c>
      <c r="F36">
        <v>2.9312640000000001</v>
      </c>
      <c r="G36">
        <v>3007142</v>
      </c>
      <c r="H36" s="1">
        <v>44978</v>
      </c>
      <c r="I36">
        <f t="shared" si="0"/>
        <v>-0.33111164154257711</v>
      </c>
      <c r="N36" s="15" t="s">
        <v>44</v>
      </c>
      <c r="O36" s="12">
        <f>COUNTIFS($I$2:$I$65, "&gt;=4", $I$2:$I$65, "&lt;5")</f>
        <v>0</v>
      </c>
    </row>
    <row r="37" spans="1:15" x14ac:dyDescent="0.25">
      <c r="A37" s="1">
        <v>44979</v>
      </c>
      <c r="B37">
        <v>2.96</v>
      </c>
      <c r="C37">
        <v>3.01</v>
      </c>
      <c r="D37">
        <v>2.96</v>
      </c>
      <c r="E37">
        <v>2.99</v>
      </c>
      <c r="F37">
        <v>2.9117869999999999</v>
      </c>
      <c r="G37">
        <v>2654656</v>
      </c>
      <c r="H37" s="1">
        <v>44979</v>
      </c>
      <c r="I37">
        <f t="shared" si="0"/>
        <v>-0.66445738084321948</v>
      </c>
      <c r="N37" s="15" t="s">
        <v>45</v>
      </c>
      <c r="O37" s="12">
        <f>COUNTIFS($I$2:$I$65, "&gt;=5", $I$2:$I$65, "&lt;6")</f>
        <v>0</v>
      </c>
    </row>
    <row r="38" spans="1:15" x14ac:dyDescent="0.25">
      <c r="A38" s="1">
        <v>44980</v>
      </c>
      <c r="B38">
        <v>3.25</v>
      </c>
      <c r="C38">
        <v>3.33</v>
      </c>
      <c r="D38">
        <v>3.19</v>
      </c>
      <c r="E38">
        <v>3.25</v>
      </c>
      <c r="F38">
        <v>3.1649859999999999</v>
      </c>
      <c r="G38">
        <v>10849901</v>
      </c>
      <c r="H38" s="1">
        <v>44980</v>
      </c>
      <c r="I38">
        <f t="shared" si="0"/>
        <v>8.6956566534571369</v>
      </c>
      <c r="N38" s="15" t="s">
        <v>46</v>
      </c>
      <c r="O38" s="12">
        <f>COUNTIFS($I$2:$I$65, "&gt;=6", $I$2:$I$65, "&lt;7")</f>
        <v>0</v>
      </c>
    </row>
    <row r="39" spans="1:15" x14ac:dyDescent="0.25">
      <c r="A39" s="1">
        <v>44981</v>
      </c>
      <c r="B39">
        <v>3.2</v>
      </c>
      <c r="C39">
        <v>3.2</v>
      </c>
      <c r="D39">
        <v>3.13</v>
      </c>
      <c r="E39">
        <v>3.16</v>
      </c>
      <c r="F39">
        <v>3.07734</v>
      </c>
      <c r="G39">
        <v>4885051</v>
      </c>
      <c r="H39" s="1">
        <v>44981</v>
      </c>
      <c r="I39">
        <f t="shared" si="0"/>
        <v>-2.7692381577675191</v>
      </c>
      <c r="N39" s="15" t="s">
        <v>47</v>
      </c>
      <c r="O39" s="12">
        <f>COUNTIFS($I$2:$I$65, "&gt;=7", $I$2:$I$65, "&lt;8")</f>
        <v>0</v>
      </c>
    </row>
    <row r="40" spans="1:15" x14ac:dyDescent="0.25">
      <c r="A40" s="1">
        <v>44984</v>
      </c>
      <c r="B40">
        <v>3.16</v>
      </c>
      <c r="C40">
        <v>3.21</v>
      </c>
      <c r="D40">
        <v>3.1150000000000002</v>
      </c>
      <c r="E40">
        <v>3.18</v>
      </c>
      <c r="F40">
        <v>3.0968170000000002</v>
      </c>
      <c r="G40">
        <v>4464840</v>
      </c>
      <c r="H40" s="1">
        <v>44984</v>
      </c>
      <c r="I40">
        <f t="shared" si="0"/>
        <v>0.63291673978176566</v>
      </c>
      <c r="N40" s="15" t="s">
        <v>48</v>
      </c>
      <c r="O40" s="12">
        <f>COUNTIFS($I$2:$I$65, "&gt;=8", $I$2:$I$65, "&lt;9")</f>
        <v>1</v>
      </c>
    </row>
    <row r="41" spans="1:15" x14ac:dyDescent="0.25">
      <c r="A41" s="1">
        <v>44985</v>
      </c>
      <c r="B41">
        <v>3.2</v>
      </c>
      <c r="C41">
        <v>3.22</v>
      </c>
      <c r="D41">
        <v>3.17</v>
      </c>
      <c r="E41">
        <v>3.22</v>
      </c>
      <c r="F41">
        <v>3.1357710000000001</v>
      </c>
      <c r="G41">
        <v>2899876</v>
      </c>
      <c r="H41" s="1">
        <v>44985</v>
      </c>
      <c r="I41">
        <f t="shared" si="0"/>
        <v>1.2578721958707904</v>
      </c>
    </row>
    <row r="42" spans="1:15" x14ac:dyDescent="0.25">
      <c r="A42" s="1">
        <v>44986</v>
      </c>
      <c r="B42">
        <v>3.17</v>
      </c>
      <c r="C42">
        <v>3.22</v>
      </c>
      <c r="D42">
        <v>3.1549999999999998</v>
      </c>
      <c r="E42">
        <v>3.19</v>
      </c>
      <c r="F42">
        <v>3.1065550000000002</v>
      </c>
      <c r="G42">
        <v>2526944</v>
      </c>
      <c r="H42" s="1">
        <v>44986</v>
      </c>
      <c r="I42">
        <f t="shared" si="0"/>
        <v>-0.93170068860257682</v>
      </c>
    </row>
    <row r="43" spans="1:15" x14ac:dyDescent="0.25">
      <c r="A43" s="1">
        <v>44987</v>
      </c>
      <c r="B43">
        <v>3.19</v>
      </c>
      <c r="C43">
        <v>3.2</v>
      </c>
      <c r="D43">
        <v>3.15</v>
      </c>
      <c r="E43">
        <v>3.17</v>
      </c>
      <c r="F43">
        <v>3.0870790000000001</v>
      </c>
      <c r="G43">
        <v>3070381</v>
      </c>
      <c r="H43" s="1">
        <v>44987</v>
      </c>
      <c r="I43">
        <f t="shared" si="0"/>
        <v>-0.62693240583218546</v>
      </c>
    </row>
    <row r="44" spans="1:15" x14ac:dyDescent="0.25">
      <c r="A44" s="1">
        <v>44988</v>
      </c>
      <c r="B44">
        <v>3.15</v>
      </c>
      <c r="C44">
        <v>3.2</v>
      </c>
      <c r="D44">
        <v>3.15</v>
      </c>
      <c r="E44">
        <v>3.2</v>
      </c>
      <c r="F44">
        <v>3.1162939999999999</v>
      </c>
      <c r="G44">
        <v>2585842</v>
      </c>
      <c r="H44" s="1">
        <v>44988</v>
      </c>
      <c r="I44">
        <f t="shared" si="0"/>
        <v>0.94636386046485266</v>
      </c>
    </row>
    <row r="45" spans="1:15" x14ac:dyDescent="0.25">
      <c r="A45" s="1">
        <v>44991</v>
      </c>
      <c r="B45">
        <v>3.23</v>
      </c>
      <c r="C45">
        <v>3.23</v>
      </c>
      <c r="D45">
        <v>3.17</v>
      </c>
      <c r="E45">
        <v>3.17</v>
      </c>
      <c r="F45">
        <v>3.0870790000000001</v>
      </c>
      <c r="G45">
        <v>2403495</v>
      </c>
      <c r="H45" s="1">
        <v>44991</v>
      </c>
      <c r="I45">
        <f t="shared" si="0"/>
        <v>-0.93749177709162779</v>
      </c>
    </row>
    <row r="46" spans="1:15" x14ac:dyDescent="0.25">
      <c r="A46" s="1">
        <v>44992</v>
      </c>
      <c r="B46">
        <v>3.12</v>
      </c>
      <c r="C46">
        <v>3.18</v>
      </c>
      <c r="D46">
        <v>3.09</v>
      </c>
      <c r="E46">
        <v>3.17</v>
      </c>
      <c r="F46">
        <v>3.1240350000000001</v>
      </c>
      <c r="G46">
        <v>3511144</v>
      </c>
      <c r="H46" s="1">
        <v>44992</v>
      </c>
      <c r="I46">
        <f t="shared" si="0"/>
        <v>1.1971187002341044</v>
      </c>
    </row>
    <row r="47" spans="1:15" x14ac:dyDescent="0.25">
      <c r="A47" s="1">
        <v>44993</v>
      </c>
      <c r="B47">
        <v>3.15</v>
      </c>
      <c r="C47">
        <v>3.16</v>
      </c>
      <c r="D47">
        <v>3.11</v>
      </c>
      <c r="E47">
        <v>3.15</v>
      </c>
      <c r="F47">
        <v>3.1043249999999998</v>
      </c>
      <c r="G47">
        <v>3846979</v>
      </c>
      <c r="H47" s="1">
        <v>44993</v>
      </c>
      <c r="I47">
        <f t="shared" si="0"/>
        <v>-0.63091482649843356</v>
      </c>
    </row>
    <row r="48" spans="1:15" x14ac:dyDescent="0.25">
      <c r="A48" s="1">
        <v>44994</v>
      </c>
      <c r="B48">
        <v>3.15</v>
      </c>
      <c r="C48">
        <v>3.2</v>
      </c>
      <c r="D48">
        <v>3.13</v>
      </c>
      <c r="E48">
        <v>3.17</v>
      </c>
      <c r="F48">
        <v>3.1240350000000001</v>
      </c>
      <c r="G48">
        <v>2543806</v>
      </c>
      <c r="H48" s="1">
        <v>44994</v>
      </c>
      <c r="I48">
        <f t="shared" si="0"/>
        <v>0.63492063492064588</v>
      </c>
    </row>
    <row r="49" spans="1:9" x14ac:dyDescent="0.25">
      <c r="A49" s="1">
        <v>44995</v>
      </c>
      <c r="B49">
        <v>3.12</v>
      </c>
      <c r="C49">
        <v>3.14</v>
      </c>
      <c r="D49">
        <v>3.07</v>
      </c>
      <c r="E49">
        <v>3.08</v>
      </c>
      <c r="F49">
        <v>3.0353400000000001</v>
      </c>
      <c r="G49">
        <v>2051183</v>
      </c>
      <c r="H49" s="1">
        <v>44995</v>
      </c>
      <c r="I49">
        <f t="shared" si="0"/>
        <v>-2.839116719242901</v>
      </c>
    </row>
    <row r="50" spans="1:9" x14ac:dyDescent="0.25">
      <c r="A50" s="1">
        <v>44998</v>
      </c>
      <c r="B50">
        <v>3.04</v>
      </c>
      <c r="C50">
        <v>3.085</v>
      </c>
      <c r="D50">
        <v>3.04</v>
      </c>
      <c r="E50">
        <v>3.07</v>
      </c>
      <c r="F50">
        <v>3.0254850000000002</v>
      </c>
      <c r="G50">
        <v>1616841</v>
      </c>
      <c r="H50" s="1">
        <v>44998</v>
      </c>
      <c r="I50">
        <f t="shared" si="0"/>
        <v>-0.3246753246753229</v>
      </c>
    </row>
    <row r="51" spans="1:9" x14ac:dyDescent="0.25">
      <c r="A51" s="1">
        <v>44999</v>
      </c>
      <c r="B51">
        <v>3</v>
      </c>
      <c r="C51">
        <v>3.02</v>
      </c>
      <c r="D51">
        <v>2.96</v>
      </c>
      <c r="E51">
        <v>2.99</v>
      </c>
      <c r="F51">
        <v>2.9466450000000002</v>
      </c>
      <c r="G51">
        <v>4418245</v>
      </c>
      <c r="H51" s="1">
        <v>44999</v>
      </c>
      <c r="I51">
        <f t="shared" si="0"/>
        <v>-2.6058631921824111</v>
      </c>
    </row>
    <row r="52" spans="1:9" x14ac:dyDescent="0.25">
      <c r="A52" s="1">
        <v>45000</v>
      </c>
      <c r="B52">
        <v>3.01</v>
      </c>
      <c r="C52">
        <v>3.03</v>
      </c>
      <c r="D52">
        <v>2.98</v>
      </c>
      <c r="E52">
        <v>3.02</v>
      </c>
      <c r="F52">
        <v>2.97621</v>
      </c>
      <c r="G52">
        <v>2530972</v>
      </c>
      <c r="H52" s="1">
        <v>45000</v>
      </c>
      <c r="I52">
        <f t="shared" si="0"/>
        <v>1.0033444816053456</v>
      </c>
    </row>
    <row r="53" spans="1:9" x14ac:dyDescent="0.25">
      <c r="A53" s="1">
        <v>45001</v>
      </c>
      <c r="B53">
        <v>3.01</v>
      </c>
      <c r="C53">
        <v>3.01</v>
      </c>
      <c r="D53">
        <v>2.95</v>
      </c>
      <c r="E53">
        <v>2.99</v>
      </c>
      <c r="F53">
        <v>2.9466450000000002</v>
      </c>
      <c r="G53">
        <v>5819994</v>
      </c>
      <c r="H53" s="1">
        <v>45001</v>
      </c>
      <c r="I53">
        <f t="shared" si="0"/>
        <v>-0.99337748344370325</v>
      </c>
    </row>
    <row r="54" spans="1:9" x14ac:dyDescent="0.25">
      <c r="A54" s="1">
        <v>45002</v>
      </c>
      <c r="B54">
        <v>2.99</v>
      </c>
      <c r="C54">
        <v>3.02</v>
      </c>
      <c r="D54">
        <v>2.96</v>
      </c>
      <c r="E54">
        <v>3.01</v>
      </c>
      <c r="F54">
        <v>2.9663550000000001</v>
      </c>
      <c r="G54">
        <v>6917020</v>
      </c>
      <c r="H54" s="1">
        <v>45002</v>
      </c>
      <c r="I54">
        <f t="shared" si="0"/>
        <v>0.66889632107023045</v>
      </c>
    </row>
    <row r="55" spans="1:9" x14ac:dyDescent="0.25">
      <c r="A55" s="1">
        <v>45005</v>
      </c>
      <c r="B55">
        <v>2.97</v>
      </c>
      <c r="C55">
        <v>2.99</v>
      </c>
      <c r="D55">
        <v>2.9550000000000001</v>
      </c>
      <c r="E55">
        <v>2.98</v>
      </c>
      <c r="F55">
        <v>2.9367899999999998</v>
      </c>
      <c r="G55">
        <v>3754946</v>
      </c>
      <c r="H55" s="1">
        <v>45005</v>
      </c>
      <c r="I55">
        <f t="shared" si="0"/>
        <v>-0.99667774086379701</v>
      </c>
    </row>
    <row r="56" spans="1:9" x14ac:dyDescent="0.25">
      <c r="A56" s="1">
        <v>45006</v>
      </c>
      <c r="B56">
        <v>3.01</v>
      </c>
      <c r="C56">
        <v>3.03</v>
      </c>
      <c r="D56">
        <v>2.98</v>
      </c>
      <c r="E56">
        <v>3.01</v>
      </c>
      <c r="F56">
        <v>2.9663550000000001</v>
      </c>
      <c r="G56">
        <v>2117140</v>
      </c>
      <c r="H56" s="1">
        <v>45006</v>
      </c>
      <c r="I56">
        <f t="shared" si="0"/>
        <v>1.006711409395983</v>
      </c>
    </row>
    <row r="57" spans="1:9" x14ac:dyDescent="0.25">
      <c r="A57" s="1">
        <v>45007</v>
      </c>
      <c r="B57">
        <v>3.04</v>
      </c>
      <c r="C57">
        <v>3.04</v>
      </c>
      <c r="D57">
        <v>2.9950000000000001</v>
      </c>
      <c r="E57">
        <v>3.02</v>
      </c>
      <c r="F57">
        <v>2.97621</v>
      </c>
      <c r="G57">
        <v>2581987</v>
      </c>
      <c r="H57" s="1">
        <v>45007</v>
      </c>
      <c r="I57">
        <f t="shared" si="0"/>
        <v>0.33222591362126069</v>
      </c>
    </row>
    <row r="58" spans="1:9" x14ac:dyDescent="0.25">
      <c r="A58" s="1">
        <v>45008</v>
      </c>
      <c r="B58">
        <v>3</v>
      </c>
      <c r="C58">
        <v>3.04</v>
      </c>
      <c r="D58">
        <v>3</v>
      </c>
      <c r="E58">
        <v>3.01</v>
      </c>
      <c r="F58">
        <v>2.9663550000000001</v>
      </c>
      <c r="G58">
        <v>2211477</v>
      </c>
      <c r="H58" s="1">
        <v>45008</v>
      </c>
      <c r="I58">
        <f t="shared" si="0"/>
        <v>-0.33112582781456773</v>
      </c>
    </row>
    <row r="59" spans="1:9" x14ac:dyDescent="0.25">
      <c r="A59" s="1">
        <v>45009</v>
      </c>
      <c r="B59">
        <v>2.99</v>
      </c>
      <c r="C59">
        <v>3.0249999999999999</v>
      </c>
      <c r="D59">
        <v>2.98</v>
      </c>
      <c r="E59">
        <v>3.02</v>
      </c>
      <c r="F59">
        <v>2.97621</v>
      </c>
      <c r="G59">
        <v>5338340</v>
      </c>
      <c r="H59" s="1">
        <v>45009</v>
      </c>
      <c r="I59">
        <f t="shared" si="0"/>
        <v>0.33222591362126069</v>
      </c>
    </row>
    <row r="60" spans="1:9" x14ac:dyDescent="0.25">
      <c r="A60" s="1">
        <v>45012</v>
      </c>
      <c r="B60">
        <v>3.04</v>
      </c>
      <c r="C60">
        <v>3.05</v>
      </c>
      <c r="D60">
        <v>3</v>
      </c>
      <c r="E60">
        <v>3.04</v>
      </c>
      <c r="F60">
        <v>2.9959199999999999</v>
      </c>
      <c r="G60">
        <v>3355936</v>
      </c>
      <c r="H60" s="1">
        <v>45012</v>
      </c>
      <c r="I60">
        <f t="shared" si="0"/>
        <v>0.66225165562913546</v>
      </c>
    </row>
    <row r="61" spans="1:9" x14ac:dyDescent="0.25">
      <c r="A61" s="1">
        <v>45013</v>
      </c>
      <c r="B61">
        <v>3.02</v>
      </c>
      <c r="C61">
        <v>3.03</v>
      </c>
      <c r="D61">
        <v>2.98</v>
      </c>
      <c r="E61">
        <v>3.01</v>
      </c>
      <c r="F61">
        <v>2.9663550000000001</v>
      </c>
      <c r="G61">
        <v>3384080</v>
      </c>
      <c r="H61" s="1">
        <v>45013</v>
      </c>
      <c r="I61">
        <f t="shared" si="0"/>
        <v>-0.98684210526315264</v>
      </c>
    </row>
    <row r="62" spans="1:9" x14ac:dyDescent="0.25">
      <c r="A62" s="1">
        <v>45014</v>
      </c>
      <c r="B62">
        <v>2.97</v>
      </c>
      <c r="C62">
        <v>2.9849999999999999</v>
      </c>
      <c r="D62">
        <v>2.9</v>
      </c>
      <c r="E62">
        <v>2.91</v>
      </c>
      <c r="F62">
        <v>2.8678050000000002</v>
      </c>
      <c r="G62">
        <v>5749820</v>
      </c>
      <c r="H62" s="1">
        <v>45014</v>
      </c>
      <c r="I62">
        <f t="shared" si="0"/>
        <v>-3.3222591362126215</v>
      </c>
    </row>
    <row r="63" spans="1:9" x14ac:dyDescent="0.25">
      <c r="A63" s="1">
        <v>45015</v>
      </c>
      <c r="B63">
        <v>2.95</v>
      </c>
      <c r="C63">
        <v>2.95</v>
      </c>
      <c r="D63">
        <v>2.88</v>
      </c>
      <c r="E63">
        <v>2.9</v>
      </c>
      <c r="F63">
        <v>2.8579500000000002</v>
      </c>
      <c r="G63">
        <v>4177790</v>
      </c>
      <c r="H63" s="1">
        <v>45015</v>
      </c>
      <c r="I63">
        <f>(100*(F63-F62))/F62</f>
        <v>-0.34364261168384691</v>
      </c>
    </row>
    <row r="64" spans="1:9" x14ac:dyDescent="0.25">
      <c r="A64" s="1">
        <v>45016</v>
      </c>
      <c r="B64">
        <v>2.89</v>
      </c>
      <c r="C64">
        <v>2.91</v>
      </c>
      <c r="D64">
        <v>2.855</v>
      </c>
      <c r="E64">
        <v>2.87</v>
      </c>
      <c r="F64">
        <v>2.8283849999999999</v>
      </c>
      <c r="G64">
        <v>5361710</v>
      </c>
      <c r="H64" s="1">
        <v>45016</v>
      </c>
      <c r="I64">
        <f t="shared" si="0"/>
        <v>-1.0344827586206995</v>
      </c>
    </row>
  </sheetData>
  <mergeCells count="3">
    <mergeCell ref="N2:P2"/>
    <mergeCell ref="N3:U3"/>
    <mergeCell ref="N4:O4"/>
  </mergeCells>
  <conditionalFormatting sqref="N29:N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{155D69DB-C134-4FE6-8433-61DF44AEE8AA}</x14:id>
        </ext>
      </extLst>
    </cfRule>
  </conditionalFormatting>
  <conditionalFormatting sqref="O10:O2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{7CEDF74A-BEF4-4D86-9773-93C448ADE35F}</x14:id>
        </ext>
      </extLst>
    </cfRule>
  </conditionalFormatting>
  <conditionalFormatting sqref="O28:O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{18C190FA-0FD0-4686-98ED-E0F11B018D93}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D69DB-C134-4FE6-8433-61DF44AEE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N29:N40</xm:sqref>
        </x14:conditionalFormatting>
        <x14:conditionalFormatting xmlns:xm="http://schemas.microsoft.com/office/excel/2006/main">
          <x14:cfRule type="dataBar" id="{7CEDF74A-BEF4-4D86-9773-93C448ADE3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O10:O22</xm:sqref>
        </x14:conditionalFormatting>
        <x14:conditionalFormatting xmlns:xm="http://schemas.microsoft.com/office/excel/2006/main">
          <x14:cfRule type="dataBar" id="{18C190FA-0FD0-4686-98ED-E0F11B018D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O28:O40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CF24-E805-40C7-B679-F66F9DF827B8}">
  <dimension ref="A1:P64"/>
  <sheetViews>
    <sheetView workbookViewId="0">
      <selection activeCell="M16" sqref="M16:M17"/>
    </sheetView>
  </sheetViews>
  <sheetFormatPr defaultRowHeight="15" x14ac:dyDescent="0.25"/>
  <cols>
    <col min="1" max="1" width="26.42578125" customWidth="1"/>
    <col min="2" max="2" width="25.28515625" customWidth="1"/>
    <col min="4" max="4" width="20" customWidth="1"/>
    <col min="13" max="13" width="16" customWidth="1"/>
    <col min="14" max="14" width="22.140625" customWidth="1"/>
  </cols>
  <sheetData>
    <row r="1" spans="1:16" ht="30" x14ac:dyDescent="0.25">
      <c r="A1" s="2" t="s">
        <v>50</v>
      </c>
      <c r="B1" s="2" t="s">
        <v>69</v>
      </c>
      <c r="M1" s="12" t="s">
        <v>70</v>
      </c>
      <c r="N1" s="12" t="s">
        <v>66</v>
      </c>
      <c r="O1" s="23" t="s">
        <v>67</v>
      </c>
      <c r="P1" s="24" t="s">
        <v>68</v>
      </c>
    </row>
    <row r="2" spans="1:16" x14ac:dyDescent="0.25">
      <c r="A2" s="3">
        <v>0</v>
      </c>
      <c r="B2">
        <v>0</v>
      </c>
      <c r="M2" s="12" t="s">
        <v>51</v>
      </c>
      <c r="N2" s="12" t="s">
        <v>64</v>
      </c>
      <c r="O2" s="12">
        <f>AVERAGE(A2:A63)</f>
        <v>0.25206866200283112</v>
      </c>
      <c r="P2" s="12">
        <f>AVERAGE(B2:B64)</f>
        <v>0.15890211365459547</v>
      </c>
    </row>
    <row r="3" spans="1:16" ht="45" x14ac:dyDescent="0.25">
      <c r="A3" s="3">
        <v>1.8888888888888882</v>
      </c>
      <c r="B3">
        <v>1.9148966837100951</v>
      </c>
      <c r="M3" s="21" t="s">
        <v>52</v>
      </c>
      <c r="N3" s="12" t="s">
        <v>65</v>
      </c>
      <c r="O3" s="12">
        <f>_xlfn.STDEV.S(A2:A63)</f>
        <v>1.3774039091887005</v>
      </c>
      <c r="P3" s="12">
        <f>_xlfn.STDEV.S(B2:B64)</f>
        <v>2.0177190582432094</v>
      </c>
    </row>
    <row r="4" spans="1:16" ht="30" x14ac:dyDescent="0.25">
      <c r="A4" s="3">
        <v>0</v>
      </c>
      <c r="B4">
        <v>0.41753119284585882</v>
      </c>
      <c r="M4" s="21" t="s">
        <v>56</v>
      </c>
      <c r="N4" s="22" t="s">
        <v>57</v>
      </c>
      <c r="O4" s="12">
        <f>O3/COUNT(A2:A63)</f>
        <v>2.2216192083688718E-2</v>
      </c>
      <c r="P4" s="12">
        <f>P3/COUNT(B2:B64)</f>
        <v>3.2027286638781099E-2</v>
      </c>
    </row>
    <row r="5" spans="1:16" ht="30" x14ac:dyDescent="0.25">
      <c r="A5" s="3">
        <v>-1.6357688113413342</v>
      </c>
      <c r="B5">
        <v>-0.10394071637816236</v>
      </c>
      <c r="M5" s="21" t="s">
        <v>58</v>
      </c>
      <c r="N5" s="12" t="s">
        <v>59</v>
      </c>
      <c r="O5" s="12">
        <f>O4*1.96</f>
        <v>4.3543736484029885E-2</v>
      </c>
      <c r="P5" s="12">
        <f>1.96*P4</f>
        <v>6.2773481812010951E-2</v>
      </c>
    </row>
    <row r="6" spans="1:16" ht="30" x14ac:dyDescent="0.25">
      <c r="A6" s="3">
        <v>-0.66518847006650472</v>
      </c>
      <c r="B6">
        <v>0.41622774863136752</v>
      </c>
      <c r="M6" s="21" t="s">
        <v>60</v>
      </c>
      <c r="N6" s="21" t="s">
        <v>61</v>
      </c>
      <c r="O6" s="12">
        <f>O2-Q7</f>
        <v>0.25206866200283112</v>
      </c>
      <c r="P6" s="12">
        <f>P2-P5</f>
        <v>9.6128631842584522E-2</v>
      </c>
    </row>
    <row r="7" spans="1:16" ht="30" x14ac:dyDescent="0.25">
      <c r="A7" s="3">
        <v>0.33482142857142139</v>
      </c>
      <c r="B7">
        <v>-0.5181200547068151</v>
      </c>
      <c r="M7" s="21" t="s">
        <v>62</v>
      </c>
      <c r="N7" s="21" t="s">
        <v>63</v>
      </c>
      <c r="O7" s="12">
        <f>O2+O5</f>
        <v>0.29561239848686099</v>
      </c>
      <c r="P7" s="12">
        <f>P2+P5</f>
        <v>0.22167559546660642</v>
      </c>
    </row>
    <row r="8" spans="1:16" x14ac:dyDescent="0.25">
      <c r="A8" s="3">
        <v>1.5572858731924424</v>
      </c>
      <c r="B8">
        <v>0.41666127996620994</v>
      </c>
      <c r="M8" s="12"/>
      <c r="N8" s="12"/>
      <c r="O8" s="12"/>
      <c r="P8" s="12"/>
    </row>
    <row r="9" spans="1:16" x14ac:dyDescent="0.25">
      <c r="A9" s="3">
        <v>2.3001095290251814</v>
      </c>
      <c r="B9">
        <v>0.82987556318962241</v>
      </c>
      <c r="M9" s="12"/>
      <c r="N9" s="12"/>
      <c r="O9" s="12"/>
      <c r="P9" s="12"/>
    </row>
    <row r="10" spans="1:16" x14ac:dyDescent="0.25">
      <c r="A10" s="3">
        <v>0.74946466809422152</v>
      </c>
      <c r="B10">
        <v>0.61728132335887287</v>
      </c>
      <c r="M10" s="12" t="s">
        <v>54</v>
      </c>
      <c r="N10" s="12"/>
      <c r="O10" s="12"/>
      <c r="P10" s="12"/>
    </row>
    <row r="11" spans="1:16" x14ac:dyDescent="0.25">
      <c r="A11" s="3">
        <v>2.1253985122210337</v>
      </c>
      <c r="B11">
        <v>0.10225081875210214</v>
      </c>
      <c r="M11" s="12" t="s">
        <v>53</v>
      </c>
      <c r="N11" s="12"/>
      <c r="O11" s="12"/>
      <c r="P11" s="12"/>
    </row>
    <row r="12" spans="1:16" x14ac:dyDescent="0.25">
      <c r="A12" s="3">
        <v>0.62434963579605096</v>
      </c>
      <c r="B12">
        <v>-0.91930679492592471</v>
      </c>
      <c r="M12" s="12" t="s">
        <v>55</v>
      </c>
      <c r="N12" s="12"/>
      <c r="O12" s="12"/>
      <c r="P12" s="12"/>
    </row>
    <row r="13" spans="1:16" x14ac:dyDescent="0.25">
      <c r="A13" s="3">
        <v>0.62047569803516545</v>
      </c>
      <c r="B13">
        <v>2.1649446283578948</v>
      </c>
    </row>
    <row r="14" spans="1:16" x14ac:dyDescent="0.25">
      <c r="A14" s="3">
        <v>-0.9249743062692688</v>
      </c>
      <c r="B14">
        <v>-2.2199774699134354</v>
      </c>
    </row>
    <row r="15" spans="1:16" x14ac:dyDescent="0.25">
      <c r="A15" s="3">
        <v>-1.6597510373443998</v>
      </c>
      <c r="B15">
        <v>0.10320051821195968</v>
      </c>
    </row>
    <row r="16" spans="1:16" x14ac:dyDescent="0.25">
      <c r="A16" s="3">
        <v>0.42194092827003316</v>
      </c>
      <c r="B16">
        <v>-0.92783645853501839</v>
      </c>
    </row>
    <row r="17" spans="1:2" x14ac:dyDescent="0.25">
      <c r="A17" s="3">
        <v>0.8403361344537823</v>
      </c>
      <c r="B17">
        <v>2.9136372891848081</v>
      </c>
    </row>
    <row r="18" spans="1:2" x14ac:dyDescent="0.25">
      <c r="A18" s="3">
        <v>-0.52083333333332227</v>
      </c>
      <c r="B18">
        <v>-2.7300448197895992</v>
      </c>
    </row>
    <row r="19" spans="1:2" x14ac:dyDescent="0.25">
      <c r="A19" s="3">
        <v>1.0471204188481638</v>
      </c>
      <c r="B19">
        <v>2.1829593130365801</v>
      </c>
    </row>
    <row r="20" spans="1:2" x14ac:dyDescent="0.25">
      <c r="A20" s="3">
        <v>3.1088082901554293</v>
      </c>
      <c r="B20">
        <v>0.71210456769806452</v>
      </c>
    </row>
    <row r="21" spans="1:2" x14ac:dyDescent="0.25">
      <c r="A21" s="3">
        <v>-0.6030150753768716</v>
      </c>
      <c r="B21">
        <v>0</v>
      </c>
    </row>
    <row r="22" spans="1:2" x14ac:dyDescent="0.25">
      <c r="A22" s="3">
        <v>1.8200202224469131</v>
      </c>
      <c r="B22">
        <v>-3.4343360476213016</v>
      </c>
    </row>
    <row r="23" spans="1:2" x14ac:dyDescent="0.25">
      <c r="A23" s="3">
        <v>2.6812313803376324</v>
      </c>
      <c r="B23">
        <v>1.4644325210386859</v>
      </c>
    </row>
    <row r="24" spans="1:2" x14ac:dyDescent="0.25">
      <c r="A24" s="3">
        <v>-0.38684719535782541</v>
      </c>
      <c r="B24">
        <v>-0.10309412454118709</v>
      </c>
    </row>
    <row r="25" spans="1:2" x14ac:dyDescent="0.25">
      <c r="A25" s="3">
        <v>-9.7087378640791866E-2</v>
      </c>
      <c r="B25">
        <v>-1.960777826009424</v>
      </c>
    </row>
    <row r="26" spans="1:2" x14ac:dyDescent="0.25">
      <c r="A26" s="3">
        <v>1.1661807580175025</v>
      </c>
      <c r="B26">
        <v>-0.31578267802565801</v>
      </c>
    </row>
    <row r="27" spans="1:2" x14ac:dyDescent="0.25">
      <c r="A27" s="3">
        <v>-1.5369836695485124</v>
      </c>
      <c r="B27">
        <v>0</v>
      </c>
    </row>
    <row r="28" spans="1:2" x14ac:dyDescent="0.25">
      <c r="A28" s="3">
        <v>-1.1707317073170656</v>
      </c>
      <c r="B28">
        <v>0.10557613915911847</v>
      </c>
    </row>
    <row r="29" spans="1:2" x14ac:dyDescent="0.25">
      <c r="A29" s="3">
        <v>-1.974333662388954</v>
      </c>
      <c r="B29">
        <v>-2.4261593708638305</v>
      </c>
    </row>
    <row r="30" spans="1:2" x14ac:dyDescent="0.25">
      <c r="A30" s="3">
        <v>0.70493454179255066</v>
      </c>
      <c r="B30">
        <v>-2.27025524536357</v>
      </c>
    </row>
    <row r="31" spans="1:2" x14ac:dyDescent="0.25">
      <c r="A31" s="3">
        <v>0.60000000000000497</v>
      </c>
      <c r="B31">
        <v>-1.106208991240125</v>
      </c>
    </row>
    <row r="32" spans="1:2" x14ac:dyDescent="0.25">
      <c r="A32" s="3">
        <v>1.8886679920477087</v>
      </c>
      <c r="B32">
        <v>-1.1185597178519684</v>
      </c>
    </row>
    <row r="33" spans="1:2" x14ac:dyDescent="0.25">
      <c r="A33" s="3">
        <v>-0.58536585365854144</v>
      </c>
      <c r="B33">
        <v>5.7692354940779351</v>
      </c>
    </row>
    <row r="34" spans="1:2" x14ac:dyDescent="0.25">
      <c r="A34" s="3">
        <v>-0.88321884200196132</v>
      </c>
      <c r="B34">
        <v>-1.497334520006754</v>
      </c>
    </row>
    <row r="35" spans="1:2" x14ac:dyDescent="0.25">
      <c r="A35" s="3">
        <v>9.9009900990096905E-2</v>
      </c>
      <c r="B35">
        <v>-1.3029261093136852</v>
      </c>
    </row>
    <row r="36" spans="1:2" x14ac:dyDescent="0.25">
      <c r="A36" s="3">
        <v>-1.285855588526202</v>
      </c>
      <c r="B36">
        <v>-1.4301501864772617</v>
      </c>
    </row>
    <row r="37" spans="1:2" x14ac:dyDescent="0.25">
      <c r="A37" s="3">
        <v>-0.40080160320642205</v>
      </c>
      <c r="B37">
        <v>1.1160744431314953</v>
      </c>
    </row>
    <row r="38" spans="1:2" x14ac:dyDescent="0.25">
      <c r="A38" s="3">
        <v>1.1066398390342174</v>
      </c>
      <c r="B38">
        <v>1.5981735159817416</v>
      </c>
    </row>
    <row r="39" spans="1:2" x14ac:dyDescent="0.25">
      <c r="A39" s="3">
        <v>-0.19900497512439153</v>
      </c>
      <c r="B39">
        <v>3.9325842696629172</v>
      </c>
    </row>
    <row r="40" spans="1:2" x14ac:dyDescent="0.25">
      <c r="A40" s="3">
        <v>2.3928215353938209</v>
      </c>
      <c r="B40">
        <v>0.43243243243242324</v>
      </c>
    </row>
    <row r="41" spans="1:2" x14ac:dyDescent="0.25">
      <c r="A41" s="3">
        <v>2.7263875365141299</v>
      </c>
      <c r="B41">
        <v>0.21528525296018677</v>
      </c>
    </row>
    <row r="42" spans="1:2" x14ac:dyDescent="0.25">
      <c r="A42" s="3">
        <v>-2.8436018957346039</v>
      </c>
      <c r="B42">
        <v>-0.85929108485499539</v>
      </c>
    </row>
    <row r="43" spans="1:2" x14ac:dyDescent="0.25">
      <c r="A43" s="3">
        <v>-0.58536585365854144</v>
      </c>
      <c r="B43">
        <v>-3.2502708559046662</v>
      </c>
    </row>
    <row r="44" spans="1:2" x14ac:dyDescent="0.25">
      <c r="A44" s="3">
        <v>2.944062806673216</v>
      </c>
      <c r="B44">
        <v>-1.1198208286674092</v>
      </c>
    </row>
    <row r="45" spans="1:2" x14ac:dyDescent="0.25">
      <c r="A45" s="3">
        <v>1.429933269780747</v>
      </c>
      <c r="B45">
        <v>-2.2650056625141484</v>
      </c>
    </row>
    <row r="46" spans="1:2" x14ac:dyDescent="0.25">
      <c r="A46" s="3">
        <v>-1.1278195488721898</v>
      </c>
      <c r="B46">
        <v>1.2746234067207349</v>
      </c>
    </row>
    <row r="47" spans="1:2" x14ac:dyDescent="0.25">
      <c r="A47" s="3">
        <v>-1.7110266159695791</v>
      </c>
      <c r="B47">
        <v>3.0892448512585764</v>
      </c>
    </row>
    <row r="48" spans="1:2" x14ac:dyDescent="0.25">
      <c r="A48" s="3">
        <v>-1.1605415860734933</v>
      </c>
      <c r="B48">
        <v>2.2197558268590574</v>
      </c>
    </row>
    <row r="49" spans="1:2" x14ac:dyDescent="0.25">
      <c r="A49" s="3">
        <v>-1.7612524461839676</v>
      </c>
      <c r="B49">
        <v>-2.4972855591748142</v>
      </c>
    </row>
    <row r="50" spans="1:2" x14ac:dyDescent="0.25">
      <c r="A50" s="3">
        <v>9.9601593625513588E-2</v>
      </c>
      <c r="B50">
        <v>-1.7817371937639213</v>
      </c>
    </row>
    <row r="51" spans="1:2" x14ac:dyDescent="0.25">
      <c r="A51" s="3">
        <v>1.2935323383084478</v>
      </c>
      <c r="B51">
        <v>-4.0816326530612175</v>
      </c>
    </row>
    <row r="52" spans="1:2" x14ac:dyDescent="0.25">
      <c r="A52" s="3">
        <v>-9.8231827111982195E-2</v>
      </c>
      <c r="B52">
        <v>2.8368794326240949</v>
      </c>
    </row>
    <row r="53" spans="1:2" x14ac:dyDescent="0.25">
      <c r="A53" s="3">
        <v>0.3933136676499599</v>
      </c>
      <c r="B53">
        <v>-2.0689655172413763</v>
      </c>
    </row>
    <row r="54" spans="1:2" x14ac:dyDescent="0.25">
      <c r="A54" s="3">
        <v>-1.273261508325179</v>
      </c>
      <c r="B54">
        <v>0.23474178403755369</v>
      </c>
    </row>
    <row r="55" spans="1:2" x14ac:dyDescent="0.25">
      <c r="A55" s="3">
        <v>0</v>
      </c>
      <c r="B55">
        <v>1.4051522248243677</v>
      </c>
    </row>
    <row r="56" spans="1:2" x14ac:dyDescent="0.25">
      <c r="A56" s="3">
        <v>-0.29761904761904129</v>
      </c>
      <c r="B56">
        <v>1.0392609699769038</v>
      </c>
    </row>
    <row r="57" spans="1:2" x14ac:dyDescent="0.25">
      <c r="A57" s="3">
        <v>-1.5920398009950261</v>
      </c>
      <c r="B57">
        <v>2.8571428571428572</v>
      </c>
    </row>
    <row r="58" spans="1:2" x14ac:dyDescent="0.25">
      <c r="A58" s="3">
        <v>1.718907987866531</v>
      </c>
      <c r="B58">
        <v>0.33333333333332621</v>
      </c>
    </row>
    <row r="59" spans="1:2" x14ac:dyDescent="0.25">
      <c r="A59" s="3">
        <v>0.39761431411529968</v>
      </c>
      <c r="B59">
        <v>-0.99667774086378591</v>
      </c>
    </row>
    <row r="60" spans="1:2" x14ac:dyDescent="0.25">
      <c r="A60" s="3">
        <v>0</v>
      </c>
      <c r="B60">
        <v>0.67114093959732102</v>
      </c>
    </row>
    <row r="61" spans="1:2" x14ac:dyDescent="0.25">
      <c r="A61" s="3">
        <v>0.4950495049505021</v>
      </c>
      <c r="B61">
        <v>0.99999999999999845</v>
      </c>
    </row>
    <row r="62" spans="1:2" x14ac:dyDescent="0.25">
      <c r="A62" s="3">
        <v>1.7733990147783223</v>
      </c>
      <c r="B62">
        <v>2.3102310231023195</v>
      </c>
    </row>
    <row r="63" spans="1:2" x14ac:dyDescent="0.25">
      <c r="A63" s="3">
        <v>1.2584704743465709</v>
      </c>
      <c r="B63">
        <v>5.8064516129032162</v>
      </c>
    </row>
    <row r="64" spans="1:2" x14ac:dyDescent="0.25">
      <c r="B64">
        <v>0.81300813008130157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694E-47F6-4D7C-90AA-CF6B3728BA1D}">
  <dimension ref="A1:N64"/>
  <sheetViews>
    <sheetView workbookViewId="0">
      <selection activeCell="K33" sqref="K33"/>
    </sheetView>
  </sheetViews>
  <sheetFormatPr defaultRowHeight="15" x14ac:dyDescent="0.25"/>
  <cols>
    <col min="1" max="1" width="22.140625" customWidth="1"/>
    <col min="2" max="2" width="21.42578125" customWidth="1"/>
    <col min="11" max="11" width="16.28515625" customWidth="1"/>
    <col min="12" max="12" width="21.5703125" customWidth="1"/>
    <col min="13" max="13" width="13" customWidth="1"/>
    <col min="14" max="14" width="14" customWidth="1"/>
  </cols>
  <sheetData>
    <row r="1" spans="1:14" ht="30" x14ac:dyDescent="0.25">
      <c r="A1" s="2" t="s">
        <v>71</v>
      </c>
      <c r="B1" s="2" t="s">
        <v>72</v>
      </c>
      <c r="K1" s="12" t="s">
        <v>70</v>
      </c>
      <c r="L1" s="12" t="s">
        <v>66</v>
      </c>
      <c r="M1" s="23" t="s">
        <v>67</v>
      </c>
      <c r="N1" s="24" t="s">
        <v>68</v>
      </c>
    </row>
    <row r="2" spans="1:14" x14ac:dyDescent="0.25">
      <c r="A2">
        <v>0</v>
      </c>
      <c r="B2">
        <v>0</v>
      </c>
      <c r="K2" s="12" t="s">
        <v>51</v>
      </c>
      <c r="L2" s="12" t="s">
        <v>64</v>
      </c>
      <c r="M2" s="12">
        <f>AVERAGE(A2:A64)</f>
        <v>0.16710267490017275</v>
      </c>
      <c r="N2" s="12">
        <f>AVERAGE(B2:B64)</f>
        <v>8.0817727723792115E-2</v>
      </c>
    </row>
    <row r="3" spans="1:14" ht="30" x14ac:dyDescent="0.25">
      <c r="A3">
        <v>1.0148333272554231</v>
      </c>
      <c r="B3">
        <v>1.4388611447652231</v>
      </c>
      <c r="K3" s="21" t="s">
        <v>52</v>
      </c>
      <c r="L3" s="12" t="s">
        <v>65</v>
      </c>
      <c r="M3" s="12">
        <f>_xlfn.STDEV.S(A2:A64)</f>
        <v>0.68932627406602354</v>
      </c>
      <c r="N3" s="12">
        <f>_xlfn.STDEV.S(B2:B64)</f>
        <v>1.5356674017857017</v>
      </c>
    </row>
    <row r="4" spans="1:14" ht="30" x14ac:dyDescent="0.25">
      <c r="A4">
        <v>1.6228675360057259</v>
      </c>
      <c r="B4">
        <v>-0.70922579794728879</v>
      </c>
      <c r="K4" s="21" t="s">
        <v>56</v>
      </c>
      <c r="L4" s="22" t="s">
        <v>57</v>
      </c>
      <c r="M4" s="12">
        <f>M3/COUNT(A2:A64)</f>
        <v>1.0941686889936882E-2</v>
      </c>
      <c r="N4" s="12">
        <f>N3/COUNT(B2:B64)</f>
        <v>2.4375673044217488E-2</v>
      </c>
    </row>
    <row r="5" spans="1:14" ht="30" x14ac:dyDescent="0.25">
      <c r="A5">
        <v>0</v>
      </c>
      <c r="B5">
        <v>0</v>
      </c>
      <c r="K5" s="21" t="s">
        <v>58</v>
      </c>
      <c r="L5" s="12" t="s">
        <v>59</v>
      </c>
      <c r="M5" s="12">
        <f>M4*1.96</f>
        <v>2.1445706304276287E-2</v>
      </c>
      <c r="N5" s="12">
        <f>1.96*N4</f>
        <v>4.7776319166666276E-2</v>
      </c>
    </row>
    <row r="6" spans="1:14" ht="30" x14ac:dyDescent="0.25">
      <c r="A6">
        <v>1.1406893761865153</v>
      </c>
      <c r="B6">
        <v>1.071419272051003</v>
      </c>
      <c r="K6" s="21" t="s">
        <v>60</v>
      </c>
      <c r="L6" s="21" t="s">
        <v>61</v>
      </c>
      <c r="M6" s="12">
        <f>M2-O7</f>
        <v>0.16710267490017275</v>
      </c>
      <c r="N6" s="12">
        <f>N2-N5</f>
        <v>3.304140855712584E-2</v>
      </c>
    </row>
    <row r="7" spans="1:14" ht="30" x14ac:dyDescent="0.25">
      <c r="A7">
        <v>-0.37594146767967013</v>
      </c>
      <c r="B7">
        <v>-0.70671980702270365</v>
      </c>
      <c r="K7" s="21" t="s">
        <v>62</v>
      </c>
      <c r="L7" s="21" t="s">
        <v>63</v>
      </c>
      <c r="M7" s="12">
        <f>M2+M5</f>
        <v>0.18854838120444903</v>
      </c>
      <c r="N7" s="12">
        <f>N2+N5</f>
        <v>0.12859404689045839</v>
      </c>
    </row>
    <row r="8" spans="1:14" x14ac:dyDescent="0.25">
      <c r="A8">
        <v>0</v>
      </c>
      <c r="B8">
        <v>1.423499768864914</v>
      </c>
    </row>
    <row r="9" spans="1:14" x14ac:dyDescent="0.25">
      <c r="A9">
        <v>0.60378082223062424</v>
      </c>
      <c r="B9">
        <v>0.70176032778839548</v>
      </c>
    </row>
    <row r="10" spans="1:14" x14ac:dyDescent="0.25">
      <c r="A10">
        <v>1.1252784324305001</v>
      </c>
      <c r="B10">
        <v>1.3937399415941738</v>
      </c>
    </row>
    <row r="11" spans="1:14" x14ac:dyDescent="0.25">
      <c r="A11">
        <v>1.3353142504245441</v>
      </c>
      <c r="B11">
        <v>0.68729092269255376</v>
      </c>
    </row>
    <row r="12" spans="1:14" x14ac:dyDescent="0.25">
      <c r="A12">
        <v>-0.36603376664116316</v>
      </c>
      <c r="B12">
        <v>0</v>
      </c>
    </row>
    <row r="13" spans="1:14" x14ac:dyDescent="0.25">
      <c r="A13">
        <v>-0.51433289866395859</v>
      </c>
      <c r="B13">
        <v>0.34128221600031206</v>
      </c>
    </row>
    <row r="14" spans="1:14" x14ac:dyDescent="0.25">
      <c r="A14">
        <v>1.4771112530758652</v>
      </c>
      <c r="B14">
        <v>0</v>
      </c>
    </row>
    <row r="15" spans="1:14" x14ac:dyDescent="0.25">
      <c r="A15">
        <v>0.36390256749428956</v>
      </c>
      <c r="B15">
        <v>0</v>
      </c>
    </row>
    <row r="16" spans="1:14" x14ac:dyDescent="0.25">
      <c r="A16">
        <v>-0.36258311821779415</v>
      </c>
      <c r="B16">
        <v>1.0203992532556627</v>
      </c>
    </row>
    <row r="17" spans="1:2" x14ac:dyDescent="0.25">
      <c r="A17">
        <v>7.2782001426927048E-2</v>
      </c>
      <c r="B17">
        <v>0.33672047602088712</v>
      </c>
    </row>
    <row r="18" spans="1:2" x14ac:dyDescent="0.25">
      <c r="A18">
        <v>-0.29090883679360313</v>
      </c>
      <c r="B18">
        <v>0.33555601576679184</v>
      </c>
    </row>
    <row r="19" spans="1:2" x14ac:dyDescent="0.25">
      <c r="A19">
        <v>7.2941260327744062E-2</v>
      </c>
      <c r="B19">
        <v>1.3378038984307552</v>
      </c>
    </row>
    <row r="20" spans="1:2" x14ac:dyDescent="0.25">
      <c r="A20">
        <v>0.29154492884601402</v>
      </c>
      <c r="B20">
        <v>-0.33005268846027896</v>
      </c>
    </row>
    <row r="21" spans="1:2" x14ac:dyDescent="0.25">
      <c r="A21">
        <v>0.36337362629852099</v>
      </c>
      <c r="B21">
        <v>1.3245145702043022</v>
      </c>
    </row>
    <row r="22" spans="1:2" x14ac:dyDescent="0.25">
      <c r="A22">
        <v>0.94134044510765269</v>
      </c>
      <c r="B22">
        <v>0</v>
      </c>
    </row>
    <row r="23" spans="1:2" x14ac:dyDescent="0.25">
      <c r="A23">
        <v>0.86083874470977573</v>
      </c>
      <c r="B23">
        <v>-0.32678334847897167</v>
      </c>
    </row>
    <row r="24" spans="1:2" x14ac:dyDescent="0.25">
      <c r="A24">
        <v>0.85348428837303947</v>
      </c>
      <c r="B24">
        <v>0.98359783692643998</v>
      </c>
    </row>
    <row r="25" spans="1:2" x14ac:dyDescent="0.25">
      <c r="A25">
        <v>-1.057839588833646</v>
      </c>
      <c r="B25">
        <v>-0.97401742262620206</v>
      </c>
    </row>
    <row r="26" spans="1:2" x14ac:dyDescent="0.25">
      <c r="A26">
        <v>-0.57019896746198528</v>
      </c>
      <c r="B26">
        <v>-0.327888390683787</v>
      </c>
    </row>
    <row r="27" spans="1:2" x14ac:dyDescent="0.25">
      <c r="A27">
        <v>0.78853528276066076</v>
      </c>
      <c r="B27">
        <v>0.65790029248645876</v>
      </c>
    </row>
    <row r="28" spans="1:2" x14ac:dyDescent="0.25">
      <c r="A28">
        <v>-0.21338379514749165</v>
      </c>
      <c r="B28">
        <v>-0.98038360297937999</v>
      </c>
    </row>
    <row r="29" spans="1:2" x14ac:dyDescent="0.25">
      <c r="A29">
        <v>-0.42765104706237567</v>
      </c>
      <c r="B29">
        <v>-0.6600714871281399</v>
      </c>
    </row>
    <row r="30" spans="1:2" x14ac:dyDescent="0.25">
      <c r="A30">
        <v>-7.1576414554316181E-2</v>
      </c>
      <c r="B30">
        <v>0.66445738084320427</v>
      </c>
    </row>
    <row r="31" spans="1:2" x14ac:dyDescent="0.25">
      <c r="A31">
        <v>-7.1635005478254937E-2</v>
      </c>
      <c r="B31">
        <v>0</v>
      </c>
    </row>
    <row r="32" spans="1:2" x14ac:dyDescent="0.25">
      <c r="A32">
        <v>-0.14337271600946458</v>
      </c>
      <c r="B32">
        <v>-0.33005268846027896</v>
      </c>
    </row>
    <row r="33" spans="1:2" x14ac:dyDescent="0.25">
      <c r="A33">
        <v>1.5793275626969263</v>
      </c>
      <c r="B33">
        <v>1.3245145702043022</v>
      </c>
    </row>
    <row r="34" spans="1:2" x14ac:dyDescent="0.25">
      <c r="A34">
        <v>-0.56537776890661207</v>
      </c>
      <c r="B34">
        <v>-1.3072005090008019</v>
      </c>
    </row>
    <row r="35" spans="1:2" x14ac:dyDescent="0.25">
      <c r="A35">
        <v>0.14215719751182082</v>
      </c>
      <c r="B35">
        <v>0</v>
      </c>
    </row>
    <row r="36" spans="1:2" x14ac:dyDescent="0.25">
      <c r="A36">
        <v>-0.14195539769673837</v>
      </c>
      <c r="B36">
        <v>-0.33111164154257711</v>
      </c>
    </row>
    <row r="37" spans="1:2" x14ac:dyDescent="0.25">
      <c r="A37">
        <v>0</v>
      </c>
      <c r="B37">
        <v>-0.66445738084321948</v>
      </c>
    </row>
    <row r="38" spans="1:2" x14ac:dyDescent="0.25">
      <c r="A38">
        <v>0.14215719751182082</v>
      </c>
      <c r="B38">
        <v>8.6956566534571369</v>
      </c>
    </row>
    <row r="39" spans="1:2" x14ac:dyDescent="0.25">
      <c r="A39">
        <v>0.21290770461525418</v>
      </c>
      <c r="B39">
        <v>-2.7692381577675191</v>
      </c>
    </row>
    <row r="40" spans="1:2" x14ac:dyDescent="0.25">
      <c r="A40">
        <v>0</v>
      </c>
      <c r="B40">
        <v>0.63291673978176566</v>
      </c>
    </row>
    <row r="41" spans="1:2" x14ac:dyDescent="0.25">
      <c r="A41">
        <v>0.42493969921931279</v>
      </c>
      <c r="B41">
        <v>1.2578721958707904</v>
      </c>
    </row>
    <row r="42" spans="1:2" x14ac:dyDescent="0.25">
      <c r="A42">
        <v>-1.057839588833646</v>
      </c>
      <c r="B42">
        <v>-0.93170068860257682</v>
      </c>
    </row>
    <row r="43" spans="1:2" x14ac:dyDescent="0.25">
      <c r="A43">
        <v>-0.78403177685672631</v>
      </c>
      <c r="B43">
        <v>-0.62693240583218546</v>
      </c>
    </row>
    <row r="44" spans="1:2" x14ac:dyDescent="0.25">
      <c r="A44">
        <v>0.14368171657866638</v>
      </c>
      <c r="B44">
        <v>0.94636386046485266</v>
      </c>
    </row>
    <row r="45" spans="1:2" x14ac:dyDescent="0.25">
      <c r="A45">
        <v>0.35868158814533596</v>
      </c>
      <c r="B45">
        <v>-0.93749177709162779</v>
      </c>
    </row>
    <row r="46" spans="1:2" x14ac:dyDescent="0.25">
      <c r="A46">
        <v>0.64331792911615548</v>
      </c>
      <c r="B46">
        <v>1.1971187002341044</v>
      </c>
    </row>
    <row r="47" spans="1:2" x14ac:dyDescent="0.25">
      <c r="A47">
        <v>0</v>
      </c>
      <c r="B47">
        <v>-0.63091482649843356</v>
      </c>
    </row>
    <row r="48" spans="1:2" x14ac:dyDescent="0.25">
      <c r="A48">
        <v>0.42613962238178388</v>
      </c>
      <c r="B48">
        <v>0.63492063492064588</v>
      </c>
    </row>
    <row r="49" spans="1:2" x14ac:dyDescent="0.25">
      <c r="A49">
        <v>0.49504002112078738</v>
      </c>
      <c r="B49">
        <v>-2.839116719242901</v>
      </c>
    </row>
    <row r="50" spans="1:2" x14ac:dyDescent="0.25">
      <c r="A50">
        <v>7.03747182187833E-2</v>
      </c>
      <c r="B50">
        <v>-0.3246753246753229</v>
      </c>
    </row>
    <row r="51" spans="1:2" x14ac:dyDescent="0.25">
      <c r="A51">
        <v>-0.28128653112676721</v>
      </c>
      <c r="B51">
        <v>-2.6058631921824111</v>
      </c>
    </row>
    <row r="52" spans="1:2" x14ac:dyDescent="0.25">
      <c r="A52">
        <v>1.4104359645996494</v>
      </c>
      <c r="B52">
        <v>1.0033444816053456</v>
      </c>
    </row>
    <row r="53" spans="1:2" x14ac:dyDescent="0.25">
      <c r="A53">
        <v>0.20861401658433851</v>
      </c>
      <c r="B53">
        <v>-0.99337748344370325</v>
      </c>
    </row>
    <row r="54" spans="1:2" x14ac:dyDescent="0.25">
      <c r="A54">
        <v>-1.6655087333050793</v>
      </c>
      <c r="B54">
        <v>0.66889632107023045</v>
      </c>
    </row>
    <row r="55" spans="1:2" x14ac:dyDescent="0.25">
      <c r="A55">
        <v>-0.42342583064929806</v>
      </c>
      <c r="B55">
        <v>-0.99667774086379701</v>
      </c>
    </row>
    <row r="56" spans="1:2" x14ac:dyDescent="0.25">
      <c r="A56">
        <v>0.77958646925933639</v>
      </c>
      <c r="B56">
        <v>1.006711409395983</v>
      </c>
    </row>
    <row r="57" spans="1:2" x14ac:dyDescent="0.25">
      <c r="A57">
        <v>-7.03252270384183E-2</v>
      </c>
      <c r="B57">
        <v>0.33222591362126069</v>
      </c>
    </row>
    <row r="58" spans="1:2" x14ac:dyDescent="0.25">
      <c r="A58">
        <v>-7.0367524646434212E-2</v>
      </c>
      <c r="B58">
        <v>-0.33112582781456773</v>
      </c>
    </row>
    <row r="59" spans="1:2" x14ac:dyDescent="0.25">
      <c r="A59">
        <v>-0.49295552098449691</v>
      </c>
      <c r="B59">
        <v>0.33222591362126069</v>
      </c>
    </row>
    <row r="60" spans="1:2" x14ac:dyDescent="0.25">
      <c r="A60">
        <v>-7.0780388507937206E-2</v>
      </c>
      <c r="B60">
        <v>0.66225165562913546</v>
      </c>
    </row>
    <row r="61" spans="1:2" x14ac:dyDescent="0.25">
      <c r="A61">
        <v>-0.92067372394658886</v>
      </c>
      <c r="B61">
        <v>-0.98684210526315264</v>
      </c>
    </row>
    <row r="62" spans="1:2" x14ac:dyDescent="0.25">
      <c r="A62">
        <v>7.1481393611717001E-2</v>
      </c>
      <c r="B62">
        <v>-3.3222591362126215</v>
      </c>
    </row>
    <row r="63" spans="1:2" x14ac:dyDescent="0.25">
      <c r="A63">
        <v>1.4999932096278414</v>
      </c>
      <c r="B63">
        <v>-0.34364261168384691</v>
      </c>
    </row>
    <row r="64" spans="1:2" x14ac:dyDescent="0.25">
      <c r="A64">
        <v>0</v>
      </c>
      <c r="B64">
        <v>-1.0344827586206995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823-0114-4EB2-8BFC-02DCDAC1BFDA}">
  <dimension ref="A1:K64"/>
  <sheetViews>
    <sheetView workbookViewId="0">
      <selection activeCell="I2" sqref="I2:K15"/>
    </sheetView>
  </sheetViews>
  <sheetFormatPr defaultRowHeight="15" x14ac:dyDescent="0.25"/>
  <cols>
    <col min="1" max="1" width="26.85546875" customWidth="1"/>
    <col min="2" max="2" width="20.42578125" customWidth="1"/>
    <col min="9" max="9" width="40.7109375" customWidth="1"/>
    <col min="10" max="10" width="13.140625" customWidth="1"/>
  </cols>
  <sheetData>
    <row r="1" spans="1:11" ht="30" x14ac:dyDescent="0.25">
      <c r="A1" s="2" t="s">
        <v>50</v>
      </c>
      <c r="B1" s="2" t="s">
        <v>71</v>
      </c>
    </row>
    <row r="2" spans="1:11" x14ac:dyDescent="0.25">
      <c r="A2">
        <v>0</v>
      </c>
      <c r="B2">
        <v>0</v>
      </c>
      <c r="I2" s="12" t="s">
        <v>84</v>
      </c>
      <c r="J2" s="12"/>
      <c r="K2" s="12"/>
    </row>
    <row r="3" spans="1:11" x14ac:dyDescent="0.25">
      <c r="A3">
        <v>1.8888888888888882</v>
      </c>
      <c r="B3">
        <v>1.0148333272554231</v>
      </c>
      <c r="I3" s="12"/>
      <c r="J3" s="12"/>
      <c r="K3" s="12"/>
    </row>
    <row r="4" spans="1:11" x14ac:dyDescent="0.25">
      <c r="A4">
        <v>0</v>
      </c>
      <c r="B4">
        <v>1.6228675360057259</v>
      </c>
      <c r="I4" s="33"/>
      <c r="J4" s="33">
        <v>0</v>
      </c>
      <c r="K4" s="33">
        <v>0</v>
      </c>
    </row>
    <row r="5" spans="1:11" x14ac:dyDescent="0.25">
      <c r="A5">
        <v>-1.6357688113413342</v>
      </c>
      <c r="B5">
        <v>0</v>
      </c>
      <c r="I5" s="34" t="s">
        <v>15</v>
      </c>
      <c r="J5" s="34">
        <v>0.25620093515041853</v>
      </c>
      <c r="K5" s="34">
        <v>0.17258145112640791</v>
      </c>
    </row>
    <row r="6" spans="1:11" x14ac:dyDescent="0.25">
      <c r="A6">
        <v>-0.66518847006650472</v>
      </c>
      <c r="B6">
        <v>1.1406893761865153</v>
      </c>
      <c r="I6" s="34" t="s">
        <v>78</v>
      </c>
      <c r="J6" s="34">
        <v>1.9277858840836646</v>
      </c>
      <c r="K6" s="34">
        <v>0.49004844178429224</v>
      </c>
    </row>
    <row r="7" spans="1:11" x14ac:dyDescent="0.25">
      <c r="A7">
        <v>0.33482142857142139</v>
      </c>
      <c r="B7">
        <v>-0.37594146767967013</v>
      </c>
      <c r="I7" s="34" t="s">
        <v>74</v>
      </c>
      <c r="J7" s="34">
        <v>61</v>
      </c>
      <c r="K7" s="34">
        <v>61</v>
      </c>
    </row>
    <row r="8" spans="1:11" x14ac:dyDescent="0.25">
      <c r="A8">
        <v>1.5572858731924424</v>
      </c>
      <c r="B8">
        <v>0</v>
      </c>
      <c r="I8" s="34" t="s">
        <v>85</v>
      </c>
      <c r="J8" s="34">
        <v>0.18077574926932127</v>
      </c>
      <c r="K8" s="34"/>
    </row>
    <row r="9" spans="1:11" x14ac:dyDescent="0.25">
      <c r="A9">
        <v>2.3001095290251814</v>
      </c>
      <c r="B9">
        <v>0.60378082223062424</v>
      </c>
      <c r="I9" s="34" t="s">
        <v>79</v>
      </c>
      <c r="J9" s="34">
        <v>0</v>
      </c>
      <c r="K9" s="34"/>
    </row>
    <row r="10" spans="1:11" x14ac:dyDescent="0.25">
      <c r="A10">
        <v>0.74946466809422152</v>
      </c>
      <c r="B10">
        <v>1.1252784324305001</v>
      </c>
      <c r="I10" s="34" t="s">
        <v>75</v>
      </c>
      <c r="J10" s="34">
        <v>60</v>
      </c>
      <c r="K10" s="34"/>
    </row>
    <row r="11" spans="1:11" x14ac:dyDescent="0.25">
      <c r="A11">
        <v>2.1253985122210337</v>
      </c>
      <c r="B11">
        <v>1.3353142504245441</v>
      </c>
      <c r="I11" s="34" t="s">
        <v>76</v>
      </c>
      <c r="J11" s="34">
        <v>0.45432126959552138</v>
      </c>
      <c r="K11" s="34"/>
    </row>
    <row r="12" spans="1:11" x14ac:dyDescent="0.25">
      <c r="A12">
        <v>0.62434963579605096</v>
      </c>
      <c r="B12">
        <v>-0.36603376664116316</v>
      </c>
      <c r="I12" s="34" t="s">
        <v>80</v>
      </c>
      <c r="J12" s="34">
        <v>0.32561848033358104</v>
      </c>
      <c r="K12" s="34"/>
    </row>
    <row r="13" spans="1:11" x14ac:dyDescent="0.25">
      <c r="A13">
        <v>0.62047569803516545</v>
      </c>
      <c r="B13">
        <v>-0.51433289866395859</v>
      </c>
      <c r="I13" s="34" t="s">
        <v>81</v>
      </c>
      <c r="J13" s="34">
        <v>1.6706488649046354</v>
      </c>
      <c r="K13" s="34"/>
    </row>
    <row r="14" spans="1:11" x14ac:dyDescent="0.25">
      <c r="A14">
        <v>-0.9249743062692688</v>
      </c>
      <c r="B14">
        <v>1.4771112530758652</v>
      </c>
      <c r="I14" s="34" t="s">
        <v>82</v>
      </c>
      <c r="J14" s="34">
        <v>0.65123696066716208</v>
      </c>
      <c r="K14" s="34"/>
    </row>
    <row r="15" spans="1:11" x14ac:dyDescent="0.25">
      <c r="A15">
        <v>-1.6597510373443998</v>
      </c>
      <c r="B15">
        <v>0.36390256749428956</v>
      </c>
      <c r="I15" s="34" t="s">
        <v>83</v>
      </c>
      <c r="J15" s="34">
        <v>2.0002978220142609</v>
      </c>
      <c r="K15" s="34"/>
    </row>
    <row r="16" spans="1:11" x14ac:dyDescent="0.25">
      <c r="A16">
        <v>0.42194092827003316</v>
      </c>
      <c r="B16">
        <v>-0.36258311821779415</v>
      </c>
    </row>
    <row r="17" spans="1:2" x14ac:dyDescent="0.25">
      <c r="A17">
        <v>0.8403361344537823</v>
      </c>
      <c r="B17">
        <v>7.2782001426927048E-2</v>
      </c>
    </row>
    <row r="18" spans="1:2" x14ac:dyDescent="0.25">
      <c r="A18">
        <v>-0.52083333333332227</v>
      </c>
      <c r="B18">
        <v>-0.29090883679360313</v>
      </c>
    </row>
    <row r="19" spans="1:2" x14ac:dyDescent="0.25">
      <c r="A19">
        <v>1.0471204188481638</v>
      </c>
      <c r="B19">
        <v>7.2941260327744062E-2</v>
      </c>
    </row>
    <row r="20" spans="1:2" x14ac:dyDescent="0.25">
      <c r="A20">
        <v>3.1088082901554293</v>
      </c>
      <c r="B20">
        <v>0.29154492884601402</v>
      </c>
    </row>
    <row r="21" spans="1:2" x14ac:dyDescent="0.25">
      <c r="A21">
        <v>-0.6030150753768716</v>
      </c>
      <c r="B21">
        <v>0.36337362629852099</v>
      </c>
    </row>
    <row r="22" spans="1:2" x14ac:dyDescent="0.25">
      <c r="A22">
        <v>1.8200202224469131</v>
      </c>
      <c r="B22">
        <v>0.94134044510765269</v>
      </c>
    </row>
    <row r="23" spans="1:2" x14ac:dyDescent="0.25">
      <c r="A23">
        <v>2.6812313803376324</v>
      </c>
      <c r="B23">
        <v>0.86083874470977573</v>
      </c>
    </row>
    <row r="24" spans="1:2" x14ac:dyDescent="0.25">
      <c r="A24">
        <v>-0.38684719535782541</v>
      </c>
      <c r="B24">
        <v>0.85348428837303947</v>
      </c>
    </row>
    <row r="25" spans="1:2" x14ac:dyDescent="0.25">
      <c r="A25">
        <v>-9.7087378640791866E-2</v>
      </c>
      <c r="B25">
        <v>-1.057839588833646</v>
      </c>
    </row>
    <row r="26" spans="1:2" x14ac:dyDescent="0.25">
      <c r="A26">
        <v>1.1661807580175025</v>
      </c>
      <c r="B26">
        <v>-0.57019896746198528</v>
      </c>
    </row>
    <row r="27" spans="1:2" x14ac:dyDescent="0.25">
      <c r="A27">
        <v>-1.5369836695485124</v>
      </c>
      <c r="B27">
        <v>0.78853528276066076</v>
      </c>
    </row>
    <row r="28" spans="1:2" x14ac:dyDescent="0.25">
      <c r="A28">
        <v>-1.1707317073170656</v>
      </c>
      <c r="B28">
        <v>-0.21338379514749165</v>
      </c>
    </row>
    <row r="29" spans="1:2" x14ac:dyDescent="0.25">
      <c r="A29">
        <v>-1.974333662388954</v>
      </c>
      <c r="B29">
        <v>-0.42765104706237567</v>
      </c>
    </row>
    <row r="30" spans="1:2" x14ac:dyDescent="0.25">
      <c r="A30">
        <v>0.70493454179255066</v>
      </c>
      <c r="B30">
        <v>-7.1576414554316181E-2</v>
      </c>
    </row>
    <row r="31" spans="1:2" x14ac:dyDescent="0.25">
      <c r="A31">
        <v>0.60000000000000497</v>
      </c>
      <c r="B31">
        <v>-7.1635005478254937E-2</v>
      </c>
    </row>
    <row r="32" spans="1:2" x14ac:dyDescent="0.25">
      <c r="A32">
        <v>1.8886679920477087</v>
      </c>
      <c r="B32">
        <v>-0.14337271600946458</v>
      </c>
    </row>
    <row r="33" spans="1:2" x14ac:dyDescent="0.25">
      <c r="A33">
        <v>-0.58536585365854144</v>
      </c>
      <c r="B33">
        <v>1.5793275626969263</v>
      </c>
    </row>
    <row r="34" spans="1:2" x14ac:dyDescent="0.25">
      <c r="A34">
        <v>-0.88321884200196132</v>
      </c>
      <c r="B34">
        <v>-0.56537776890661207</v>
      </c>
    </row>
    <row r="35" spans="1:2" x14ac:dyDescent="0.25">
      <c r="A35">
        <v>9.9009900990096905E-2</v>
      </c>
      <c r="B35">
        <v>0.14215719751182082</v>
      </c>
    </row>
    <row r="36" spans="1:2" x14ac:dyDescent="0.25">
      <c r="A36">
        <v>-1.285855588526202</v>
      </c>
      <c r="B36">
        <v>-0.14195539769673837</v>
      </c>
    </row>
    <row r="37" spans="1:2" x14ac:dyDescent="0.25">
      <c r="A37">
        <v>-0.40080160320642205</v>
      </c>
      <c r="B37">
        <v>0</v>
      </c>
    </row>
    <row r="38" spans="1:2" x14ac:dyDescent="0.25">
      <c r="A38">
        <v>1.1066398390342174</v>
      </c>
      <c r="B38">
        <v>0.14215719751182082</v>
      </c>
    </row>
    <row r="39" spans="1:2" x14ac:dyDescent="0.25">
      <c r="A39">
        <v>-0.19900497512439153</v>
      </c>
      <c r="B39">
        <v>0.21290770461525418</v>
      </c>
    </row>
    <row r="40" spans="1:2" x14ac:dyDescent="0.25">
      <c r="A40">
        <v>2.3928215353938209</v>
      </c>
      <c r="B40">
        <v>0</v>
      </c>
    </row>
    <row r="41" spans="1:2" x14ac:dyDescent="0.25">
      <c r="A41">
        <v>2.7263875365141299</v>
      </c>
      <c r="B41">
        <v>0.42493969921931279</v>
      </c>
    </row>
    <row r="42" spans="1:2" x14ac:dyDescent="0.25">
      <c r="A42">
        <v>-2.8436018957346039</v>
      </c>
      <c r="B42">
        <v>-1.057839588833646</v>
      </c>
    </row>
    <row r="43" spans="1:2" x14ac:dyDescent="0.25">
      <c r="A43">
        <v>-0.58536585365854144</v>
      </c>
      <c r="B43">
        <v>-0.78403177685672631</v>
      </c>
    </row>
    <row r="44" spans="1:2" x14ac:dyDescent="0.25">
      <c r="A44">
        <v>2.944062806673216</v>
      </c>
      <c r="B44">
        <v>0.14368171657866638</v>
      </c>
    </row>
    <row r="45" spans="1:2" x14ac:dyDescent="0.25">
      <c r="A45">
        <v>1.429933269780747</v>
      </c>
      <c r="B45">
        <v>0.35868158814533596</v>
      </c>
    </row>
    <row r="46" spans="1:2" x14ac:dyDescent="0.25">
      <c r="A46">
        <v>-1.1278195488721898</v>
      </c>
      <c r="B46">
        <v>0.64331792911615548</v>
      </c>
    </row>
    <row r="47" spans="1:2" x14ac:dyDescent="0.25">
      <c r="A47">
        <v>-1.7110266159695791</v>
      </c>
      <c r="B47">
        <v>0</v>
      </c>
    </row>
    <row r="48" spans="1:2" x14ac:dyDescent="0.25">
      <c r="A48">
        <v>-1.1605415860734933</v>
      </c>
      <c r="B48">
        <v>0.42613962238178388</v>
      </c>
    </row>
    <row r="49" spans="1:2" x14ac:dyDescent="0.25">
      <c r="A49">
        <v>-1.7612524461839676</v>
      </c>
      <c r="B49">
        <v>0.49504002112078738</v>
      </c>
    </row>
    <row r="50" spans="1:2" x14ac:dyDescent="0.25">
      <c r="A50">
        <v>9.9601593625513588E-2</v>
      </c>
      <c r="B50">
        <v>7.03747182187833E-2</v>
      </c>
    </row>
    <row r="51" spans="1:2" x14ac:dyDescent="0.25">
      <c r="A51">
        <v>1.2935323383084478</v>
      </c>
      <c r="B51">
        <v>-0.28128653112676721</v>
      </c>
    </row>
    <row r="52" spans="1:2" x14ac:dyDescent="0.25">
      <c r="A52">
        <v>-9.8231827111982195E-2</v>
      </c>
      <c r="B52">
        <v>1.4104359645996494</v>
      </c>
    </row>
    <row r="53" spans="1:2" x14ac:dyDescent="0.25">
      <c r="A53">
        <v>0.3933136676499599</v>
      </c>
      <c r="B53">
        <v>0.20861401658433851</v>
      </c>
    </row>
    <row r="54" spans="1:2" x14ac:dyDescent="0.25">
      <c r="A54">
        <v>-1.273261508325179</v>
      </c>
      <c r="B54">
        <v>-1.6655087333050793</v>
      </c>
    </row>
    <row r="55" spans="1:2" x14ac:dyDescent="0.25">
      <c r="A55">
        <v>0</v>
      </c>
      <c r="B55">
        <v>-0.42342583064929806</v>
      </c>
    </row>
    <row r="56" spans="1:2" x14ac:dyDescent="0.25">
      <c r="A56">
        <v>-0.29761904761904129</v>
      </c>
      <c r="B56">
        <v>0.77958646925933639</v>
      </c>
    </row>
    <row r="57" spans="1:2" x14ac:dyDescent="0.25">
      <c r="A57">
        <v>-1.5920398009950261</v>
      </c>
      <c r="B57">
        <v>-7.03252270384183E-2</v>
      </c>
    </row>
    <row r="58" spans="1:2" x14ac:dyDescent="0.25">
      <c r="A58">
        <v>1.718907987866531</v>
      </c>
      <c r="B58">
        <v>-7.0367524646434212E-2</v>
      </c>
    </row>
    <row r="59" spans="1:2" x14ac:dyDescent="0.25">
      <c r="A59">
        <v>0.39761431411529968</v>
      </c>
      <c r="B59">
        <v>-0.49295552098449691</v>
      </c>
    </row>
    <row r="60" spans="1:2" x14ac:dyDescent="0.25">
      <c r="A60">
        <v>0</v>
      </c>
      <c r="B60">
        <v>-7.0780388507937206E-2</v>
      </c>
    </row>
    <row r="61" spans="1:2" x14ac:dyDescent="0.25">
      <c r="A61">
        <v>0.4950495049505021</v>
      </c>
      <c r="B61">
        <v>-0.92067372394658886</v>
      </c>
    </row>
    <row r="62" spans="1:2" x14ac:dyDescent="0.25">
      <c r="A62">
        <v>1.7733990147783223</v>
      </c>
      <c r="B62">
        <v>7.1481393611717001E-2</v>
      </c>
    </row>
    <row r="63" spans="1:2" x14ac:dyDescent="0.25">
      <c r="A63">
        <v>1.2584704743465709</v>
      </c>
      <c r="B63">
        <v>1.4999932096278414</v>
      </c>
    </row>
    <row r="64" spans="1:2" x14ac:dyDescent="0.25">
      <c r="B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765D-3F0D-4A68-B941-FAA03BE2C0E6}">
  <dimension ref="A1:B64"/>
  <sheetViews>
    <sheetView tabSelected="1" workbookViewId="0">
      <selection activeCell="I30" sqref="I30"/>
    </sheetView>
  </sheetViews>
  <sheetFormatPr defaultRowHeight="15" x14ac:dyDescent="0.25"/>
  <cols>
    <col min="1" max="1" width="17" customWidth="1"/>
    <col min="2" max="2" width="21.7109375" customWidth="1"/>
  </cols>
  <sheetData>
    <row r="1" spans="1:2" ht="30" x14ac:dyDescent="0.25">
      <c r="A1" s="2" t="s">
        <v>73</v>
      </c>
      <c r="B1" s="2" t="s">
        <v>77</v>
      </c>
    </row>
    <row r="2" spans="1:2" x14ac:dyDescent="0.25">
      <c r="A2">
        <v>0</v>
      </c>
      <c r="B2">
        <v>0</v>
      </c>
    </row>
    <row r="3" spans="1:2" x14ac:dyDescent="0.25">
      <c r="A3">
        <v>1.8888888888888882</v>
      </c>
      <c r="B3">
        <v>1.9148966837100951</v>
      </c>
    </row>
    <row r="4" spans="1:2" x14ac:dyDescent="0.25">
      <c r="A4">
        <v>0</v>
      </c>
      <c r="B4">
        <v>0.41753119284585882</v>
      </c>
    </row>
    <row r="5" spans="1:2" x14ac:dyDescent="0.25">
      <c r="A5">
        <v>-1.6357688113413342</v>
      </c>
      <c r="B5">
        <v>-0.10394071637816236</v>
      </c>
    </row>
    <row r="6" spans="1:2" x14ac:dyDescent="0.25">
      <c r="A6">
        <v>-0.66518847006650472</v>
      </c>
      <c r="B6">
        <v>0.41622774863136752</v>
      </c>
    </row>
    <row r="7" spans="1:2" x14ac:dyDescent="0.25">
      <c r="A7">
        <v>0.33482142857142139</v>
      </c>
      <c r="B7">
        <v>-0.5181200547068151</v>
      </c>
    </row>
    <row r="8" spans="1:2" x14ac:dyDescent="0.25">
      <c r="A8">
        <v>1.5572858731924424</v>
      </c>
      <c r="B8">
        <v>0.41666127996620994</v>
      </c>
    </row>
    <row r="9" spans="1:2" x14ac:dyDescent="0.25">
      <c r="A9">
        <v>2.3001095290251814</v>
      </c>
      <c r="B9">
        <v>0.82987556318962241</v>
      </c>
    </row>
    <row r="10" spans="1:2" x14ac:dyDescent="0.25">
      <c r="A10">
        <v>0.74946466809422152</v>
      </c>
      <c r="B10">
        <v>0.61728132335887287</v>
      </c>
    </row>
    <row r="11" spans="1:2" x14ac:dyDescent="0.25">
      <c r="A11">
        <v>2.1253985122210337</v>
      </c>
      <c r="B11">
        <v>0.10225081875210214</v>
      </c>
    </row>
    <row r="12" spans="1:2" x14ac:dyDescent="0.25">
      <c r="A12">
        <v>0.62434963579605096</v>
      </c>
      <c r="B12">
        <v>-0.91930679492592471</v>
      </c>
    </row>
    <row r="13" spans="1:2" x14ac:dyDescent="0.25">
      <c r="A13">
        <v>0.62047569803516545</v>
      </c>
      <c r="B13">
        <v>2.1649446283578948</v>
      </c>
    </row>
    <row r="14" spans="1:2" x14ac:dyDescent="0.25">
      <c r="A14">
        <v>-0.9249743062692688</v>
      </c>
      <c r="B14">
        <v>-2.2199774699134354</v>
      </c>
    </row>
    <row r="15" spans="1:2" x14ac:dyDescent="0.25">
      <c r="A15">
        <v>-1.6597510373443998</v>
      </c>
      <c r="B15">
        <v>0.10320051821195968</v>
      </c>
    </row>
    <row r="16" spans="1:2" x14ac:dyDescent="0.25">
      <c r="A16">
        <v>0.42194092827003316</v>
      </c>
      <c r="B16">
        <v>-0.92783645853501839</v>
      </c>
    </row>
    <row r="17" spans="1:2" x14ac:dyDescent="0.25">
      <c r="A17">
        <v>0.8403361344537823</v>
      </c>
      <c r="B17">
        <v>2.9136372891848081</v>
      </c>
    </row>
    <row r="18" spans="1:2" x14ac:dyDescent="0.25">
      <c r="A18">
        <v>-0.52083333333332227</v>
      </c>
      <c r="B18">
        <v>-2.7300448197895992</v>
      </c>
    </row>
    <row r="19" spans="1:2" x14ac:dyDescent="0.25">
      <c r="A19">
        <v>1.0471204188481638</v>
      </c>
      <c r="B19">
        <v>2.1829593130365801</v>
      </c>
    </row>
    <row r="20" spans="1:2" x14ac:dyDescent="0.25">
      <c r="A20">
        <v>3.1088082901554293</v>
      </c>
      <c r="B20">
        <v>0.71210456769806452</v>
      </c>
    </row>
    <row r="21" spans="1:2" x14ac:dyDescent="0.25">
      <c r="A21">
        <v>-0.6030150753768716</v>
      </c>
      <c r="B21">
        <v>0</v>
      </c>
    </row>
    <row r="22" spans="1:2" x14ac:dyDescent="0.25">
      <c r="A22">
        <v>1.8200202224469131</v>
      </c>
      <c r="B22">
        <v>-3.4343360476213016</v>
      </c>
    </row>
    <row r="23" spans="1:2" x14ac:dyDescent="0.25">
      <c r="A23">
        <v>2.6812313803376324</v>
      </c>
      <c r="B23">
        <v>1.4644325210386859</v>
      </c>
    </row>
    <row r="24" spans="1:2" x14ac:dyDescent="0.25">
      <c r="A24">
        <v>-0.38684719535782541</v>
      </c>
      <c r="B24">
        <v>-0.10309412454118709</v>
      </c>
    </row>
    <row r="25" spans="1:2" x14ac:dyDescent="0.25">
      <c r="A25">
        <v>-9.7087378640791866E-2</v>
      </c>
      <c r="B25">
        <v>-1.960777826009424</v>
      </c>
    </row>
    <row r="26" spans="1:2" x14ac:dyDescent="0.25">
      <c r="A26">
        <v>1.1661807580175025</v>
      </c>
      <c r="B26">
        <v>-0.31578267802565801</v>
      </c>
    </row>
    <row r="27" spans="1:2" x14ac:dyDescent="0.25">
      <c r="A27">
        <v>-1.5369836695485124</v>
      </c>
      <c r="B27">
        <v>0</v>
      </c>
    </row>
    <row r="28" spans="1:2" x14ac:dyDescent="0.25">
      <c r="A28">
        <v>-1.1707317073170656</v>
      </c>
      <c r="B28">
        <v>0.10557613915911847</v>
      </c>
    </row>
    <row r="29" spans="1:2" x14ac:dyDescent="0.25">
      <c r="A29">
        <v>-1.974333662388954</v>
      </c>
      <c r="B29">
        <v>-2.4261593708638305</v>
      </c>
    </row>
    <row r="30" spans="1:2" x14ac:dyDescent="0.25">
      <c r="A30">
        <v>0.70493454179255066</v>
      </c>
      <c r="B30">
        <v>-2.27025524536357</v>
      </c>
    </row>
    <row r="31" spans="1:2" x14ac:dyDescent="0.25">
      <c r="A31">
        <v>0.60000000000000497</v>
      </c>
      <c r="B31">
        <v>-1.106208991240125</v>
      </c>
    </row>
    <row r="32" spans="1:2" x14ac:dyDescent="0.25">
      <c r="A32">
        <v>1.8886679920477087</v>
      </c>
      <c r="B32">
        <v>-1.1185597178519684</v>
      </c>
    </row>
    <row r="33" spans="1:2" x14ac:dyDescent="0.25">
      <c r="A33">
        <v>-0.58536585365854144</v>
      </c>
      <c r="B33">
        <v>5.7692354940779351</v>
      </c>
    </row>
    <row r="34" spans="1:2" x14ac:dyDescent="0.25">
      <c r="A34">
        <v>-0.88321884200196132</v>
      </c>
      <c r="B34">
        <v>-1.497334520006754</v>
      </c>
    </row>
    <row r="35" spans="1:2" x14ac:dyDescent="0.25">
      <c r="A35">
        <v>9.9009900990096905E-2</v>
      </c>
      <c r="B35">
        <v>-1.3029261093136852</v>
      </c>
    </row>
    <row r="36" spans="1:2" x14ac:dyDescent="0.25">
      <c r="A36">
        <v>-1.285855588526202</v>
      </c>
      <c r="B36">
        <v>-1.4301501864772617</v>
      </c>
    </row>
    <row r="37" spans="1:2" x14ac:dyDescent="0.25">
      <c r="A37">
        <v>-0.40080160320642205</v>
      </c>
      <c r="B37">
        <v>1.1160744431314953</v>
      </c>
    </row>
    <row r="38" spans="1:2" x14ac:dyDescent="0.25">
      <c r="A38">
        <v>1.1066398390342174</v>
      </c>
      <c r="B38">
        <v>1.5981735159817416</v>
      </c>
    </row>
    <row r="39" spans="1:2" x14ac:dyDescent="0.25">
      <c r="A39">
        <v>-0.19900497512439153</v>
      </c>
      <c r="B39">
        <v>3.9325842696629172</v>
      </c>
    </row>
    <row r="40" spans="1:2" x14ac:dyDescent="0.25">
      <c r="A40">
        <v>2.3928215353938209</v>
      </c>
      <c r="B40">
        <v>0.43243243243242324</v>
      </c>
    </row>
    <row r="41" spans="1:2" x14ac:dyDescent="0.25">
      <c r="A41">
        <v>2.7263875365141299</v>
      </c>
      <c r="B41">
        <v>0.21528525296018677</v>
      </c>
    </row>
    <row r="42" spans="1:2" x14ac:dyDescent="0.25">
      <c r="A42">
        <v>-2.8436018957346039</v>
      </c>
      <c r="B42">
        <v>-0.85929108485499539</v>
      </c>
    </row>
    <row r="43" spans="1:2" x14ac:dyDescent="0.25">
      <c r="A43">
        <v>-0.58536585365854144</v>
      </c>
      <c r="B43">
        <v>-3.2502708559046662</v>
      </c>
    </row>
    <row r="44" spans="1:2" x14ac:dyDescent="0.25">
      <c r="A44">
        <v>2.944062806673216</v>
      </c>
      <c r="B44">
        <v>-1.1198208286674092</v>
      </c>
    </row>
    <row r="45" spans="1:2" x14ac:dyDescent="0.25">
      <c r="A45">
        <v>1.429933269780747</v>
      </c>
      <c r="B45">
        <v>-2.2650056625141484</v>
      </c>
    </row>
    <row r="46" spans="1:2" x14ac:dyDescent="0.25">
      <c r="A46">
        <v>-1.1278195488721898</v>
      </c>
      <c r="B46">
        <v>1.2746234067207349</v>
      </c>
    </row>
    <row r="47" spans="1:2" x14ac:dyDescent="0.25">
      <c r="A47">
        <v>-1.7110266159695791</v>
      </c>
      <c r="B47">
        <v>3.0892448512585764</v>
      </c>
    </row>
    <row r="48" spans="1:2" x14ac:dyDescent="0.25">
      <c r="A48">
        <v>-1.1605415860734933</v>
      </c>
      <c r="B48">
        <v>2.2197558268590574</v>
      </c>
    </row>
    <row r="49" spans="1:2" x14ac:dyDescent="0.25">
      <c r="A49">
        <v>-1.7612524461839676</v>
      </c>
      <c r="B49">
        <v>-2.4972855591748142</v>
      </c>
    </row>
    <row r="50" spans="1:2" x14ac:dyDescent="0.25">
      <c r="A50">
        <v>9.9601593625513588E-2</v>
      </c>
      <c r="B50">
        <v>-1.7817371937639213</v>
      </c>
    </row>
    <row r="51" spans="1:2" x14ac:dyDescent="0.25">
      <c r="A51">
        <v>1.2935323383084478</v>
      </c>
      <c r="B51">
        <v>-4.0816326530612175</v>
      </c>
    </row>
    <row r="52" spans="1:2" x14ac:dyDescent="0.25">
      <c r="A52">
        <v>-9.8231827111982195E-2</v>
      </c>
      <c r="B52">
        <v>2.8368794326240949</v>
      </c>
    </row>
    <row r="53" spans="1:2" x14ac:dyDescent="0.25">
      <c r="A53">
        <v>0.3933136676499599</v>
      </c>
      <c r="B53">
        <v>-2.0689655172413763</v>
      </c>
    </row>
    <row r="54" spans="1:2" x14ac:dyDescent="0.25">
      <c r="A54">
        <v>-1.273261508325179</v>
      </c>
      <c r="B54">
        <v>0.23474178403755369</v>
      </c>
    </row>
    <row r="55" spans="1:2" x14ac:dyDescent="0.25">
      <c r="A55">
        <v>0</v>
      </c>
      <c r="B55">
        <v>1.4051522248243677</v>
      </c>
    </row>
    <row r="56" spans="1:2" x14ac:dyDescent="0.25">
      <c r="A56">
        <v>-0.29761904761904129</v>
      </c>
      <c r="B56">
        <v>1.0392609699769038</v>
      </c>
    </row>
    <row r="57" spans="1:2" x14ac:dyDescent="0.25">
      <c r="A57">
        <v>-1.5920398009950261</v>
      </c>
      <c r="B57">
        <v>2.8571428571428572</v>
      </c>
    </row>
    <row r="58" spans="1:2" x14ac:dyDescent="0.25">
      <c r="A58">
        <v>1.718907987866531</v>
      </c>
      <c r="B58">
        <v>0.33333333333332621</v>
      </c>
    </row>
    <row r="59" spans="1:2" x14ac:dyDescent="0.25">
      <c r="A59">
        <v>0.39761431411529968</v>
      </c>
      <c r="B59">
        <v>-0.99667774086378591</v>
      </c>
    </row>
    <row r="60" spans="1:2" x14ac:dyDescent="0.25">
      <c r="A60">
        <v>0</v>
      </c>
      <c r="B60">
        <v>0.67114093959732102</v>
      </c>
    </row>
    <row r="61" spans="1:2" x14ac:dyDescent="0.25">
      <c r="A61">
        <v>0.4950495049505021</v>
      </c>
      <c r="B61">
        <v>0.99999999999999845</v>
      </c>
    </row>
    <row r="62" spans="1:2" x14ac:dyDescent="0.25">
      <c r="A62">
        <v>1.7733990147783223</v>
      </c>
      <c r="B62">
        <v>2.3102310231023195</v>
      </c>
    </row>
    <row r="63" spans="1:2" x14ac:dyDescent="0.25">
      <c r="A63">
        <v>1.2584704743465709</v>
      </c>
      <c r="B63">
        <v>5.8064516129032162</v>
      </c>
    </row>
    <row r="64" spans="1:2" x14ac:dyDescent="0.25">
      <c r="A64">
        <v>0</v>
      </c>
      <c r="B64">
        <v>0.81300813008130157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Tech_stock1_NXT.AX</vt:lpstr>
      <vt:lpstr>Tech_stock2_IRE.AX</vt:lpstr>
      <vt:lpstr>IndusT_stock1_TCL.AX</vt:lpstr>
      <vt:lpstr>Indus_stock2_QUB.AX</vt:lpstr>
      <vt:lpstr>Confidence Interval_technology</vt:lpstr>
      <vt:lpstr>Confidence Interval_Industrial</vt:lpstr>
      <vt:lpstr>hypothesis testing_1</vt:lpstr>
      <vt:lpstr>Regression_testing1-tech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 DAS</cp:lastModifiedBy>
  <dcterms:created xsi:type="dcterms:W3CDTF">2015-06-05T18:17:20Z</dcterms:created>
  <dcterms:modified xsi:type="dcterms:W3CDTF">2023-10-27T20:36:05Z</dcterms:modified>
</cp:coreProperties>
</file>