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2dcf2473134df4d/Documents/GitHub/jay_patel/Excel/Assignment/"/>
    </mc:Choice>
  </mc:AlternateContent>
  <xr:revisionPtr revIDLastSave="472" documentId="13_ncr:1_{59E8975F-FF11-4ECE-8A01-E29E66D21501}" xr6:coauthVersionLast="47" xr6:coauthVersionMax="47" xr10:uidLastSave="{75AC19DD-9E83-4275-B9EE-76CAF14D3089}"/>
  <bookViews>
    <workbookView xWindow="-108" yWindow="-108" windowWidth="23256" windowHeight="12456" activeTab="3" xr2:uid="{00000000-000D-0000-FFFF-FFFF00000000}"/>
  </bookViews>
  <sheets>
    <sheet name="Q1,3,5,6,8,12" sheetId="4" r:id="rId1"/>
    <sheet name="Q-7,9,10,11,13,14,15" sheetId="3" r:id="rId2"/>
    <sheet name="Q-16,19,20,21,22,23" sheetId="9" r:id="rId3"/>
    <sheet name="Q-17,18" sheetId="10" r:id="rId4"/>
    <sheet name="Q-24 load data,25" sheetId="8" r:id="rId5"/>
    <sheet name="Q-24" sheetId="7" r:id="rId6"/>
  </sheets>
  <definedNames>
    <definedName name="ExternalData_1" localSheetId="4" hidden="1">'Q-24 load data,25'!$A$1:$E$102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0" l="1"/>
  <c r="L18" i="10"/>
  <c r="N32" i="10"/>
  <c r="N31" i="10"/>
  <c r="N28" i="10"/>
  <c r="N25" i="10"/>
  <c r="L21" i="10"/>
  <c r="S4" i="10"/>
  <c r="E53" i="9"/>
  <c r="I15" i="9"/>
  <c r="G60" i="9"/>
  <c r="G62" i="9"/>
  <c r="E55" i="9" l="1"/>
  <c r="C45" i="9"/>
  <c r="C46" i="9"/>
  <c r="C47" i="9"/>
  <c r="I36" i="9"/>
  <c r="I35" i="9"/>
  <c r="I34" i="9"/>
  <c r="I29" i="9"/>
  <c r="I28" i="9"/>
  <c r="I27" i="9"/>
  <c r="I26" i="9"/>
  <c r="I25" i="9"/>
  <c r="I20" i="9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3" i="3"/>
  <c r="N4" i="3"/>
  <c r="N5" i="3"/>
  <c r="N6" i="3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N20" i="3"/>
  <c r="N21" i="3"/>
  <c r="N22" i="3"/>
  <c r="N23" i="3"/>
  <c r="O23" i="3" s="1"/>
  <c r="N24" i="3"/>
  <c r="O24" i="3" s="1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N36" i="3"/>
  <c r="N37" i="3"/>
  <c r="N38" i="3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N52" i="3"/>
  <c r="N53" i="3"/>
  <c r="N54" i="3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3" i="3"/>
  <c r="O4" i="3"/>
  <c r="O5" i="3"/>
  <c r="O6" i="3"/>
  <c r="O19" i="3"/>
  <c r="O20" i="3"/>
  <c r="O21" i="3"/>
  <c r="O22" i="3"/>
  <c r="O35" i="3"/>
  <c r="O36" i="3"/>
  <c r="O37" i="3"/>
  <c r="O38" i="3"/>
  <c r="O51" i="3"/>
  <c r="O52" i="3"/>
  <c r="O53" i="3"/>
  <c r="O54" i="3"/>
  <c r="O3" i="3"/>
  <c r="M4" i="3" a="1"/>
  <c r="M4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60" i="3" a="1"/>
  <c r="M60" i="3"/>
  <c r="M61" i="3" a="1"/>
  <c r="M61" i="3"/>
  <c r="M62" i="3" a="1"/>
  <c r="M62" i="3"/>
  <c r="M3" i="3" a="1"/>
  <c r="M3" i="3" s="1"/>
  <c r="L4" i="3"/>
  <c r="L5" i="3"/>
  <c r="L6" i="3"/>
  <c r="L7" i="3"/>
  <c r="L8" i="3"/>
  <c r="L9" i="3"/>
  <c r="L10" i="3"/>
  <c r="L11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8" i="3"/>
  <c r="L39" i="3"/>
  <c r="L40" i="3"/>
  <c r="L41" i="3"/>
  <c r="L42" i="3"/>
  <c r="L43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60" i="3"/>
  <c r="L61" i="3"/>
  <c r="L62" i="3"/>
  <c r="L3" i="3"/>
  <c r="K4" i="3"/>
  <c r="K5" i="3"/>
  <c r="K6" i="3"/>
  <c r="K7" i="3"/>
  <c r="K8" i="3"/>
  <c r="K9" i="3"/>
  <c r="K10" i="3"/>
  <c r="K11" i="3"/>
  <c r="K12" i="3"/>
  <c r="L12" i="3" s="1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L37" i="3" s="1"/>
  <c r="K38" i="3"/>
  <c r="K39" i="3"/>
  <c r="K40" i="3"/>
  <c r="K41" i="3"/>
  <c r="K42" i="3"/>
  <c r="K43" i="3"/>
  <c r="K44" i="3"/>
  <c r="L44" i="3" s="1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60" i="3"/>
  <c r="K61" i="3"/>
  <c r="K62" i="3"/>
  <c r="K3" i="3"/>
  <c r="G4" i="3"/>
  <c r="G5" i="3"/>
  <c r="G6" i="3"/>
  <c r="G7" i="3"/>
  <c r="G8" i="3"/>
  <c r="G9" i="3"/>
  <c r="G10" i="3"/>
  <c r="G11" i="3"/>
  <c r="G12" i="3"/>
  <c r="M12" i="3" s="1" a="1"/>
  <c r="M12" i="3" s="1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M44" i="3" s="1" a="1"/>
  <c r="M44" i="3" s="1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K59" i="3" s="1"/>
  <c r="L59" i="3" s="1"/>
  <c r="G60" i="3"/>
  <c r="G61" i="3"/>
  <c r="G62" i="3"/>
  <c r="G3" i="3"/>
  <c r="M59" i="3" l="1" a="1"/>
  <c r="M59" i="3" s="1"/>
  <c r="H4" i="3"/>
  <c r="H9" i="3"/>
  <c r="H10" i="3"/>
  <c r="H11" i="3"/>
  <c r="H13" i="3"/>
  <c r="H14" i="3"/>
  <c r="H15" i="3"/>
  <c r="H16" i="3"/>
  <c r="H17" i="3"/>
  <c r="H18" i="3"/>
  <c r="H19" i="3"/>
  <c r="H20" i="3"/>
  <c r="H25" i="3"/>
  <c r="H26" i="3"/>
  <c r="H27" i="3"/>
  <c r="H28" i="3"/>
  <c r="H29" i="3"/>
  <c r="H30" i="3"/>
  <c r="H31" i="3"/>
  <c r="H32" i="3"/>
  <c r="H33" i="3"/>
  <c r="H34" i="3"/>
  <c r="H35" i="3"/>
  <c r="H36" i="3"/>
  <c r="H41" i="3"/>
  <c r="H42" i="3"/>
  <c r="H43" i="3"/>
  <c r="H44" i="3"/>
  <c r="H45" i="3"/>
  <c r="H46" i="3"/>
  <c r="H47" i="3"/>
  <c r="H48" i="3"/>
  <c r="H49" i="3"/>
  <c r="H50" i="3"/>
  <c r="H51" i="3"/>
  <c r="H52" i="3"/>
  <c r="H57" i="3"/>
  <c r="H58" i="3"/>
  <c r="H59" i="3"/>
  <c r="H60" i="3"/>
  <c r="H61" i="3"/>
  <c r="H62" i="3"/>
  <c r="H3" i="3"/>
  <c r="F4" i="3"/>
  <c r="F5" i="3"/>
  <c r="H5" i="3" s="1"/>
  <c r="F6" i="3"/>
  <c r="H6" i="3" s="1"/>
  <c r="F7" i="3"/>
  <c r="H7" i="3" s="1"/>
  <c r="F8" i="3"/>
  <c r="H8" i="3" s="1"/>
  <c r="F9" i="3"/>
  <c r="F10" i="3"/>
  <c r="F11" i="3"/>
  <c r="F12" i="3"/>
  <c r="H12" i="3" s="1"/>
  <c r="F13" i="3"/>
  <c r="F14" i="3"/>
  <c r="F15" i="3"/>
  <c r="F16" i="3"/>
  <c r="F17" i="3"/>
  <c r="F18" i="3"/>
  <c r="F19" i="3"/>
  <c r="F20" i="3"/>
  <c r="F21" i="3"/>
  <c r="H21" i="3" s="1"/>
  <c r="F22" i="3"/>
  <c r="H22" i="3" s="1"/>
  <c r="F23" i="3"/>
  <c r="H23" i="3" s="1"/>
  <c r="F24" i="3"/>
  <c r="H24" i="3" s="1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H37" i="3" s="1"/>
  <c r="F38" i="3"/>
  <c r="H38" i="3" s="1"/>
  <c r="F39" i="3"/>
  <c r="H39" i="3" s="1"/>
  <c r="F40" i="3"/>
  <c r="H40" i="3" s="1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H53" i="3" s="1"/>
  <c r="F54" i="3"/>
  <c r="H54" i="3" s="1"/>
  <c r="F55" i="3"/>
  <c r="H55" i="3" s="1"/>
  <c r="F56" i="3"/>
  <c r="H56" i="3" s="1"/>
  <c r="F57" i="3"/>
  <c r="F58" i="3"/>
  <c r="F59" i="3"/>
  <c r="F60" i="3"/>
  <c r="F61" i="3"/>
  <c r="F62" i="3"/>
  <c r="F3" i="3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3" i="3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E1" authorId="0" shapeId="0" xr:uid="{25AFF568-63D6-4998-8CFA-2EB960CD6ED3}">
      <text>
        <r>
          <rPr>
            <b/>
            <sz val="9"/>
            <color indexed="81"/>
            <rFont val="Tahoma"/>
            <family val="2"/>
          </rPr>
          <t xml:space="preserve">JAY PATEL:
Q1 : the average of all the three category of 
weight.
</t>
        </r>
      </text>
    </comment>
    <comment ref="F1" authorId="0" shapeId="0" xr:uid="{4A2889DB-11F3-422D-BA1F-D67B5C80C3D3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Q3 : Table apply COUNT function </t>
        </r>
      </text>
    </comment>
    <comment ref="G1" authorId="0" shapeId="0" xr:uid="{0D22BA47-6840-45EF-8543-9DB432BB77B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Q3 : Table apply  COUNTA function </t>
        </r>
      </text>
    </comment>
    <comment ref="H1" authorId="0" shapeId="0" xr:uid="{C9ECF6DE-205E-41C7-AB45-968969794A9D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Q5 : COUNT BLANK CELL in particular row .
</t>
        </r>
      </text>
    </comment>
    <comment ref="I1" authorId="0" shapeId="0" xr:uid="{92362D32-F73F-4CCD-97D7-AEC7AE64D195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Q6 : HLOOKUP</t>
        </r>
      </text>
    </comment>
    <comment ref="J1" authorId="0" shapeId="0" xr:uid="{ABD800C9-8B4A-4028-8C09-641778E60C41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Q8 : Check if column B(weight-1) cells match column C(weight-2) cell. if 
they match - return "match", otherwise return "no match".</t>
        </r>
      </text>
    </comment>
    <comment ref="K1" authorId="0" shapeId="0" xr:uid="{CD095497-CC4B-4894-A374-DBCA53A40154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Q12 : Find MAX weight in particular product .</t>
        </r>
      </text>
    </comment>
    <comment ref="L1" authorId="0" shapeId="0" xr:uid="{4A861496-A50B-4B45-94F4-7F84DC377B76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Q12 : Find MIN weight in particular product.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F1" authorId="0" shapeId="0" xr:uid="{FD5F20D5-27D9-4AC0-93FA-E58D6D07A0C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Q-11 : CALCULATION
 SUM</t>
        </r>
      </text>
    </comment>
    <comment ref="G1" authorId="0" shapeId="0" xr:uid="{16B7857F-F9DF-42EC-A46A-7909EFC2C90A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Q-11 : CALCULATION 
  AVERAGE</t>
        </r>
      </text>
    </comment>
    <comment ref="I1" authorId="0" shapeId="0" xr:uid="{86B6A6B4-8AE3-4363-A22B-47DCA44D0A8F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Q9 : the student's age is 18 or above, he/she is eligible for a driver's license.(Yes/No)</t>
        </r>
      </text>
    </comment>
    <comment ref="K1" authorId="0" shapeId="0" xr:uid="{F87B1E68-4A91-44EC-A540-3251FDC0788C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Q7 : GRADE</t>
        </r>
      </text>
    </comment>
    <comment ref="L1" authorId="0" shapeId="0" xr:uid="{C07E5B8A-C519-49CA-B964-0B219EDD9D1A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Q10 : A+ student gets 100% scholarship and non A+ gets 50% 
scholarship.</t>
        </r>
      </text>
    </comment>
    <comment ref="M1" authorId="0" shapeId="0" xr:uid="{106E3320-BCD3-451D-9357-5A45AE3736D4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Q: 15 
A. Grade higher or equal to 80 - Excellent
B. Grade higher or equal to 60 but lower than 80 – Good
C. Grade lower than 60 - Failed</t>
        </r>
      </text>
    </comment>
    <comment ref="N1" authorId="0" shapeId="0" xr:uid="{18F17858-4233-485E-8419-1AE36312E4AD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max of subject-1 and subject-2</t>
        </r>
      </text>
    </comment>
    <comment ref="O1" authorId="0" shapeId="0" xr:uid="{E2037BD6-9C35-43F8-9E62-A1FD8A4261C9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14 : IF at least one student got 99 points or more in a test -
the test considered easy.</t>
        </r>
      </text>
    </comment>
    <comment ref="P1" authorId="0" shapeId="0" xr:uid="{30567358-5B8E-4A9E-BD30-42ECED2EC6C6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F6E7EC33-EA99-4853-9DDC-3350F28DAD68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Q13 : If a student fails at least one test - she or he 
needs to retake the course. Use IF and MAX/MIN to check if a student passed the test.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I14" authorId="0" shapeId="0" xr:uid="{7C222E7D-8CD1-403D-BFA4-C700804412AE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- 16 : total 
revenue for the year.
</t>
        </r>
      </text>
    </comment>
    <comment ref="I15" authorId="0" shapeId="0" xr:uid="{015864A8-3746-410F-9D1A-AD8124E65B3C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- 16 : total 
revenue for the year.
</t>
        </r>
      </text>
    </comment>
    <comment ref="I20" authorId="0" shapeId="0" xr:uid="{39706E08-E7D7-48EB-9E41-BF639301A292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 - 16 : total 
revenue for the year.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DF88E-4916-4F9D-918F-8F3C6DC5212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<sst xmlns="http://schemas.openxmlformats.org/spreadsheetml/2006/main" count="666" uniqueCount="428">
  <si>
    <t>STUDENT NAME</t>
  </si>
  <si>
    <t>AGE</t>
  </si>
  <si>
    <t>jay</t>
  </si>
  <si>
    <t>avinash</t>
  </si>
  <si>
    <t>meet</t>
  </si>
  <si>
    <t>ankit</t>
  </si>
  <si>
    <t>nitin</t>
  </si>
  <si>
    <t>jaydeep</t>
  </si>
  <si>
    <t>abhay</t>
  </si>
  <si>
    <t>keyur</t>
  </si>
  <si>
    <t>manav</t>
  </si>
  <si>
    <t>No.</t>
  </si>
  <si>
    <t>saif</t>
  </si>
  <si>
    <t>ajay</t>
  </si>
  <si>
    <t>priti</t>
  </si>
  <si>
    <t>jaymin</t>
  </si>
  <si>
    <t>riddhi</t>
  </si>
  <si>
    <t>pritya</t>
  </si>
  <si>
    <t>umang</t>
  </si>
  <si>
    <t>deep</t>
  </si>
  <si>
    <t>vishal</t>
  </si>
  <si>
    <t>neha</t>
  </si>
  <si>
    <t>anish</t>
  </si>
  <si>
    <t>parth</t>
  </si>
  <si>
    <t>tanya</t>
  </si>
  <si>
    <t>rahul</t>
  </si>
  <si>
    <t>ajal</t>
  </si>
  <si>
    <t>anjali</t>
  </si>
  <si>
    <t>ramesh</t>
  </si>
  <si>
    <t>jayesh</t>
  </si>
  <si>
    <t>pratik</t>
  </si>
  <si>
    <t>dhruvi</t>
  </si>
  <si>
    <t>manali</t>
  </si>
  <si>
    <t>krisu</t>
  </si>
  <si>
    <t>vibhu</t>
  </si>
  <si>
    <t>naimisha</t>
  </si>
  <si>
    <t>jil</t>
  </si>
  <si>
    <t>jeel</t>
  </si>
  <si>
    <t>manisha</t>
  </si>
  <si>
    <t>kaju</t>
  </si>
  <si>
    <t>parul</t>
  </si>
  <si>
    <t>jigar</t>
  </si>
  <si>
    <t>tapan</t>
  </si>
  <si>
    <t>rajat</t>
  </si>
  <si>
    <t>jitendra</t>
  </si>
  <si>
    <t>gautam</t>
  </si>
  <si>
    <t>jiten</t>
  </si>
  <si>
    <t>ajit</t>
  </si>
  <si>
    <t>dilip</t>
  </si>
  <si>
    <t>sagar</t>
  </si>
  <si>
    <t>prince</t>
  </si>
  <si>
    <t>badam</t>
  </si>
  <si>
    <t>pista</t>
  </si>
  <si>
    <t>dimpal</t>
  </si>
  <si>
    <t>jayendra</t>
  </si>
  <si>
    <t>product</t>
  </si>
  <si>
    <t>weight-1</t>
  </si>
  <si>
    <t>weight-2</t>
  </si>
  <si>
    <t>weight-3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</si>
  <si>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</si>
  <si>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</si>
  <si>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</si>
  <si>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</si>
  <si>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</si>
  <si>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</si>
  <si>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</si>
  <si>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</si>
  <si>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</si>
  <si>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</si>
  <si>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</si>
  <si>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</si>
  <si>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</si>
  <si>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</si>
  <si>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</si>
  <si>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</si>
  <si>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</si>
  <si>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</si>
  <si>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</si>
  <si>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</si>
  <si>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</si>
  <si>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</si>
  <si>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</si>
  <si>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</si>
  <si>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</si>
  <si>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</si>
  <si>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</si>
  <si>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</si>
  <si>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</si>
  <si>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</si>
  <si>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</si>
  <si>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</si>
  <si>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</si>
  <si>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</si>
  <si>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</si>
  <si>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</si>
  <si>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</si>
  <si>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</si>
  <si>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</si>
  <si>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</si>
  <si>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</si>
  <si>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</si>
  <si>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</si>
  <si>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</si>
  <si>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</si>
  <si>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</si>
  <si>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</si>
  <si>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</si>
  <si>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</si>
  <si>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</si>
  <si>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AVERAGE</t>
  </si>
  <si>
    <t xml:space="preserve">COUNT </t>
  </si>
  <si>
    <t>COUNTA</t>
  </si>
  <si>
    <t>COUNTBLANK</t>
  </si>
  <si>
    <t>HLOOKUP</t>
  </si>
  <si>
    <t>MATCH/NO MATCH</t>
  </si>
  <si>
    <t>MAX</t>
  </si>
  <si>
    <t>MIN</t>
  </si>
  <si>
    <t>he/she is eligible for a driver's license(Yes/No)</t>
  </si>
  <si>
    <t>minor/adult</t>
  </si>
  <si>
    <t>SUBJECT-1</t>
  </si>
  <si>
    <t>SUBJECT-2</t>
  </si>
  <si>
    <t>TOTAL(SUB-1,SUB-2)</t>
  </si>
  <si>
    <t>PERCENTAGE</t>
  </si>
  <si>
    <t>GRADE</t>
  </si>
  <si>
    <t>scholarship</t>
  </si>
  <si>
    <t>Grade</t>
  </si>
  <si>
    <t>99 above(yes)</t>
  </si>
  <si>
    <t>Max</t>
  </si>
  <si>
    <t>Min</t>
  </si>
  <si>
    <t>35 Below (Fail) all pass</t>
  </si>
  <si>
    <t>Country</t>
  </si>
  <si>
    <t>Population</t>
  </si>
  <si>
    <t>Date</t>
  </si>
  <si>
    <t> China</t>
  </si>
  <si>
    <t> India</t>
  </si>
  <si>
    <t> United States</t>
  </si>
  <si>
    <t> Indonesia</t>
  </si>
  <si>
    <t> Pakistan</t>
  </si>
  <si>
    <t> Nigeria</t>
  </si>
  <si>
    <t> Brazil</t>
  </si>
  <si>
    <t> Bangladesh</t>
  </si>
  <si>
    <t> Russia</t>
  </si>
  <si>
    <t> Mexico</t>
  </si>
  <si>
    <t> Japan</t>
  </si>
  <si>
    <t> Philippines</t>
  </si>
  <si>
    <t> Egypt</t>
  </si>
  <si>
    <t> Ethiopia</t>
  </si>
  <si>
    <t> Vietnam</t>
  </si>
  <si>
    <t> DR Congo</t>
  </si>
  <si>
    <t> Turkey</t>
  </si>
  <si>
    <t> Iran</t>
  </si>
  <si>
    <t> Germany</t>
  </si>
  <si>
    <t> Thailand</t>
  </si>
  <si>
    <t> France</t>
  </si>
  <si>
    <t> United Kingdom</t>
  </si>
  <si>
    <t> Tanzania</t>
  </si>
  <si>
    <t> South Africa</t>
  </si>
  <si>
    <t> Italy</t>
  </si>
  <si>
    <t> Myanmar</t>
  </si>
  <si>
    <t> Colombia</t>
  </si>
  <si>
    <t> Kenya</t>
  </si>
  <si>
    <t> South Korea</t>
  </si>
  <si>
    <t> Spain</t>
  </si>
  <si>
    <t> Argentina</t>
  </si>
  <si>
    <t> Algeria</t>
  </si>
  <si>
    <t> Iraq</t>
  </si>
  <si>
    <t> Uganda</t>
  </si>
  <si>
    <t> Sudan</t>
  </si>
  <si>
    <t> Ukraine</t>
  </si>
  <si>
    <t> Canada</t>
  </si>
  <si>
    <t> Poland</t>
  </si>
  <si>
    <t> Morocco</t>
  </si>
  <si>
    <t> Uzbekistan</t>
  </si>
  <si>
    <t> Afghanistan</t>
  </si>
  <si>
    <t> Peru</t>
  </si>
  <si>
    <t> Malaysia</t>
  </si>
  <si>
    <t> Angola</t>
  </si>
  <si>
    <t> Mozambique</t>
  </si>
  <si>
    <t> Saudi Arabia</t>
  </si>
  <si>
    <t> Yemen</t>
  </si>
  <si>
    <t> Ghana</t>
  </si>
  <si>
    <t> Ivory Coast</t>
  </si>
  <si>
    <t>   Nepal</t>
  </si>
  <si>
    <t> Venezuela</t>
  </si>
  <si>
    <t> Madagascar</t>
  </si>
  <si>
    <t> Australia</t>
  </si>
  <si>
    <t> North Korea</t>
  </si>
  <si>
    <t> Cameroon</t>
  </si>
  <si>
    <t> Niger</t>
  </si>
  <si>
    <t>–</t>
  </si>
  <si>
    <t> Taiwan</t>
  </si>
  <si>
    <t> Mali</t>
  </si>
  <si>
    <t> Syria</t>
  </si>
  <si>
    <t> Burkina Faso</t>
  </si>
  <si>
    <t> Sri Lanka</t>
  </si>
  <si>
    <t> Malawi</t>
  </si>
  <si>
    <t> Chile</t>
  </si>
  <si>
    <t> Kazakhstan</t>
  </si>
  <si>
    <t> Zambia</t>
  </si>
  <si>
    <t> Romania</t>
  </si>
  <si>
    <t> Ecuador</t>
  </si>
  <si>
    <t> Somalia</t>
  </si>
  <si>
    <t> Netherlands</t>
  </si>
  <si>
    <t> Senegal</t>
  </si>
  <si>
    <t> Guatemala</t>
  </si>
  <si>
    <t> Chad</t>
  </si>
  <si>
    <t> Cambodia</t>
  </si>
  <si>
    <t> Zimbabwe</t>
  </si>
  <si>
    <t> Guinea</t>
  </si>
  <si>
    <t> South Sudan</t>
  </si>
  <si>
    <t> Rwanda</t>
  </si>
  <si>
    <t> Burundi</t>
  </si>
  <si>
    <t> Benin</t>
  </si>
  <si>
    <t> Bolivia</t>
  </si>
  <si>
    <t> Tunisia</t>
  </si>
  <si>
    <t> Papua New Guinea</t>
  </si>
  <si>
    <t> Belgium</t>
  </si>
  <si>
    <t> Haiti</t>
  </si>
  <si>
    <t> Jordan</t>
  </si>
  <si>
    <t> Cuba</t>
  </si>
  <si>
    <t> Czech Republic</t>
  </si>
  <si>
    <t> Sweden</t>
  </si>
  <si>
    <t> Dominican Republic</t>
  </si>
  <si>
    <t> Greece</t>
  </si>
  <si>
    <t> Portugal</t>
  </si>
  <si>
    <t> Azerbaijan</t>
  </si>
  <si>
    <t> Tajikistan</t>
  </si>
  <si>
    <t> Israel</t>
  </si>
  <si>
    <t> Honduras</t>
  </si>
  <si>
    <t> Hungary</t>
  </si>
  <si>
    <t> United Arab Emirates</t>
  </si>
  <si>
    <t> Belarus</t>
  </si>
  <si>
    <t> Austria</t>
  </si>
  <si>
    <t> Switzerland</t>
  </si>
  <si>
    <t> Sierra Leone</t>
  </si>
  <si>
    <t>c</t>
  </si>
  <si>
    <t>Population 1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</si>
  <si>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</si>
  <si>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</si>
  <si>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</si>
  <si>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</si>
  <si>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</si>
  <si>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</si>
  <si>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</si>
  <si>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</si>
  <si>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</si>
  <si>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</si>
  <si>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</si>
  <si>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</si>
  <si>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</si>
  <si>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</si>
  <si>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Client #</t>
  </si>
  <si>
    <t>Balance</t>
  </si>
  <si>
    <t>VIP Account?</t>
  </si>
  <si>
    <t>Total commisions</t>
  </si>
  <si>
    <t>Yes</t>
  </si>
  <si>
    <t>No</t>
  </si>
  <si>
    <t>Name</t>
  </si>
  <si>
    <t>Sport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</si>
  <si>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</si>
  <si>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</si>
  <si>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</si>
  <si>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</si>
  <si>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</si>
  <si>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</si>
  <si>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</si>
  <si>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</si>
  <si>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</si>
  <si>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</si>
  <si>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</si>
  <si>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</si>
  <si>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</si>
  <si>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</si>
  <si>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</si>
  <si>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</si>
  <si>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</si>
  <si>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</si>
  <si>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</si>
  <si>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</si>
  <si>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</si>
  <si>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</si>
  <si>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Exchange Rate</t>
  </si>
  <si>
    <t>Employee ID</t>
  </si>
  <si>
    <t>Salary</t>
  </si>
  <si>
    <t>Age</t>
  </si>
  <si>
    <t>Gender</t>
  </si>
  <si>
    <t>Occupation</t>
  </si>
  <si>
    <t>Male</t>
  </si>
  <si>
    <t>Software Eng</t>
  </si>
  <si>
    <t>Female</t>
  </si>
  <si>
    <t>Data Scientist</t>
  </si>
  <si>
    <t>Accountant</t>
  </si>
  <si>
    <t>HR</t>
  </si>
  <si>
    <t>Marketing</t>
  </si>
  <si>
    <t>Sales</t>
  </si>
  <si>
    <t>Lawyer</t>
  </si>
  <si>
    <t>Doctor</t>
  </si>
  <si>
    <t>CEO</t>
  </si>
  <si>
    <t>Engineer</t>
  </si>
  <si>
    <t>Total Year</t>
  </si>
  <si>
    <t>Costs</t>
  </si>
  <si>
    <t>City</t>
  </si>
  <si>
    <t>Region</t>
  </si>
  <si>
    <t>0-19</t>
  </si>
  <si>
    <t>25-49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</si>
  <si>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</si>
  <si>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</si>
  <si>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</si>
  <si>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</si>
  <si>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</si>
  <si>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</si>
  <si>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</si>
  <si>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</si>
  <si>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</si>
  <si>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</si>
  <si>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</si>
  <si>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</si>
  <si>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</si>
  <si>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</si>
  <si>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</si>
  <si>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</si>
  <si>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</si>
  <si>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</si>
  <si>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</si>
  <si>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</si>
  <si>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</si>
  <si>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</si>
  <si>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</si>
  <si>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</si>
  <si>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</si>
  <si>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</si>
  <si>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</si>
  <si>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</si>
  <si>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</si>
  <si>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</si>
  <si>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</si>
  <si>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</si>
  <si>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</si>
  <si>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</si>
  <si>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</si>
  <si>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</si>
  <si>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</si>
  <si>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</si>
  <si>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</si>
  <si>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</si>
  <si>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</si>
  <si>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</si>
  <si>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</si>
  <si>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</si>
  <si>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</si>
  <si>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</si>
  <si>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</si>
  <si>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</si>
  <si>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</si>
  <si>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</si>
  <si>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</si>
  <si>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</si>
  <si>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</si>
  <si>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</si>
  <si>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</si>
  <si>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</si>
  <si>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</si>
  <si>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</si>
  <si>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</si>
  <si>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</si>
  <si>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</si>
  <si>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</si>
  <si>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</si>
  <si>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</si>
  <si>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</si>
  <si>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</si>
  <si>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</si>
  <si>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</si>
  <si>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</si>
  <si>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</si>
  <si>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</si>
  <si>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</si>
  <si>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</si>
  <si>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</si>
  <si>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</si>
  <si>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</si>
  <si>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</si>
  <si>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</si>
  <si>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</si>
  <si>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</si>
  <si>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</si>
  <si>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</si>
  <si>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</si>
  <si>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</si>
  <si>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</si>
  <si>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</si>
  <si>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</si>
  <si>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</si>
  <si>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</si>
  <si>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</si>
  <si>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</si>
  <si>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Q-19 :</t>
  </si>
  <si>
    <t>1.        	What is the total amout of money in VIP Accounts?</t>
  </si>
  <si>
    <t>2.        What is the total amout of money in Non-VIP Accounts?</t>
  </si>
  <si>
    <t>3.        What is the total amount of commisions from accounts that are over $10,000?</t>
  </si>
  <si>
    <t>4.        What is the total amout of money in accounts over $10,000?</t>
  </si>
  <si>
    <t>5.        What is the total amout of money in accounts under $9,500?</t>
  </si>
  <si>
    <t>Q-20 :</t>
  </si>
  <si>
    <t>1.       What is the total number of medals won by athletes from USA?</t>
  </si>
  <si>
    <t>2.      What is the total number of medals won by figure skaters?</t>
  </si>
  <si>
    <t>3.      What is the total number of medals won by both USA and Jamaica? (Hard)</t>
  </si>
  <si>
    <t>Q-22 :</t>
  </si>
  <si>
    <t>1. What is the name of Employee ID 58369?</t>
  </si>
  <si>
    <t>2.  What's the age of Estelle Cormack?</t>
  </si>
  <si>
    <t>Q-23 :</t>
  </si>
  <si>
    <t>1.  Create a VLOOKUP formula to find the occupation of Usain Bolt.</t>
  </si>
  <si>
    <t>2.   Create a VLOOKUP formula to find the age of Carl Lewis.</t>
  </si>
  <si>
    <r>
      <rPr>
        <sz val="11"/>
        <color rgb="FFFF0000"/>
        <rFont val="Calibri"/>
        <family val="2"/>
        <scheme val="minor"/>
      </rPr>
      <t>Q-21</t>
    </r>
    <r>
      <rPr>
        <sz val="11"/>
        <color theme="1"/>
        <rFont val="Calibri"/>
        <family val="2"/>
        <scheme val="minor"/>
      </rPr>
      <t>:In the file named VLOOKUP APPROXIMATE MATCH, Retrieve the GBP:USD exchange 
rate for the following dates using VLOOKUP function, from the table in columns G-H.
In case there is no exchange rate for a certain date entry, return the the last known 
rate for that day</t>
    </r>
  </si>
  <si>
    <r>
      <rPr>
        <sz val="11"/>
        <color rgb="FFFF0000"/>
        <rFont val="Calibri"/>
        <family val="2"/>
        <scheme val="minor"/>
      </rPr>
      <t>Q-16</t>
    </r>
    <r>
      <rPr>
        <sz val="11"/>
        <color theme="1"/>
        <rFont val="Calibri"/>
        <family val="2"/>
        <scheme val="minor"/>
      </rPr>
      <t xml:space="preserve">  :  The company's CFO asked you to use SUM formula to calculate the total revenue for the year.</t>
    </r>
  </si>
  <si>
    <r>
      <rPr>
        <sz val="11"/>
        <color rgb="FFFF0000"/>
        <rFont val="Calibri"/>
        <family val="2"/>
        <scheme val="minor"/>
      </rPr>
      <t>Q-17</t>
    </r>
    <r>
      <rPr>
        <sz val="11"/>
        <color theme="1"/>
        <rFont val="Calibri"/>
        <family val="2"/>
        <scheme val="minor"/>
      </rPr>
      <t xml:space="preserve">  : The following table represents daily costs by day for the first quarter of 2015
Calculate the total costs at the bottom of the table. Hint: to save time, use sum shortcuts.</t>
    </r>
  </si>
  <si>
    <t>0-19 Age</t>
  </si>
  <si>
    <t>25-49 Age</t>
  </si>
  <si>
    <t>50-75+ Age</t>
  </si>
  <si>
    <t>Q-17</t>
  </si>
  <si>
    <t>Q-18</t>
  </si>
  <si>
    <t>Age group</t>
  </si>
  <si>
    <t>Number of residents</t>
  </si>
  <si>
    <t>50-57+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</si>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</sst>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* #,##0_);_(* \(#,##0\);_(* &quot;-&quot;??_);_(@_)"/>
    <numFmt numFmtId="165" formatCode="_ * #,##0_ ;_ * \-#,##0_ ;_ * &quot;-&quot;??_ ;_ @_ "/>
    <numFmt numFmtId="166" formatCode="_-[$$-409]* #,##0.0000_ ;_-[$$-409]* \-#,##0.0000\ ;_-[$$-409]* &quot;-&quot;??_ ;_-@_ "/>
    <numFmt numFmtId="167" formatCode="_(&quot;$&quot;* #,##0.00_);_(&quot;$&quot;* \(#,##0.00\);_(&quot;$&quot;* &quot;-&quot;??_);_(@_)"/>
    <numFmt numFmtId="169" formatCode="_-[$$-409]* #,##0.0000_ ;_-[$$-409]* \-#,##0.0000\ ;_-[$$-409]* &quot;-&quot;????_ ;_-@_ 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92D050"/>
      </patternFill>
    </fill>
    <fill>
      <patternFill patternType="solid">
        <fgColor theme="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5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0" xfId="1" applyFont="1" applyBorder="1"/>
    <xf numFmtId="9" fontId="0" fillId="0" borderId="12" xfId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3" fontId="0" fillId="0" borderId="0" xfId="0" applyNumberFormat="1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1" xfId="0" applyBorder="1"/>
    <xf numFmtId="165" fontId="0" fillId="0" borderId="1" xfId="2" applyNumberFormat="1" applyFont="1" applyBorder="1"/>
    <xf numFmtId="0" fontId="8" fillId="0" borderId="1" xfId="0" applyFont="1" applyBorder="1"/>
    <xf numFmtId="0" fontId="11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14" fontId="9" fillId="0" borderId="1" xfId="0" applyNumberFormat="1" applyFont="1" applyBorder="1" applyAlignment="1">
      <alignment wrapText="1"/>
    </xf>
    <xf numFmtId="0" fontId="8" fillId="0" borderId="23" xfId="0" applyFont="1" applyBorder="1"/>
    <xf numFmtId="14" fontId="15" fillId="4" borderId="25" xfId="0" applyNumberFormat="1" applyFont="1" applyFill="1" applyBorder="1"/>
    <xf numFmtId="167" fontId="15" fillId="4" borderId="25" xfId="0" applyNumberFormat="1" applyFont="1" applyFill="1" applyBorder="1"/>
    <xf numFmtId="14" fontId="7" fillId="0" borderId="25" xfId="0" applyNumberFormat="1" applyFont="1" applyBorder="1"/>
    <xf numFmtId="167" fontId="7" fillId="0" borderId="25" xfId="0" applyNumberFormat="1" applyFont="1" applyBorder="1"/>
    <xf numFmtId="0" fontId="16" fillId="6" borderId="25" xfId="0" applyFont="1" applyFill="1" applyBorder="1" applyAlignment="1">
      <alignment horizontal="center"/>
    </xf>
    <xf numFmtId="0" fontId="17" fillId="6" borderId="25" xfId="0" applyFont="1" applyFill="1" applyBorder="1" applyAlignment="1">
      <alignment horizontal="center"/>
    </xf>
    <xf numFmtId="3" fontId="16" fillId="6" borderId="25" xfId="0" applyNumberFormat="1" applyFont="1" applyFill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0" fillId="0" borderId="26" xfId="0" applyBorder="1"/>
    <xf numFmtId="0" fontId="0" fillId="0" borderId="9" xfId="0" applyBorder="1"/>
    <xf numFmtId="0" fontId="0" fillId="0" borderId="10" xfId="0" applyBorder="1"/>
    <xf numFmtId="0" fontId="0" fillId="0" borderId="27" xfId="0" applyBorder="1"/>
    <xf numFmtId="0" fontId="0" fillId="0" borderId="22" xfId="0" applyBorder="1"/>
    <xf numFmtId="14" fontId="0" fillId="7" borderId="1" xfId="0" applyNumberFormat="1" applyFill="1" applyBorder="1"/>
    <xf numFmtId="14" fontId="9" fillId="7" borderId="1" xfId="0" applyNumberFormat="1" applyFont="1" applyFill="1" applyBorder="1" applyAlignment="1">
      <alignment wrapText="1"/>
    </xf>
    <xf numFmtId="0" fontId="7" fillId="7" borderId="1" xfId="0" applyFont="1" applyFill="1" applyBorder="1"/>
    <xf numFmtId="0" fontId="1" fillId="5" borderId="1" xfId="0" applyFont="1" applyFill="1" applyBorder="1"/>
    <xf numFmtId="164" fontId="15" fillId="8" borderId="1" xfId="0" applyNumberFormat="1" applyFont="1" applyFill="1" applyBorder="1" applyProtection="1">
      <protection locked="0"/>
    </xf>
    <xf numFmtId="0" fontId="1" fillId="9" borderId="1" xfId="0" applyFont="1" applyFill="1" applyBorder="1"/>
    <xf numFmtId="169" fontId="1" fillId="9" borderId="1" xfId="0" applyNumberFormat="1" applyFont="1" applyFill="1" applyBorder="1"/>
    <xf numFmtId="0" fontId="1" fillId="9" borderId="11" xfId="0" applyFont="1" applyFill="1" applyBorder="1"/>
    <xf numFmtId="0" fontId="0" fillId="10" borderId="26" xfId="0" applyFill="1" applyBorder="1"/>
    <xf numFmtId="0" fontId="7" fillId="0" borderId="15" xfId="0" applyFont="1" applyBorder="1"/>
    <xf numFmtId="164" fontId="7" fillId="3" borderId="15" xfId="0" applyNumberFormat="1" applyFont="1" applyFill="1" applyBorder="1" applyProtection="1">
      <protection locked="0"/>
    </xf>
    <xf numFmtId="0" fontId="0" fillId="0" borderId="4" xfId="0" applyBorder="1"/>
    <xf numFmtId="166" fontId="9" fillId="0" borderId="5" xfId="0" applyNumberFormat="1" applyFont="1" applyBorder="1" applyAlignment="1">
      <alignment horizontal="left" wrapText="1"/>
    </xf>
    <xf numFmtId="0" fontId="10" fillId="0" borderId="15" xfId="0" applyFont="1" applyBorder="1" applyAlignment="1">
      <alignment horizontal="left"/>
    </xf>
    <xf numFmtId="0" fontId="8" fillId="0" borderId="15" xfId="0" applyFont="1" applyBorder="1"/>
    <xf numFmtId="0" fontId="11" fillId="0" borderId="15" xfId="0" applyFont="1" applyBorder="1"/>
    <xf numFmtId="0" fontId="8" fillId="0" borderId="30" xfId="0" applyFont="1" applyBorder="1"/>
    <xf numFmtId="0" fontId="10" fillId="0" borderId="15" xfId="0" applyFont="1" applyBorder="1" applyAlignment="1">
      <alignment horizontal="right"/>
    </xf>
    <xf numFmtId="165" fontId="0" fillId="0" borderId="15" xfId="2" applyNumberFormat="1" applyFont="1" applyBorder="1"/>
    <xf numFmtId="14" fontId="9" fillId="0" borderId="15" xfId="0" applyNumberFormat="1" applyFont="1" applyBorder="1" applyAlignment="1">
      <alignment wrapText="1"/>
    </xf>
    <xf numFmtId="166" fontId="9" fillId="0" borderId="16" xfId="0" applyNumberFormat="1" applyFont="1" applyBorder="1" applyAlignment="1">
      <alignment horizontal="left" wrapText="1"/>
    </xf>
    <xf numFmtId="0" fontId="12" fillId="2" borderId="18" xfId="0" applyFont="1" applyFill="1" applyBorder="1"/>
    <xf numFmtId="0" fontId="13" fillId="0" borderId="18" xfId="0" applyFont="1" applyBorder="1"/>
    <xf numFmtId="0" fontId="6" fillId="0" borderId="31" xfId="0" applyFont="1" applyBorder="1"/>
    <xf numFmtId="0" fontId="12" fillId="0" borderId="18" xfId="0" applyFont="1" applyBorder="1" applyAlignment="1">
      <alignment wrapText="1"/>
    </xf>
    <xf numFmtId="0" fontId="12" fillId="0" borderId="19" xfId="0" applyFont="1" applyBorder="1" applyAlignment="1">
      <alignment wrapText="1"/>
    </xf>
    <xf numFmtId="0" fontId="0" fillId="0" borderId="6" xfId="0" applyBorder="1"/>
    <xf numFmtId="0" fontId="10" fillId="0" borderId="7" xfId="0" applyFont="1" applyBorder="1" applyAlignment="1">
      <alignment horizontal="left"/>
    </xf>
    <xf numFmtId="0" fontId="8" fillId="0" borderId="7" xfId="0" applyFont="1" applyBorder="1"/>
    <xf numFmtId="0" fontId="11" fillId="0" borderId="7" xfId="0" applyFont="1" applyBorder="1"/>
    <xf numFmtId="0" fontId="8" fillId="0" borderId="32" xfId="0" applyFont="1" applyBorder="1"/>
    <xf numFmtId="0" fontId="14" fillId="0" borderId="17" xfId="0" applyFont="1" applyBorder="1"/>
    <xf numFmtId="0" fontId="14" fillId="0" borderId="19" xfId="0" applyFont="1" applyBorder="1"/>
    <xf numFmtId="0" fontId="7" fillId="0" borderId="14" xfId="0" applyFont="1" applyBorder="1"/>
    <xf numFmtId="164" fontId="7" fillId="0" borderId="16" xfId="0" applyNumberFormat="1" applyFont="1" applyBorder="1" applyAlignment="1">
      <alignment horizontal="center"/>
    </xf>
    <xf numFmtId="0" fontId="7" fillId="0" borderId="4" xfId="0" applyFont="1" applyBorder="1"/>
    <xf numFmtId="164" fontId="7" fillId="0" borderId="5" xfId="0" applyNumberFormat="1" applyFont="1" applyBorder="1" applyAlignment="1">
      <alignment horizontal="center"/>
    </xf>
    <xf numFmtId="0" fontId="7" fillId="0" borderId="6" xfId="0" applyFont="1" applyBorder="1"/>
    <xf numFmtId="164" fontId="7" fillId="0" borderId="8" xfId="0" applyNumberFormat="1" applyFont="1" applyBorder="1" applyAlignment="1">
      <alignment horizontal="center"/>
    </xf>
    <xf numFmtId="0" fontId="8" fillId="0" borderId="14" xfId="0" applyFont="1" applyBorder="1"/>
    <xf numFmtId="0" fontId="8" fillId="0" borderId="4" xfId="0" applyFont="1" applyBorder="1"/>
    <xf numFmtId="0" fontId="8" fillId="0" borderId="6" xfId="0" applyFont="1" applyBorder="1"/>
    <xf numFmtId="0" fontId="10" fillId="0" borderId="7" xfId="0" applyFont="1" applyBorder="1" applyAlignment="1">
      <alignment horizontal="right"/>
    </xf>
    <xf numFmtId="165" fontId="0" fillId="0" borderId="7" xfId="2" applyNumberFormat="1" applyFont="1" applyBorder="1"/>
    <xf numFmtId="0" fontId="0" fillId="0" borderId="7" xfId="0" applyBorder="1"/>
    <xf numFmtId="14" fontId="9" fillId="0" borderId="7" xfId="0" applyNumberFormat="1" applyFont="1" applyBorder="1" applyAlignment="1">
      <alignment wrapText="1"/>
    </xf>
    <xf numFmtId="166" fontId="9" fillId="0" borderId="8" xfId="0" applyNumberFormat="1" applyFont="1" applyBorder="1" applyAlignment="1">
      <alignment horizontal="left" wrapText="1"/>
    </xf>
    <xf numFmtId="3" fontId="16" fillId="3" borderId="25" xfId="0" applyNumberFormat="1" applyFont="1" applyFill="1" applyBorder="1" applyAlignment="1">
      <alignment horizontal="center"/>
    </xf>
    <xf numFmtId="3" fontId="15" fillId="3" borderId="25" xfId="0" applyNumberFormat="1" applyFont="1" applyFill="1" applyBorder="1" applyAlignment="1">
      <alignment horizontal="center"/>
    </xf>
    <xf numFmtId="167" fontId="0" fillId="9" borderId="0" xfId="0" applyNumberFormat="1" applyFill="1"/>
    <xf numFmtId="0" fontId="7" fillId="11" borderId="2" xfId="0" applyFont="1" applyFill="1" applyBorder="1"/>
    <xf numFmtId="0" fontId="7" fillId="11" borderId="6" xfId="0" applyFont="1" applyFill="1" applyBorder="1"/>
    <xf numFmtId="0" fontId="0" fillId="10" borderId="22" xfId="0" applyFill="1" applyBorder="1"/>
    <xf numFmtId="0" fontId="1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2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0" fillId="7" borderId="22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1" fillId="9" borderId="0" xfId="0" applyFont="1" applyFill="1"/>
    <xf numFmtId="0" fontId="0" fillId="7" borderId="22" xfId="0" applyFill="1" applyBorder="1"/>
    <xf numFmtId="0" fontId="0" fillId="7" borderId="0" xfId="0" applyFill="1"/>
    <xf numFmtId="0" fontId="0" fillId="7" borderId="23" xfId="0" applyFill="1" applyBorder="1"/>
    <xf numFmtId="0" fontId="0" fillId="7" borderId="28" xfId="0" applyFill="1" applyBorder="1"/>
    <xf numFmtId="0" fontId="0" fillId="7" borderId="24" xfId="0" applyFill="1" applyBorder="1"/>
    <xf numFmtId="0" fontId="0" fillId="7" borderId="22" xfId="0" applyFill="1" applyBorder="1" applyAlignment="1">
      <alignment vertical="top" wrapText="1"/>
    </xf>
    <xf numFmtId="0" fontId="0" fillId="7" borderId="0" xfId="0" applyFill="1" applyAlignment="1">
      <alignment vertical="top"/>
    </xf>
    <xf numFmtId="0" fontId="0" fillId="7" borderId="11" xfId="0" applyFill="1" applyBorder="1" applyAlignment="1">
      <alignment vertical="top"/>
    </xf>
    <xf numFmtId="0" fontId="0" fillId="7" borderId="22" xfId="0" applyFill="1" applyBorder="1" applyAlignment="1">
      <alignment vertical="top"/>
    </xf>
    <xf numFmtId="0" fontId="0" fillId="7" borderId="1" xfId="0" applyFill="1" applyBorder="1"/>
    <xf numFmtId="3" fontId="0" fillId="9" borderId="7" xfId="0" applyNumberFormat="1" applyFill="1" applyBorder="1"/>
    <xf numFmtId="0" fontId="0" fillId="9" borderId="8" xfId="0" applyFill="1" applyBorder="1"/>
    <xf numFmtId="0" fontId="15" fillId="11" borderId="1" xfId="0" applyFont="1" applyFill="1" applyBorder="1"/>
    <xf numFmtId="0" fontId="7" fillId="7" borderId="23" xfId="0" applyFont="1" applyFill="1" applyBorder="1"/>
    <xf numFmtId="0" fontId="7" fillId="7" borderId="24" xfId="0" applyFont="1" applyFill="1" applyBorder="1"/>
    <xf numFmtId="0" fontId="0" fillId="7" borderId="11" xfId="0" applyFill="1" applyBorder="1"/>
    <xf numFmtId="3" fontId="0" fillId="9" borderId="17" xfId="0" applyNumberFormat="1" applyFill="1" applyBorder="1"/>
    <xf numFmtId="0" fontId="0" fillId="9" borderId="19" xfId="0" applyFill="1" applyBorder="1"/>
    <xf numFmtId="3" fontId="0" fillId="9" borderId="3" xfId="0" applyNumberFormat="1" applyFill="1" applyBorder="1"/>
    <xf numFmtId="0" fontId="0" fillId="9" borderId="29" xfId="0" applyFill="1" applyBorder="1"/>
    <xf numFmtId="0" fontId="0" fillId="11" borderId="1" xfId="0" applyFill="1" applyBorder="1" applyAlignment="1">
      <alignment horizontal="center"/>
    </xf>
    <xf numFmtId="0" fontId="7" fillId="7" borderId="1" xfId="0" applyFont="1" applyFill="1" applyBorder="1"/>
    <xf numFmtId="0" fontId="0" fillId="7" borderId="0" xfId="0" applyFill="1" applyAlignment="1">
      <alignment wrapText="1"/>
    </xf>
    <xf numFmtId="0" fontId="0" fillId="0" borderId="0" xfId="0"/>
    <xf numFmtId="0" fontId="0" fillId="0" borderId="11" xfId="0" applyBorder="1"/>
    <xf numFmtId="0" fontId="1" fillId="11" borderId="1" xfId="0" applyFont="1" applyFill="1" applyBorder="1"/>
    <xf numFmtId="0" fontId="0" fillId="11" borderId="1" xfId="0" applyFill="1" applyBorder="1"/>
    <xf numFmtId="2" fontId="0" fillId="9" borderId="1" xfId="0" applyNumberFormat="1" applyFill="1" applyBorder="1"/>
    <xf numFmtId="2" fontId="0" fillId="9" borderId="1" xfId="0" applyNumberFormat="1" applyFill="1" applyBorder="1" applyAlignment="1">
      <alignment horizontal="center"/>
    </xf>
  </cellXfs>
  <cellStyles count="3">
    <cellStyle name="Comma 2" xfId="2" xr:uid="{357CEF9E-15AE-46B3-B00B-999AE08EF4A3}"/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numFmt numFmtId="20" formatCode="dd/mmm/yy"/>
    </dxf>
    <dxf>
      <numFmt numFmtId="3" formatCode="#,##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E8B613-79E2-406C-B11A-A66680FD0EC1}" autoFormatId="16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c" tableColumnId="2"/>
      <queryTableField id="3" name="Population" tableColumnId="3"/>
      <queryTableField id="4" name="Date" tableColumnId="4"/>
      <queryTableField id="5" name="Population 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C7E6B-2880-447F-ABB8-AD3F2B66BB21}" name="Table1_2" displayName="Table1_2" ref="A1:E102" tableType="queryTable" totalsRowShown="0">
  <autoFilter ref="A1:E102" xr:uid="{791C7E6B-2880-447F-ABB8-AD3F2B66BB21}"/>
  <tableColumns count="5">
    <tableColumn id="1" xr3:uid="{7FB7C58D-4C31-4156-95F4-7A2D5AB1C81A}" uniqueName="1" name="No." queryTableFieldId="1"/>
    <tableColumn id="2" xr3:uid="{AEE85E79-5C43-418C-A0D4-CFBAEB579BA6}" uniqueName="2" name="c" queryTableFieldId="2" dataDxfId="4"/>
    <tableColumn id="3" xr3:uid="{048013DB-8630-48D2-847C-B56955BE71F3}" uniqueName="3" name="Population" queryTableFieldId="3"/>
    <tableColumn id="4" xr3:uid="{BEA35FD9-D02D-4451-867D-43F4CB3E40EC}" uniqueName="4" name="Date" queryTableFieldId="4" dataDxfId="3"/>
    <tableColumn id="5" xr3:uid="{52B21BC5-F177-4F3A-B675-89788387247E}" uniqueName="5" name="Population 1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4283B-8230-4ACB-B8E2-9291642A82F9}" name="Table1" displayName="Table1" ref="A1:D102" totalsRowShown="0">
  <tableColumns count="4">
    <tableColumn id="1" xr3:uid="{2BDBF3AC-46D5-47AD-B1E0-1DB128FD7250}" name="No."/>
    <tableColumn id="2" xr3:uid="{89C202B4-A36F-4884-B2DA-2DB159F7E33D}" name="Country"/>
    <tableColumn id="3" xr3:uid="{C986858D-FBEE-4CB4-B7C9-0EF4D576484C}" name="Population" dataDxfId="2"/>
    <tableColumn id="4" xr3:uid="{F1BC1599-BF64-4C18-81EA-97A109210D35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425E-A369-44AD-A12E-08F9DD95CEA2}">
  <dimension ref="A1:L52"/>
  <sheetViews>
    <sheetView workbookViewId="0">
      <selection activeCell="J7" sqref="J7"/>
    </sheetView>
  </sheetViews>
  <sheetFormatPr defaultRowHeight="14.4" x14ac:dyDescent="0.3"/>
  <cols>
    <col min="1" max="1" width="10.6640625" bestFit="1" customWidth="1"/>
    <col min="2" max="4" width="9.109375" bestFit="1" customWidth="1"/>
    <col min="5" max="5" width="12" bestFit="1" customWidth="1"/>
    <col min="6" max="6" width="8.33203125" bestFit="1" customWidth="1"/>
    <col min="7" max="7" width="9.109375" bestFit="1" customWidth="1"/>
    <col min="8" max="8" width="14" bestFit="1" customWidth="1"/>
    <col min="9" max="9" width="10.33203125" bestFit="1" customWidth="1"/>
    <col min="10" max="10" width="19.77734375" bestFit="1" customWidth="1"/>
    <col min="11" max="11" width="7.21875" customWidth="1"/>
    <col min="12" max="12" width="8.6640625" customWidth="1"/>
  </cols>
  <sheetData>
    <row r="1" spans="1:12" ht="16.2" thickBot="1" x14ac:dyDescent="0.35">
      <c r="A1" s="9" t="s">
        <v>55</v>
      </c>
      <c r="B1" s="10" t="s">
        <v>56</v>
      </c>
      <c r="C1" s="10" t="s">
        <v>57</v>
      </c>
      <c r="D1" s="11" t="s">
        <v>58</v>
      </c>
      <c r="E1" s="12" t="s">
        <v>109</v>
      </c>
      <c r="F1" s="12" t="s">
        <v>110</v>
      </c>
      <c r="G1" s="12" t="s">
        <v>111</v>
      </c>
      <c r="H1" s="12" t="s">
        <v>112</v>
      </c>
      <c r="I1" s="12" t="s">
        <v>113</v>
      </c>
      <c r="J1" s="12" t="s">
        <v>114</v>
      </c>
      <c r="K1" s="12" t="s">
        <v>115</v>
      </c>
      <c r="L1" s="13" t="s">
        <v>116</v>
      </c>
    </row>
    <row r="2" spans="1:12" x14ac:dyDescent="0.3">
      <c r="A2" s="6"/>
      <c r="B2" s="7"/>
      <c r="C2" s="7"/>
      <c r="D2" s="8"/>
      <c r="L2" s="1"/>
    </row>
    <row r="3" spans="1:12" x14ac:dyDescent="0.3">
      <c r="A3" s="16" t="s">
        <v>59</v>
      </c>
      <c r="B3" s="17">
        <v>34</v>
      </c>
      <c r="C3" s="17">
        <v>77</v>
      </c>
      <c r="D3" s="20">
        <v>13</v>
      </c>
      <c r="E3">
        <f>AVERAGE(B3:D3)</f>
        <v>41.333333333333336</v>
      </c>
      <c r="F3">
        <f>COUNT(A3:D3)</f>
        <v>3</v>
      </c>
      <c r="G3">
        <f>COUNTA(A3:D3)</f>
        <v>4</v>
      </c>
      <c r="H3">
        <f>COUNTBLANK(A3:D3)</f>
        <v>0</v>
      </c>
      <c r="I3">
        <f>HLOOKUP(B1,A1:D52,3,0)</f>
        <v>34</v>
      </c>
      <c r="J3" t="str">
        <f>IF(B3=C3,"MATCH","NO MATCH")</f>
        <v>NO MATCH</v>
      </c>
      <c r="K3">
        <f>MAX(B3:D3)</f>
        <v>77</v>
      </c>
      <c r="L3" s="1">
        <f>MIN(B3:D3)</f>
        <v>13</v>
      </c>
    </row>
    <row r="4" spans="1:12" x14ac:dyDescent="0.3">
      <c r="A4" s="16" t="s">
        <v>60</v>
      </c>
      <c r="B4" s="17">
        <v>37</v>
      </c>
      <c r="C4" s="17">
        <v>37</v>
      </c>
      <c r="D4" s="20">
        <v>94</v>
      </c>
      <c r="E4">
        <f t="shared" ref="E4:E52" si="0">AVERAGE(B4:D4)</f>
        <v>56</v>
      </c>
      <c r="F4">
        <f t="shared" ref="F4:F52" si="1">COUNT(A4:D4)</f>
        <v>3</v>
      </c>
      <c r="G4">
        <f t="shared" ref="G4:G52" si="2">COUNTA(A4:D4)</f>
        <v>4</v>
      </c>
      <c r="H4">
        <f t="shared" ref="H4:H52" si="3">COUNTBLANK(A4:D4)</f>
        <v>0</v>
      </c>
      <c r="I4" t="e">
        <f>HLOOKUP(B2,A2:D53,3,0)</f>
        <v>#N/A</v>
      </c>
      <c r="J4" t="str">
        <f t="shared" ref="J4:J52" si="4">IF(B4=C4,"MATCH","NO MATCH")</f>
        <v>MATCH</v>
      </c>
      <c r="K4">
        <f t="shared" ref="K4:K52" si="5">MAX(B4:D4)</f>
        <v>94</v>
      </c>
      <c r="L4" s="1">
        <f t="shared" ref="L4:L52" si="6">MIN(B4:D4)</f>
        <v>37</v>
      </c>
    </row>
    <row r="5" spans="1:12" x14ac:dyDescent="0.3">
      <c r="A5" s="16" t="s">
        <v>61</v>
      </c>
      <c r="B5" s="17">
        <v>8</v>
      </c>
      <c r="C5" s="17"/>
      <c r="D5" s="20">
        <v>54</v>
      </c>
      <c r="E5">
        <f t="shared" si="0"/>
        <v>31</v>
      </c>
      <c r="F5">
        <f t="shared" si="1"/>
        <v>2</v>
      </c>
      <c r="G5">
        <f t="shared" si="2"/>
        <v>3</v>
      </c>
      <c r="H5">
        <f t="shared" si="3"/>
        <v>1</v>
      </c>
      <c r="I5">
        <f t="shared" ref="I5:I52" si="7">HLOOKUP(B3,A3:D54,3,0)</f>
        <v>8</v>
      </c>
      <c r="J5" t="str">
        <f t="shared" si="4"/>
        <v>NO MATCH</v>
      </c>
      <c r="K5">
        <f t="shared" si="5"/>
        <v>54</v>
      </c>
      <c r="L5" s="1">
        <f t="shared" si="6"/>
        <v>8</v>
      </c>
    </row>
    <row r="6" spans="1:12" x14ac:dyDescent="0.3">
      <c r="A6" s="16" t="s">
        <v>62</v>
      </c>
      <c r="B6" s="17">
        <v>62</v>
      </c>
      <c r="C6" s="17">
        <v>62</v>
      </c>
      <c r="D6" s="20">
        <v>22</v>
      </c>
      <c r="E6">
        <f t="shared" si="0"/>
        <v>48.666666666666664</v>
      </c>
      <c r="F6">
        <f t="shared" si="1"/>
        <v>3</v>
      </c>
      <c r="G6">
        <f t="shared" si="2"/>
        <v>4</v>
      </c>
      <c r="H6">
        <f t="shared" si="3"/>
        <v>0</v>
      </c>
      <c r="I6">
        <f t="shared" si="7"/>
        <v>62</v>
      </c>
      <c r="J6" t="str">
        <f t="shared" si="4"/>
        <v>MATCH</v>
      </c>
      <c r="K6">
        <f t="shared" si="5"/>
        <v>62</v>
      </c>
      <c r="L6" s="1">
        <f t="shared" si="6"/>
        <v>22</v>
      </c>
    </row>
    <row r="7" spans="1:12" x14ac:dyDescent="0.3">
      <c r="A7" s="16" t="s">
        <v>63</v>
      </c>
      <c r="B7" s="17">
        <v>32</v>
      </c>
      <c r="C7" s="17">
        <v>85</v>
      </c>
      <c r="D7" s="20">
        <v>58</v>
      </c>
      <c r="E7">
        <f t="shared" si="0"/>
        <v>58.333333333333336</v>
      </c>
      <c r="F7">
        <f t="shared" si="1"/>
        <v>3</v>
      </c>
      <c r="G7">
        <f t="shared" si="2"/>
        <v>4</v>
      </c>
      <c r="H7">
        <f t="shared" si="3"/>
        <v>0</v>
      </c>
      <c r="I7">
        <f t="shared" si="7"/>
        <v>32</v>
      </c>
      <c r="J7" t="str">
        <f t="shared" si="4"/>
        <v>NO MATCH</v>
      </c>
      <c r="K7">
        <f t="shared" si="5"/>
        <v>85</v>
      </c>
      <c r="L7" s="1">
        <f t="shared" si="6"/>
        <v>32</v>
      </c>
    </row>
    <row r="8" spans="1:12" x14ac:dyDescent="0.3">
      <c r="A8" s="16" t="s">
        <v>64</v>
      </c>
      <c r="B8" s="17">
        <v>13</v>
      </c>
      <c r="C8" s="17">
        <v>99</v>
      </c>
      <c r="D8" s="20"/>
      <c r="E8">
        <f t="shared" si="0"/>
        <v>56</v>
      </c>
      <c r="F8">
        <f t="shared" si="1"/>
        <v>2</v>
      </c>
      <c r="G8">
        <f t="shared" si="2"/>
        <v>3</v>
      </c>
      <c r="H8">
        <f t="shared" si="3"/>
        <v>1</v>
      </c>
      <c r="I8">
        <f t="shared" si="7"/>
        <v>13</v>
      </c>
      <c r="J8" t="str">
        <f t="shared" si="4"/>
        <v>NO MATCH</v>
      </c>
      <c r="K8">
        <f t="shared" si="5"/>
        <v>99</v>
      </c>
      <c r="L8" s="1">
        <f t="shared" si="6"/>
        <v>13</v>
      </c>
    </row>
    <row r="9" spans="1:12" x14ac:dyDescent="0.3">
      <c r="A9" s="16" t="s">
        <v>65</v>
      </c>
      <c r="B9" s="17">
        <v>78</v>
      </c>
      <c r="C9" s="17">
        <v>17</v>
      </c>
      <c r="D9" s="20">
        <v>100</v>
      </c>
      <c r="E9">
        <f t="shared" si="0"/>
        <v>65</v>
      </c>
      <c r="F9">
        <f t="shared" si="1"/>
        <v>3</v>
      </c>
      <c r="G9">
        <f t="shared" si="2"/>
        <v>4</v>
      </c>
      <c r="H9">
        <f t="shared" si="3"/>
        <v>0</v>
      </c>
      <c r="I9">
        <f t="shared" si="7"/>
        <v>78</v>
      </c>
      <c r="J9" t="str">
        <f t="shared" si="4"/>
        <v>NO MATCH</v>
      </c>
      <c r="K9">
        <f t="shared" si="5"/>
        <v>100</v>
      </c>
      <c r="L9" s="1">
        <f t="shared" si="6"/>
        <v>17</v>
      </c>
    </row>
    <row r="10" spans="1:12" x14ac:dyDescent="0.3">
      <c r="A10" s="16" t="s">
        <v>66</v>
      </c>
      <c r="B10" s="17">
        <v>84</v>
      </c>
      <c r="C10" s="17">
        <v>39</v>
      </c>
      <c r="D10" s="20">
        <v>30</v>
      </c>
      <c r="E10">
        <f t="shared" si="0"/>
        <v>51</v>
      </c>
      <c r="F10">
        <f t="shared" si="1"/>
        <v>3</v>
      </c>
      <c r="G10">
        <f t="shared" si="2"/>
        <v>4</v>
      </c>
      <c r="H10">
        <f t="shared" si="3"/>
        <v>0</v>
      </c>
      <c r="I10">
        <f t="shared" si="7"/>
        <v>84</v>
      </c>
      <c r="J10" t="str">
        <f t="shared" si="4"/>
        <v>NO MATCH</v>
      </c>
      <c r="K10">
        <f t="shared" si="5"/>
        <v>84</v>
      </c>
      <c r="L10" s="1">
        <f t="shared" si="6"/>
        <v>30</v>
      </c>
    </row>
    <row r="11" spans="1:12" x14ac:dyDescent="0.3">
      <c r="A11" s="16" t="s">
        <v>67</v>
      </c>
      <c r="B11" s="17">
        <v>94</v>
      </c>
      <c r="C11" s="17">
        <v>3</v>
      </c>
      <c r="D11" s="20">
        <v>37</v>
      </c>
      <c r="E11">
        <f t="shared" si="0"/>
        <v>44.666666666666664</v>
      </c>
      <c r="F11">
        <f t="shared" si="1"/>
        <v>3</v>
      </c>
      <c r="G11">
        <f t="shared" si="2"/>
        <v>4</v>
      </c>
      <c r="H11">
        <f t="shared" si="3"/>
        <v>0</v>
      </c>
      <c r="I11">
        <f t="shared" si="7"/>
        <v>94</v>
      </c>
      <c r="J11" t="str">
        <f t="shared" si="4"/>
        <v>NO MATCH</v>
      </c>
      <c r="K11">
        <f t="shared" si="5"/>
        <v>94</v>
      </c>
      <c r="L11" s="1">
        <f t="shared" si="6"/>
        <v>3</v>
      </c>
    </row>
    <row r="12" spans="1:12" x14ac:dyDescent="0.3">
      <c r="A12" s="16" t="s">
        <v>68</v>
      </c>
      <c r="B12" s="17">
        <v>62</v>
      </c>
      <c r="C12" s="17">
        <v>62</v>
      </c>
      <c r="D12" s="20">
        <v>76</v>
      </c>
      <c r="E12">
        <f t="shared" si="0"/>
        <v>66.666666666666671</v>
      </c>
      <c r="F12">
        <f t="shared" si="1"/>
        <v>3</v>
      </c>
      <c r="G12">
        <f t="shared" si="2"/>
        <v>4</v>
      </c>
      <c r="H12">
        <f t="shared" si="3"/>
        <v>0</v>
      </c>
      <c r="I12">
        <f t="shared" si="7"/>
        <v>62</v>
      </c>
      <c r="J12" t="str">
        <f t="shared" si="4"/>
        <v>MATCH</v>
      </c>
      <c r="K12">
        <f t="shared" si="5"/>
        <v>76</v>
      </c>
      <c r="L12" s="1">
        <f t="shared" si="6"/>
        <v>62</v>
      </c>
    </row>
    <row r="13" spans="1:12" x14ac:dyDescent="0.3">
      <c r="A13" s="16" t="s">
        <v>69</v>
      </c>
      <c r="B13" s="17">
        <v>26</v>
      </c>
      <c r="C13" s="17">
        <v>10</v>
      </c>
      <c r="D13" s="20">
        <v>43</v>
      </c>
      <c r="E13">
        <f t="shared" si="0"/>
        <v>26.333333333333332</v>
      </c>
      <c r="F13">
        <f t="shared" si="1"/>
        <v>3</v>
      </c>
      <c r="G13">
        <f t="shared" si="2"/>
        <v>4</v>
      </c>
      <c r="H13">
        <f t="shared" si="3"/>
        <v>0</v>
      </c>
      <c r="I13">
        <f t="shared" si="7"/>
        <v>26</v>
      </c>
      <c r="J13" t="str">
        <f t="shared" si="4"/>
        <v>NO MATCH</v>
      </c>
      <c r="K13">
        <f t="shared" si="5"/>
        <v>43</v>
      </c>
      <c r="L13" s="1">
        <f t="shared" si="6"/>
        <v>10</v>
      </c>
    </row>
    <row r="14" spans="1:12" x14ac:dyDescent="0.3">
      <c r="A14" s="16" t="s">
        <v>70</v>
      </c>
      <c r="B14" s="17">
        <v>58</v>
      </c>
      <c r="C14" s="17">
        <v>62</v>
      </c>
      <c r="D14" s="20">
        <v>22</v>
      </c>
      <c r="E14">
        <f t="shared" si="0"/>
        <v>47.333333333333336</v>
      </c>
      <c r="F14">
        <f t="shared" si="1"/>
        <v>3</v>
      </c>
      <c r="G14">
        <f t="shared" si="2"/>
        <v>4</v>
      </c>
      <c r="H14">
        <f t="shared" si="3"/>
        <v>0</v>
      </c>
      <c r="I14">
        <f t="shared" si="7"/>
        <v>58</v>
      </c>
      <c r="J14" t="str">
        <f t="shared" si="4"/>
        <v>NO MATCH</v>
      </c>
      <c r="K14">
        <f t="shared" si="5"/>
        <v>62</v>
      </c>
      <c r="L14" s="1">
        <f t="shared" si="6"/>
        <v>22</v>
      </c>
    </row>
    <row r="15" spans="1:12" x14ac:dyDescent="0.3">
      <c r="A15" s="16" t="s">
        <v>71</v>
      </c>
      <c r="B15" s="17">
        <v>13</v>
      </c>
      <c r="C15" s="17">
        <v>5</v>
      </c>
      <c r="D15" s="20">
        <v>37</v>
      </c>
      <c r="E15">
        <f t="shared" si="0"/>
        <v>18.333333333333332</v>
      </c>
      <c r="F15">
        <f t="shared" si="1"/>
        <v>3</v>
      </c>
      <c r="G15">
        <f t="shared" si="2"/>
        <v>4</v>
      </c>
      <c r="H15">
        <f t="shared" si="3"/>
        <v>0</v>
      </c>
      <c r="I15">
        <f t="shared" si="7"/>
        <v>13</v>
      </c>
      <c r="J15" t="str">
        <f t="shared" si="4"/>
        <v>NO MATCH</v>
      </c>
      <c r="K15">
        <f t="shared" si="5"/>
        <v>37</v>
      </c>
      <c r="L15" s="1">
        <f t="shared" si="6"/>
        <v>5</v>
      </c>
    </row>
    <row r="16" spans="1:12" x14ac:dyDescent="0.3">
      <c r="A16" s="16" t="s">
        <v>72</v>
      </c>
      <c r="B16" s="17">
        <v>80</v>
      </c>
      <c r="C16" s="17">
        <v>47</v>
      </c>
      <c r="D16" s="20">
        <v>28</v>
      </c>
      <c r="E16">
        <f t="shared" si="0"/>
        <v>51.666666666666664</v>
      </c>
      <c r="F16">
        <f t="shared" si="1"/>
        <v>3</v>
      </c>
      <c r="G16">
        <f t="shared" si="2"/>
        <v>4</v>
      </c>
      <c r="H16">
        <f t="shared" si="3"/>
        <v>0</v>
      </c>
      <c r="I16">
        <f t="shared" si="7"/>
        <v>80</v>
      </c>
      <c r="J16" t="str">
        <f t="shared" si="4"/>
        <v>NO MATCH</v>
      </c>
      <c r="K16">
        <f t="shared" si="5"/>
        <v>80</v>
      </c>
      <c r="L16" s="1">
        <f t="shared" si="6"/>
        <v>28</v>
      </c>
    </row>
    <row r="17" spans="1:12" x14ac:dyDescent="0.3">
      <c r="A17" s="16" t="s">
        <v>73</v>
      </c>
      <c r="B17" s="17">
        <v>37</v>
      </c>
      <c r="C17" s="17">
        <v>37</v>
      </c>
      <c r="D17" s="20">
        <v>20</v>
      </c>
      <c r="E17">
        <f t="shared" si="0"/>
        <v>31.333333333333332</v>
      </c>
      <c r="F17">
        <f t="shared" si="1"/>
        <v>3</v>
      </c>
      <c r="G17">
        <f t="shared" si="2"/>
        <v>4</v>
      </c>
      <c r="H17">
        <f t="shared" si="3"/>
        <v>0</v>
      </c>
      <c r="I17">
        <f t="shared" si="7"/>
        <v>37</v>
      </c>
      <c r="J17" t="str">
        <f t="shared" si="4"/>
        <v>MATCH</v>
      </c>
      <c r="K17">
        <f t="shared" si="5"/>
        <v>37</v>
      </c>
      <c r="L17" s="1">
        <f t="shared" si="6"/>
        <v>20</v>
      </c>
    </row>
    <row r="18" spans="1:12" x14ac:dyDescent="0.3">
      <c r="A18" s="16" t="s">
        <v>74</v>
      </c>
      <c r="B18" s="17">
        <v>8</v>
      </c>
      <c r="C18" s="17">
        <v>45</v>
      </c>
      <c r="D18" s="20">
        <v>43</v>
      </c>
      <c r="E18">
        <f t="shared" si="0"/>
        <v>32</v>
      </c>
      <c r="F18">
        <f t="shared" si="1"/>
        <v>3</v>
      </c>
      <c r="G18">
        <f t="shared" si="2"/>
        <v>4</v>
      </c>
      <c r="H18">
        <f t="shared" si="3"/>
        <v>0</v>
      </c>
      <c r="I18">
        <f t="shared" si="7"/>
        <v>8</v>
      </c>
      <c r="J18" t="str">
        <f t="shared" si="4"/>
        <v>NO MATCH</v>
      </c>
      <c r="K18">
        <f t="shared" si="5"/>
        <v>45</v>
      </c>
      <c r="L18" s="1">
        <f t="shared" si="6"/>
        <v>8</v>
      </c>
    </row>
    <row r="19" spans="1:12" x14ac:dyDescent="0.3">
      <c r="A19" s="16" t="s">
        <v>75</v>
      </c>
      <c r="B19" s="17"/>
      <c r="C19" s="17">
        <v>37</v>
      </c>
      <c r="D19" s="20"/>
      <c r="E19">
        <f t="shared" si="0"/>
        <v>37</v>
      </c>
      <c r="F19">
        <f t="shared" si="1"/>
        <v>1</v>
      </c>
      <c r="G19">
        <f t="shared" si="2"/>
        <v>2</v>
      </c>
      <c r="H19">
        <f t="shared" si="3"/>
        <v>2</v>
      </c>
      <c r="I19">
        <f t="shared" si="7"/>
        <v>0</v>
      </c>
      <c r="J19" t="str">
        <f t="shared" si="4"/>
        <v>NO MATCH</v>
      </c>
      <c r="K19">
        <f t="shared" si="5"/>
        <v>37</v>
      </c>
      <c r="L19" s="1">
        <f t="shared" si="6"/>
        <v>37</v>
      </c>
    </row>
    <row r="20" spans="1:12" x14ac:dyDescent="0.3">
      <c r="A20" s="16" t="s">
        <v>76</v>
      </c>
      <c r="B20" s="17">
        <v>95</v>
      </c>
      <c r="C20" s="17">
        <v>62</v>
      </c>
      <c r="D20" s="20">
        <v>13</v>
      </c>
      <c r="E20">
        <f t="shared" si="0"/>
        <v>56.666666666666664</v>
      </c>
      <c r="F20">
        <f t="shared" si="1"/>
        <v>3</v>
      </c>
      <c r="G20">
        <f t="shared" si="2"/>
        <v>4</v>
      </c>
      <c r="H20">
        <f t="shared" si="3"/>
        <v>0</v>
      </c>
      <c r="I20">
        <f t="shared" si="7"/>
        <v>95</v>
      </c>
      <c r="J20" t="str">
        <f t="shared" si="4"/>
        <v>NO MATCH</v>
      </c>
      <c r="K20">
        <f t="shared" si="5"/>
        <v>95</v>
      </c>
      <c r="L20" s="1">
        <f t="shared" si="6"/>
        <v>13</v>
      </c>
    </row>
    <row r="21" spans="1:12" x14ac:dyDescent="0.3">
      <c r="A21" s="16" t="s">
        <v>77</v>
      </c>
      <c r="B21" s="17">
        <v>86</v>
      </c>
      <c r="C21" s="17">
        <v>12</v>
      </c>
      <c r="D21" s="20">
        <v>91</v>
      </c>
      <c r="E21">
        <f t="shared" si="0"/>
        <v>63</v>
      </c>
      <c r="F21">
        <f t="shared" si="1"/>
        <v>3</v>
      </c>
      <c r="G21">
        <f t="shared" si="2"/>
        <v>4</v>
      </c>
      <c r="H21">
        <f t="shared" si="3"/>
        <v>0</v>
      </c>
      <c r="I21" t="e">
        <f t="shared" si="7"/>
        <v>#N/A</v>
      </c>
      <c r="J21" t="str">
        <f t="shared" si="4"/>
        <v>NO MATCH</v>
      </c>
      <c r="K21">
        <f t="shared" si="5"/>
        <v>91</v>
      </c>
      <c r="L21" s="1">
        <f t="shared" si="6"/>
        <v>12</v>
      </c>
    </row>
    <row r="22" spans="1:12" x14ac:dyDescent="0.3">
      <c r="A22" s="16" t="s">
        <v>78</v>
      </c>
      <c r="B22" s="17">
        <v>20</v>
      </c>
      <c r="C22" s="17">
        <v>47</v>
      </c>
      <c r="D22" s="20">
        <v>34</v>
      </c>
      <c r="E22">
        <f t="shared" si="0"/>
        <v>33.666666666666664</v>
      </c>
      <c r="F22">
        <f t="shared" si="1"/>
        <v>3</v>
      </c>
      <c r="G22">
        <f t="shared" si="2"/>
        <v>4</v>
      </c>
      <c r="H22">
        <f t="shared" si="3"/>
        <v>0</v>
      </c>
      <c r="I22">
        <f t="shared" si="7"/>
        <v>20</v>
      </c>
      <c r="J22" t="str">
        <f t="shared" si="4"/>
        <v>NO MATCH</v>
      </c>
      <c r="K22">
        <f t="shared" si="5"/>
        <v>47</v>
      </c>
      <c r="L22" s="1">
        <f t="shared" si="6"/>
        <v>20</v>
      </c>
    </row>
    <row r="23" spans="1:12" x14ac:dyDescent="0.3">
      <c r="A23" s="16" t="s">
        <v>79</v>
      </c>
      <c r="B23" s="17">
        <v>9</v>
      </c>
      <c r="C23" s="17">
        <v>31</v>
      </c>
      <c r="D23" s="20">
        <v>34</v>
      </c>
      <c r="E23">
        <f t="shared" si="0"/>
        <v>24.666666666666668</v>
      </c>
      <c r="F23">
        <f t="shared" si="1"/>
        <v>3</v>
      </c>
      <c r="G23">
        <f t="shared" si="2"/>
        <v>4</v>
      </c>
      <c r="H23">
        <f t="shared" si="3"/>
        <v>0</v>
      </c>
      <c r="I23">
        <f t="shared" si="7"/>
        <v>9</v>
      </c>
      <c r="J23" t="str">
        <f t="shared" si="4"/>
        <v>NO MATCH</v>
      </c>
      <c r="K23">
        <f t="shared" si="5"/>
        <v>34</v>
      </c>
      <c r="L23" s="1">
        <f t="shared" si="6"/>
        <v>9</v>
      </c>
    </row>
    <row r="24" spans="1:12" x14ac:dyDescent="0.3">
      <c r="A24" s="16" t="s">
        <v>80</v>
      </c>
      <c r="B24" s="17">
        <v>91</v>
      </c>
      <c r="C24" s="17">
        <v>57</v>
      </c>
      <c r="D24" s="20">
        <v>53</v>
      </c>
      <c r="E24">
        <f t="shared" si="0"/>
        <v>67</v>
      </c>
      <c r="F24">
        <f t="shared" si="1"/>
        <v>3</v>
      </c>
      <c r="G24">
        <f t="shared" si="2"/>
        <v>4</v>
      </c>
      <c r="H24">
        <f t="shared" si="3"/>
        <v>0</v>
      </c>
      <c r="I24">
        <f t="shared" si="7"/>
        <v>91</v>
      </c>
      <c r="J24" t="str">
        <f t="shared" si="4"/>
        <v>NO MATCH</v>
      </c>
      <c r="K24">
        <f t="shared" si="5"/>
        <v>91</v>
      </c>
      <c r="L24" s="1">
        <f t="shared" si="6"/>
        <v>53</v>
      </c>
    </row>
    <row r="25" spans="1:12" x14ac:dyDescent="0.3">
      <c r="A25" s="16" t="s">
        <v>81</v>
      </c>
      <c r="B25" s="17">
        <v>53</v>
      </c>
      <c r="C25" s="17">
        <v>16</v>
      </c>
      <c r="D25" s="20">
        <v>68</v>
      </c>
      <c r="E25">
        <f t="shared" si="0"/>
        <v>45.666666666666664</v>
      </c>
      <c r="F25">
        <f t="shared" si="1"/>
        <v>3</v>
      </c>
      <c r="G25">
        <f t="shared" si="2"/>
        <v>4</v>
      </c>
      <c r="H25">
        <f t="shared" si="3"/>
        <v>0</v>
      </c>
      <c r="I25">
        <f t="shared" si="7"/>
        <v>53</v>
      </c>
      <c r="J25" t="str">
        <f t="shared" si="4"/>
        <v>NO MATCH</v>
      </c>
      <c r="K25">
        <f t="shared" si="5"/>
        <v>68</v>
      </c>
      <c r="L25" s="1">
        <f t="shared" si="6"/>
        <v>16</v>
      </c>
    </row>
    <row r="26" spans="1:12" x14ac:dyDescent="0.3">
      <c r="A26" s="16" t="s">
        <v>82</v>
      </c>
      <c r="B26" s="17">
        <v>12</v>
      </c>
      <c r="C26" s="17"/>
      <c r="D26" s="20">
        <v>64</v>
      </c>
      <c r="E26">
        <f t="shared" si="0"/>
        <v>38</v>
      </c>
      <c r="F26">
        <f t="shared" si="1"/>
        <v>2</v>
      </c>
      <c r="G26">
        <f t="shared" si="2"/>
        <v>3</v>
      </c>
      <c r="H26">
        <f t="shared" si="3"/>
        <v>1</v>
      </c>
      <c r="I26">
        <f t="shared" si="7"/>
        <v>12</v>
      </c>
      <c r="J26" t="str">
        <f t="shared" si="4"/>
        <v>NO MATCH</v>
      </c>
      <c r="K26">
        <f t="shared" si="5"/>
        <v>64</v>
      </c>
      <c r="L26" s="1">
        <f t="shared" si="6"/>
        <v>12</v>
      </c>
    </row>
    <row r="27" spans="1:12" x14ac:dyDescent="0.3">
      <c r="A27" s="16" t="s">
        <v>83</v>
      </c>
      <c r="B27" s="17">
        <v>68</v>
      </c>
      <c r="C27" s="17">
        <v>63</v>
      </c>
      <c r="D27" s="20">
        <v>94</v>
      </c>
      <c r="E27">
        <f t="shared" si="0"/>
        <v>75</v>
      </c>
      <c r="F27">
        <f t="shared" si="1"/>
        <v>3</v>
      </c>
      <c r="G27">
        <f t="shared" si="2"/>
        <v>4</v>
      </c>
      <c r="H27">
        <f t="shared" si="3"/>
        <v>0</v>
      </c>
      <c r="I27">
        <f t="shared" si="7"/>
        <v>68</v>
      </c>
      <c r="J27" t="str">
        <f t="shared" si="4"/>
        <v>NO MATCH</v>
      </c>
      <c r="K27">
        <f t="shared" si="5"/>
        <v>94</v>
      </c>
      <c r="L27" s="1">
        <f t="shared" si="6"/>
        <v>63</v>
      </c>
    </row>
    <row r="28" spans="1:12" x14ac:dyDescent="0.3">
      <c r="A28" s="16" t="s">
        <v>84</v>
      </c>
      <c r="B28" s="17">
        <v>28</v>
      </c>
      <c r="C28" s="17">
        <v>20</v>
      </c>
      <c r="D28" s="20">
        <v>11</v>
      </c>
      <c r="E28">
        <f t="shared" si="0"/>
        <v>19.666666666666668</v>
      </c>
      <c r="F28">
        <f t="shared" si="1"/>
        <v>3</v>
      </c>
      <c r="G28">
        <f t="shared" si="2"/>
        <v>4</v>
      </c>
      <c r="H28">
        <f t="shared" si="3"/>
        <v>0</v>
      </c>
      <c r="I28">
        <f t="shared" si="7"/>
        <v>28</v>
      </c>
      <c r="J28" t="str">
        <f t="shared" si="4"/>
        <v>NO MATCH</v>
      </c>
      <c r="K28">
        <f t="shared" si="5"/>
        <v>28</v>
      </c>
      <c r="L28" s="1">
        <f t="shared" si="6"/>
        <v>11</v>
      </c>
    </row>
    <row r="29" spans="1:12" x14ac:dyDescent="0.3">
      <c r="A29" s="16" t="s">
        <v>85</v>
      </c>
      <c r="B29" s="17">
        <v>81</v>
      </c>
      <c r="C29" s="17">
        <v>100</v>
      </c>
      <c r="D29" s="20">
        <v>6</v>
      </c>
      <c r="E29">
        <f t="shared" si="0"/>
        <v>62.333333333333336</v>
      </c>
      <c r="F29">
        <f t="shared" si="1"/>
        <v>3</v>
      </c>
      <c r="G29">
        <f t="shared" si="2"/>
        <v>4</v>
      </c>
      <c r="H29">
        <f t="shared" si="3"/>
        <v>0</v>
      </c>
      <c r="I29">
        <f t="shared" si="7"/>
        <v>81</v>
      </c>
      <c r="J29" t="str">
        <f t="shared" si="4"/>
        <v>NO MATCH</v>
      </c>
      <c r="K29">
        <f t="shared" si="5"/>
        <v>100</v>
      </c>
      <c r="L29" s="1">
        <f t="shared" si="6"/>
        <v>6</v>
      </c>
    </row>
    <row r="30" spans="1:12" x14ac:dyDescent="0.3">
      <c r="A30" s="16" t="s">
        <v>86</v>
      </c>
      <c r="B30" s="17">
        <v>55</v>
      </c>
      <c r="C30" s="17">
        <v>55</v>
      </c>
      <c r="D30" s="20">
        <v>57</v>
      </c>
      <c r="E30">
        <f t="shared" si="0"/>
        <v>55.666666666666664</v>
      </c>
      <c r="F30">
        <f t="shared" si="1"/>
        <v>3</v>
      </c>
      <c r="G30">
        <f t="shared" si="2"/>
        <v>4</v>
      </c>
      <c r="H30">
        <f t="shared" si="3"/>
        <v>0</v>
      </c>
      <c r="I30">
        <f t="shared" si="7"/>
        <v>55</v>
      </c>
      <c r="J30" t="str">
        <f t="shared" si="4"/>
        <v>MATCH</v>
      </c>
      <c r="K30">
        <f t="shared" si="5"/>
        <v>57</v>
      </c>
      <c r="L30" s="1">
        <f t="shared" si="6"/>
        <v>55</v>
      </c>
    </row>
    <row r="31" spans="1:12" x14ac:dyDescent="0.3">
      <c r="A31" s="16" t="s">
        <v>87</v>
      </c>
      <c r="B31" s="17">
        <v>89</v>
      </c>
      <c r="C31" s="17">
        <v>57</v>
      </c>
      <c r="D31" s="20">
        <v>89</v>
      </c>
      <c r="E31">
        <f t="shared" si="0"/>
        <v>78.333333333333329</v>
      </c>
      <c r="F31">
        <f t="shared" si="1"/>
        <v>3</v>
      </c>
      <c r="G31">
        <f t="shared" si="2"/>
        <v>4</v>
      </c>
      <c r="H31">
        <f t="shared" si="3"/>
        <v>0</v>
      </c>
      <c r="I31">
        <f t="shared" si="7"/>
        <v>89</v>
      </c>
      <c r="J31" t="str">
        <f t="shared" si="4"/>
        <v>NO MATCH</v>
      </c>
      <c r="K31">
        <f t="shared" si="5"/>
        <v>89</v>
      </c>
      <c r="L31" s="1">
        <f t="shared" si="6"/>
        <v>57</v>
      </c>
    </row>
    <row r="32" spans="1:12" x14ac:dyDescent="0.3">
      <c r="A32" s="16" t="s">
        <v>88</v>
      </c>
      <c r="B32" s="17">
        <v>13</v>
      </c>
      <c r="C32" s="17">
        <v>9</v>
      </c>
      <c r="D32" s="20">
        <v>40</v>
      </c>
      <c r="E32">
        <f t="shared" si="0"/>
        <v>20.666666666666668</v>
      </c>
      <c r="F32">
        <f t="shared" si="1"/>
        <v>3</v>
      </c>
      <c r="G32">
        <f t="shared" si="2"/>
        <v>4</v>
      </c>
      <c r="H32">
        <f t="shared" si="3"/>
        <v>0</v>
      </c>
      <c r="I32">
        <f t="shared" si="7"/>
        <v>13</v>
      </c>
      <c r="J32" t="str">
        <f t="shared" si="4"/>
        <v>NO MATCH</v>
      </c>
      <c r="K32">
        <f t="shared" si="5"/>
        <v>40</v>
      </c>
      <c r="L32" s="1">
        <f t="shared" si="6"/>
        <v>9</v>
      </c>
    </row>
    <row r="33" spans="1:12" x14ac:dyDescent="0.3">
      <c r="A33" s="16" t="s">
        <v>89</v>
      </c>
      <c r="B33" s="17">
        <v>16</v>
      </c>
      <c r="C33" s="17">
        <v>41</v>
      </c>
      <c r="D33" s="20">
        <v>29</v>
      </c>
      <c r="E33">
        <f t="shared" si="0"/>
        <v>28.666666666666668</v>
      </c>
      <c r="F33">
        <f t="shared" si="1"/>
        <v>3</v>
      </c>
      <c r="G33">
        <f t="shared" si="2"/>
        <v>4</v>
      </c>
      <c r="H33">
        <f t="shared" si="3"/>
        <v>0</v>
      </c>
      <c r="I33">
        <f t="shared" si="7"/>
        <v>16</v>
      </c>
      <c r="J33" t="str">
        <f t="shared" si="4"/>
        <v>NO MATCH</v>
      </c>
      <c r="K33">
        <f t="shared" si="5"/>
        <v>41</v>
      </c>
      <c r="L33" s="1">
        <f t="shared" si="6"/>
        <v>16</v>
      </c>
    </row>
    <row r="34" spans="1:12" x14ac:dyDescent="0.3">
      <c r="A34" s="16" t="s">
        <v>90</v>
      </c>
      <c r="B34" s="17">
        <v>3</v>
      </c>
      <c r="C34" s="17"/>
      <c r="D34" s="20">
        <v>14</v>
      </c>
      <c r="E34">
        <f t="shared" si="0"/>
        <v>8.5</v>
      </c>
      <c r="F34">
        <f t="shared" si="1"/>
        <v>2</v>
      </c>
      <c r="G34">
        <f t="shared" si="2"/>
        <v>3</v>
      </c>
      <c r="H34">
        <f t="shared" si="3"/>
        <v>1</v>
      </c>
      <c r="I34">
        <f t="shared" si="7"/>
        <v>3</v>
      </c>
      <c r="J34" t="str">
        <f t="shared" si="4"/>
        <v>NO MATCH</v>
      </c>
      <c r="K34">
        <f t="shared" si="5"/>
        <v>14</v>
      </c>
      <c r="L34" s="1">
        <f t="shared" si="6"/>
        <v>3</v>
      </c>
    </row>
    <row r="35" spans="1:12" x14ac:dyDescent="0.3">
      <c r="A35" s="16" t="s">
        <v>91</v>
      </c>
      <c r="B35" s="17">
        <v>89</v>
      </c>
      <c r="C35" s="17">
        <v>27</v>
      </c>
      <c r="D35" s="20">
        <v>10</v>
      </c>
      <c r="E35">
        <f t="shared" si="0"/>
        <v>42</v>
      </c>
      <c r="F35">
        <f t="shared" si="1"/>
        <v>3</v>
      </c>
      <c r="G35">
        <f t="shared" si="2"/>
        <v>4</v>
      </c>
      <c r="H35">
        <f t="shared" si="3"/>
        <v>0</v>
      </c>
      <c r="I35">
        <f t="shared" si="7"/>
        <v>89</v>
      </c>
      <c r="J35" t="str">
        <f t="shared" si="4"/>
        <v>NO MATCH</v>
      </c>
      <c r="K35">
        <f t="shared" si="5"/>
        <v>89</v>
      </c>
      <c r="L35" s="1">
        <f t="shared" si="6"/>
        <v>10</v>
      </c>
    </row>
    <row r="36" spans="1:12" x14ac:dyDescent="0.3">
      <c r="A36" s="16" t="s">
        <v>92</v>
      </c>
      <c r="B36" s="17">
        <v>43</v>
      </c>
      <c r="C36" s="17">
        <v>43</v>
      </c>
      <c r="D36" s="20">
        <v>79</v>
      </c>
      <c r="E36">
        <f t="shared" si="0"/>
        <v>55</v>
      </c>
      <c r="F36">
        <f t="shared" si="1"/>
        <v>3</v>
      </c>
      <c r="G36">
        <f t="shared" si="2"/>
        <v>4</v>
      </c>
      <c r="H36">
        <f t="shared" si="3"/>
        <v>0</v>
      </c>
      <c r="I36">
        <f t="shared" si="7"/>
        <v>43</v>
      </c>
      <c r="J36" t="str">
        <f t="shared" si="4"/>
        <v>MATCH</v>
      </c>
      <c r="K36">
        <f t="shared" si="5"/>
        <v>79</v>
      </c>
      <c r="L36" s="1">
        <f t="shared" si="6"/>
        <v>43</v>
      </c>
    </row>
    <row r="37" spans="1:12" x14ac:dyDescent="0.3">
      <c r="A37" s="16" t="s">
        <v>93</v>
      </c>
      <c r="B37" s="17">
        <v>43</v>
      </c>
      <c r="C37" s="17">
        <v>51</v>
      </c>
      <c r="D37" s="20">
        <v>43</v>
      </c>
      <c r="E37">
        <f t="shared" si="0"/>
        <v>45.666666666666664</v>
      </c>
      <c r="F37">
        <f t="shared" si="1"/>
        <v>3</v>
      </c>
      <c r="G37">
        <f t="shared" si="2"/>
        <v>4</v>
      </c>
      <c r="H37">
        <f t="shared" si="3"/>
        <v>0</v>
      </c>
      <c r="I37">
        <f t="shared" si="7"/>
        <v>43</v>
      </c>
      <c r="J37" t="str">
        <f t="shared" si="4"/>
        <v>NO MATCH</v>
      </c>
      <c r="K37">
        <f t="shared" si="5"/>
        <v>51</v>
      </c>
      <c r="L37" s="1">
        <f t="shared" si="6"/>
        <v>43</v>
      </c>
    </row>
    <row r="38" spans="1:12" x14ac:dyDescent="0.3">
      <c r="A38" s="16" t="s">
        <v>94</v>
      </c>
      <c r="B38" s="17">
        <v>52</v>
      </c>
      <c r="C38" s="17">
        <v>38</v>
      </c>
      <c r="D38" s="20">
        <v>34</v>
      </c>
      <c r="E38">
        <f t="shared" si="0"/>
        <v>41.333333333333336</v>
      </c>
      <c r="F38">
        <f t="shared" si="1"/>
        <v>3</v>
      </c>
      <c r="G38">
        <f t="shared" si="2"/>
        <v>4</v>
      </c>
      <c r="H38">
        <f t="shared" si="3"/>
        <v>0</v>
      </c>
      <c r="I38">
        <f t="shared" si="7"/>
        <v>52</v>
      </c>
      <c r="J38" t="str">
        <f t="shared" si="4"/>
        <v>NO MATCH</v>
      </c>
      <c r="K38">
        <f t="shared" si="5"/>
        <v>52</v>
      </c>
      <c r="L38" s="1">
        <f t="shared" si="6"/>
        <v>34</v>
      </c>
    </row>
    <row r="39" spans="1:12" x14ac:dyDescent="0.3">
      <c r="A39" s="16" t="s">
        <v>95</v>
      </c>
      <c r="B39" s="17"/>
      <c r="C39" s="17">
        <v>73</v>
      </c>
      <c r="D39" s="20"/>
      <c r="E39">
        <f t="shared" si="0"/>
        <v>73</v>
      </c>
      <c r="F39">
        <f t="shared" si="1"/>
        <v>1</v>
      </c>
      <c r="G39">
        <f t="shared" si="2"/>
        <v>2</v>
      </c>
      <c r="H39">
        <f t="shared" si="3"/>
        <v>2</v>
      </c>
      <c r="I39">
        <f t="shared" si="7"/>
        <v>0</v>
      </c>
      <c r="J39" t="str">
        <f t="shared" si="4"/>
        <v>NO MATCH</v>
      </c>
      <c r="K39">
        <f t="shared" si="5"/>
        <v>73</v>
      </c>
      <c r="L39" s="1">
        <f t="shared" si="6"/>
        <v>73</v>
      </c>
    </row>
    <row r="40" spans="1:12" x14ac:dyDescent="0.3">
      <c r="A40" s="16" t="s">
        <v>96</v>
      </c>
      <c r="B40" s="17">
        <v>88</v>
      </c>
      <c r="C40" s="17">
        <v>51</v>
      </c>
      <c r="D40" s="20">
        <v>45</v>
      </c>
      <c r="E40">
        <f t="shared" si="0"/>
        <v>61.333333333333336</v>
      </c>
      <c r="F40">
        <f t="shared" si="1"/>
        <v>3</v>
      </c>
      <c r="G40">
        <f t="shared" si="2"/>
        <v>4</v>
      </c>
      <c r="H40">
        <f t="shared" si="3"/>
        <v>0</v>
      </c>
      <c r="I40">
        <f t="shared" si="7"/>
        <v>88</v>
      </c>
      <c r="J40" t="str">
        <f t="shared" si="4"/>
        <v>NO MATCH</v>
      </c>
      <c r="K40">
        <f t="shared" si="5"/>
        <v>88</v>
      </c>
      <c r="L40" s="1">
        <f t="shared" si="6"/>
        <v>45</v>
      </c>
    </row>
    <row r="41" spans="1:12" x14ac:dyDescent="0.3">
      <c r="A41" s="16" t="s">
        <v>97</v>
      </c>
      <c r="B41" s="17">
        <v>63</v>
      </c>
      <c r="C41" s="17">
        <v>63</v>
      </c>
      <c r="D41" s="20">
        <v>45</v>
      </c>
      <c r="E41">
        <f t="shared" si="0"/>
        <v>57</v>
      </c>
      <c r="F41">
        <f t="shared" si="1"/>
        <v>3</v>
      </c>
      <c r="G41">
        <f t="shared" si="2"/>
        <v>4</v>
      </c>
      <c r="H41">
        <f t="shared" si="3"/>
        <v>0</v>
      </c>
      <c r="I41" t="e">
        <f t="shared" si="7"/>
        <v>#N/A</v>
      </c>
      <c r="J41" t="str">
        <f t="shared" si="4"/>
        <v>MATCH</v>
      </c>
      <c r="K41">
        <f t="shared" si="5"/>
        <v>63</v>
      </c>
      <c r="L41" s="1">
        <f t="shared" si="6"/>
        <v>45</v>
      </c>
    </row>
    <row r="42" spans="1:12" x14ac:dyDescent="0.3">
      <c r="A42" s="16" t="s">
        <v>98</v>
      </c>
      <c r="B42" s="17">
        <v>48</v>
      </c>
      <c r="C42" s="17">
        <v>40</v>
      </c>
      <c r="D42" s="20">
        <v>17</v>
      </c>
      <c r="E42">
        <f t="shared" si="0"/>
        <v>35</v>
      </c>
      <c r="F42">
        <f t="shared" si="1"/>
        <v>3</v>
      </c>
      <c r="G42">
        <f t="shared" si="2"/>
        <v>4</v>
      </c>
      <c r="H42">
        <f t="shared" si="3"/>
        <v>0</v>
      </c>
      <c r="I42">
        <f t="shared" si="7"/>
        <v>48</v>
      </c>
      <c r="J42" t="str">
        <f t="shared" si="4"/>
        <v>NO MATCH</v>
      </c>
      <c r="K42">
        <f t="shared" si="5"/>
        <v>48</v>
      </c>
      <c r="L42" s="1">
        <f t="shared" si="6"/>
        <v>17</v>
      </c>
    </row>
    <row r="43" spans="1:12" x14ac:dyDescent="0.3">
      <c r="A43" s="16" t="s">
        <v>99</v>
      </c>
      <c r="B43" s="17">
        <v>59</v>
      </c>
      <c r="C43" s="17">
        <v>9</v>
      </c>
      <c r="D43" s="20">
        <v>0</v>
      </c>
      <c r="E43">
        <f t="shared" si="0"/>
        <v>22.666666666666668</v>
      </c>
      <c r="F43">
        <f t="shared" si="1"/>
        <v>3</v>
      </c>
      <c r="G43">
        <f t="shared" si="2"/>
        <v>4</v>
      </c>
      <c r="H43">
        <f t="shared" si="3"/>
        <v>0</v>
      </c>
      <c r="I43">
        <f t="shared" si="7"/>
        <v>59</v>
      </c>
      <c r="J43" t="str">
        <f t="shared" si="4"/>
        <v>NO MATCH</v>
      </c>
      <c r="K43">
        <f t="shared" si="5"/>
        <v>59</v>
      </c>
      <c r="L43" s="1">
        <f t="shared" si="6"/>
        <v>0</v>
      </c>
    </row>
    <row r="44" spans="1:12" x14ac:dyDescent="0.3">
      <c r="A44" s="16" t="s">
        <v>100</v>
      </c>
      <c r="B44" s="17">
        <v>92</v>
      </c>
      <c r="C44" s="17">
        <v>66</v>
      </c>
      <c r="D44" s="20"/>
      <c r="E44">
        <f t="shared" si="0"/>
        <v>79</v>
      </c>
      <c r="F44">
        <f t="shared" si="1"/>
        <v>2</v>
      </c>
      <c r="G44">
        <f t="shared" si="2"/>
        <v>3</v>
      </c>
      <c r="H44">
        <f t="shared" si="3"/>
        <v>1</v>
      </c>
      <c r="I44">
        <f t="shared" si="7"/>
        <v>92</v>
      </c>
      <c r="J44" t="str">
        <f t="shared" si="4"/>
        <v>NO MATCH</v>
      </c>
      <c r="K44">
        <f t="shared" si="5"/>
        <v>92</v>
      </c>
      <c r="L44" s="1">
        <f t="shared" si="6"/>
        <v>66</v>
      </c>
    </row>
    <row r="45" spans="1:12" x14ac:dyDescent="0.3">
      <c r="A45" s="16" t="s">
        <v>101</v>
      </c>
      <c r="B45" s="17"/>
      <c r="C45" s="17">
        <v>59</v>
      </c>
      <c r="D45" s="20">
        <v>13</v>
      </c>
      <c r="E45">
        <f t="shared" si="0"/>
        <v>36</v>
      </c>
      <c r="F45">
        <f t="shared" si="1"/>
        <v>2</v>
      </c>
      <c r="G45">
        <f t="shared" si="2"/>
        <v>3</v>
      </c>
      <c r="H45">
        <f t="shared" si="3"/>
        <v>1</v>
      </c>
      <c r="I45">
        <f t="shared" si="7"/>
        <v>0</v>
      </c>
      <c r="J45" t="str">
        <f t="shared" si="4"/>
        <v>NO MATCH</v>
      </c>
      <c r="K45">
        <f t="shared" si="5"/>
        <v>59</v>
      </c>
      <c r="L45" s="1">
        <f t="shared" si="6"/>
        <v>13</v>
      </c>
    </row>
    <row r="46" spans="1:12" x14ac:dyDescent="0.3">
      <c r="A46" s="16" t="s">
        <v>102</v>
      </c>
      <c r="B46" s="17">
        <v>84</v>
      </c>
      <c r="C46" s="17">
        <v>81</v>
      </c>
      <c r="D46" s="20">
        <v>9</v>
      </c>
      <c r="E46">
        <f t="shared" si="0"/>
        <v>58</v>
      </c>
      <c r="F46">
        <f t="shared" si="1"/>
        <v>3</v>
      </c>
      <c r="G46">
        <f t="shared" si="2"/>
        <v>4</v>
      </c>
      <c r="H46">
        <f t="shared" si="3"/>
        <v>0</v>
      </c>
      <c r="I46">
        <f t="shared" si="7"/>
        <v>84</v>
      </c>
      <c r="J46" t="str">
        <f t="shared" si="4"/>
        <v>NO MATCH</v>
      </c>
      <c r="K46">
        <f t="shared" si="5"/>
        <v>84</v>
      </c>
      <c r="L46" s="1">
        <f t="shared" si="6"/>
        <v>9</v>
      </c>
    </row>
    <row r="47" spans="1:12" x14ac:dyDescent="0.3">
      <c r="A47" s="16" t="s">
        <v>103</v>
      </c>
      <c r="B47" s="17">
        <v>5</v>
      </c>
      <c r="C47" s="17">
        <v>26</v>
      </c>
      <c r="D47" s="20">
        <v>30</v>
      </c>
      <c r="E47">
        <f t="shared" si="0"/>
        <v>20.333333333333332</v>
      </c>
      <c r="F47">
        <f t="shared" si="1"/>
        <v>3</v>
      </c>
      <c r="G47">
        <f t="shared" si="2"/>
        <v>4</v>
      </c>
      <c r="H47">
        <f t="shared" si="3"/>
        <v>0</v>
      </c>
      <c r="I47" t="e">
        <f t="shared" si="7"/>
        <v>#N/A</v>
      </c>
      <c r="J47" t="str">
        <f t="shared" si="4"/>
        <v>NO MATCH</v>
      </c>
      <c r="K47">
        <f t="shared" si="5"/>
        <v>30</v>
      </c>
      <c r="L47" s="1">
        <f t="shared" si="6"/>
        <v>5</v>
      </c>
    </row>
    <row r="48" spans="1:12" x14ac:dyDescent="0.3">
      <c r="A48" s="16" t="s">
        <v>104</v>
      </c>
      <c r="B48" s="17">
        <v>47</v>
      </c>
      <c r="C48" s="17">
        <v>47</v>
      </c>
      <c r="D48" s="20">
        <v>45</v>
      </c>
      <c r="E48">
        <f t="shared" si="0"/>
        <v>46.333333333333336</v>
      </c>
      <c r="F48">
        <f t="shared" si="1"/>
        <v>3</v>
      </c>
      <c r="G48">
        <f t="shared" si="2"/>
        <v>4</v>
      </c>
      <c r="H48">
        <f t="shared" si="3"/>
        <v>0</v>
      </c>
      <c r="I48">
        <f t="shared" si="7"/>
        <v>47</v>
      </c>
      <c r="J48" t="str">
        <f t="shared" si="4"/>
        <v>MATCH</v>
      </c>
      <c r="K48">
        <f t="shared" si="5"/>
        <v>47</v>
      </c>
      <c r="L48" s="1">
        <f t="shared" si="6"/>
        <v>45</v>
      </c>
    </row>
    <row r="49" spans="1:12" x14ac:dyDescent="0.3">
      <c r="A49" s="16" t="s">
        <v>105</v>
      </c>
      <c r="B49" s="17">
        <v>15</v>
      </c>
      <c r="C49" s="17"/>
      <c r="D49" s="20">
        <v>97</v>
      </c>
      <c r="E49">
        <f t="shared" si="0"/>
        <v>56</v>
      </c>
      <c r="F49">
        <f t="shared" si="1"/>
        <v>2</v>
      </c>
      <c r="G49">
        <f t="shared" si="2"/>
        <v>3</v>
      </c>
      <c r="H49">
        <f t="shared" si="3"/>
        <v>1</v>
      </c>
      <c r="I49">
        <f t="shared" si="7"/>
        <v>15</v>
      </c>
      <c r="J49" t="str">
        <f t="shared" si="4"/>
        <v>NO MATCH</v>
      </c>
      <c r="K49">
        <f t="shared" si="5"/>
        <v>97</v>
      </c>
      <c r="L49" s="1">
        <f t="shared" si="6"/>
        <v>15</v>
      </c>
    </row>
    <row r="50" spans="1:12" x14ac:dyDescent="0.3">
      <c r="A50" s="16" t="s">
        <v>106</v>
      </c>
      <c r="B50" s="17">
        <v>84</v>
      </c>
      <c r="C50" s="17">
        <v>50</v>
      </c>
      <c r="D50" s="20">
        <v>79</v>
      </c>
      <c r="E50">
        <f t="shared" si="0"/>
        <v>71</v>
      </c>
      <c r="F50">
        <f t="shared" si="1"/>
        <v>3</v>
      </c>
      <c r="G50">
        <f t="shared" si="2"/>
        <v>4</v>
      </c>
      <c r="H50">
        <f t="shared" si="3"/>
        <v>0</v>
      </c>
      <c r="I50">
        <f t="shared" si="7"/>
        <v>84</v>
      </c>
      <c r="J50" t="str">
        <f t="shared" si="4"/>
        <v>NO MATCH</v>
      </c>
      <c r="K50">
        <f t="shared" si="5"/>
        <v>84</v>
      </c>
      <c r="L50" s="1">
        <f t="shared" si="6"/>
        <v>50</v>
      </c>
    </row>
    <row r="51" spans="1:12" x14ac:dyDescent="0.3">
      <c r="A51" s="16" t="s">
        <v>107</v>
      </c>
      <c r="B51" s="17">
        <v>56</v>
      </c>
      <c r="C51" s="17">
        <v>87</v>
      </c>
      <c r="D51" s="20">
        <v>39</v>
      </c>
      <c r="E51">
        <f t="shared" si="0"/>
        <v>60.666666666666664</v>
      </c>
      <c r="F51">
        <f t="shared" si="1"/>
        <v>3</v>
      </c>
      <c r="G51">
        <f t="shared" si="2"/>
        <v>4</v>
      </c>
      <c r="H51">
        <f t="shared" si="3"/>
        <v>0</v>
      </c>
      <c r="I51">
        <f t="shared" si="7"/>
        <v>56</v>
      </c>
      <c r="J51" t="str">
        <f t="shared" si="4"/>
        <v>NO MATCH</v>
      </c>
      <c r="K51">
        <f t="shared" si="5"/>
        <v>87</v>
      </c>
      <c r="L51" s="1">
        <f t="shared" si="6"/>
        <v>39</v>
      </c>
    </row>
    <row r="52" spans="1:12" ht="15" thickBot="1" x14ac:dyDescent="0.35">
      <c r="A52" s="18" t="s">
        <v>108</v>
      </c>
      <c r="B52" s="19">
        <v>89</v>
      </c>
      <c r="C52" s="19">
        <v>36</v>
      </c>
      <c r="D52" s="21">
        <v>6</v>
      </c>
      <c r="E52" s="2">
        <f t="shared" si="0"/>
        <v>43.666666666666664</v>
      </c>
      <c r="F52" s="2">
        <f t="shared" si="1"/>
        <v>3</v>
      </c>
      <c r="G52" s="2">
        <f t="shared" si="2"/>
        <v>4</v>
      </c>
      <c r="H52" s="2">
        <f t="shared" si="3"/>
        <v>0</v>
      </c>
      <c r="I52" s="2">
        <f t="shared" si="7"/>
        <v>89</v>
      </c>
      <c r="J52" s="2" t="str">
        <f t="shared" si="4"/>
        <v>NO MATCH</v>
      </c>
      <c r="K52" s="2">
        <f t="shared" si="5"/>
        <v>89</v>
      </c>
      <c r="L52" s="3">
        <f t="shared" si="6"/>
        <v>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6D0-86E1-4119-8E18-81A0AA854627}">
  <dimension ref="A1:R62"/>
  <sheetViews>
    <sheetView topLeftCell="B34" workbookViewId="0">
      <selection activeCell="J4" sqref="J4"/>
    </sheetView>
  </sheetViews>
  <sheetFormatPr defaultRowHeight="14.4" x14ac:dyDescent="0.3"/>
  <cols>
    <col min="1" max="1" width="7.77734375" customWidth="1"/>
    <col min="2" max="2" width="14.77734375" bestFit="1" customWidth="1"/>
    <col min="3" max="3" width="8" customWidth="1"/>
    <col min="4" max="7" width="11.6640625" customWidth="1"/>
    <col min="8" max="8" width="12.109375" bestFit="1" customWidth="1"/>
    <col min="9" max="9" width="21.5546875" customWidth="1"/>
    <col min="10" max="10" width="12" customWidth="1"/>
    <col min="12" max="12" width="11.5546875" customWidth="1"/>
    <col min="15" max="15" width="10.33203125" customWidth="1"/>
    <col min="17" max="17" width="13.21875" customWidth="1"/>
  </cols>
  <sheetData>
    <row r="1" spans="1:18" x14ac:dyDescent="0.3">
      <c r="A1" s="113" t="s">
        <v>11</v>
      </c>
      <c r="B1" s="115" t="s">
        <v>0</v>
      </c>
      <c r="C1" s="115" t="s">
        <v>1</v>
      </c>
      <c r="D1" s="115" t="s">
        <v>119</v>
      </c>
      <c r="E1" s="115" t="s">
        <v>120</v>
      </c>
      <c r="F1" s="103" t="s">
        <v>121</v>
      </c>
      <c r="G1" s="103" t="s">
        <v>109</v>
      </c>
      <c r="H1" s="103" t="s">
        <v>122</v>
      </c>
      <c r="I1" s="117" t="s">
        <v>117</v>
      </c>
      <c r="J1" s="107" t="s">
        <v>118</v>
      </c>
      <c r="K1" s="101" t="s">
        <v>123</v>
      </c>
      <c r="L1" s="105" t="s">
        <v>124</v>
      </c>
      <c r="M1" s="109" t="s">
        <v>125</v>
      </c>
      <c r="N1" s="112" t="s">
        <v>127</v>
      </c>
      <c r="O1" s="111" t="s">
        <v>126</v>
      </c>
      <c r="P1" s="112" t="s">
        <v>128</v>
      </c>
      <c r="Q1" s="111" t="s">
        <v>129</v>
      </c>
      <c r="R1" s="100"/>
    </row>
    <row r="2" spans="1:18" ht="14.4" customHeight="1" thickBot="1" x14ac:dyDescent="0.35">
      <c r="A2" s="114"/>
      <c r="B2" s="116"/>
      <c r="C2" s="116"/>
      <c r="D2" s="116"/>
      <c r="E2" s="116"/>
      <c r="F2" s="104"/>
      <c r="G2" s="104"/>
      <c r="H2" s="104"/>
      <c r="I2" s="118"/>
      <c r="J2" s="108"/>
      <c r="K2" s="102"/>
      <c r="L2" s="106"/>
      <c r="M2" s="110"/>
      <c r="N2" s="112"/>
      <c r="O2" s="111"/>
      <c r="P2" s="112"/>
      <c r="Q2" s="111"/>
      <c r="R2" s="100"/>
    </row>
    <row r="3" spans="1:18" x14ac:dyDescent="0.3">
      <c r="A3" s="14">
        <v>1</v>
      </c>
      <c r="B3" s="15" t="s">
        <v>2</v>
      </c>
      <c r="C3" s="15">
        <v>20</v>
      </c>
      <c r="D3" s="15">
        <v>59</v>
      </c>
      <c r="E3" s="15">
        <v>54</v>
      </c>
      <c r="F3">
        <f>SUM(D3,E3)</f>
        <v>113</v>
      </c>
      <c r="G3">
        <f>AVERAGE(D3,E3)</f>
        <v>56.5</v>
      </c>
      <c r="H3" s="4">
        <f>F3/200</f>
        <v>0.56499999999999995</v>
      </c>
      <c r="I3" t="str">
        <f>IF(C3&gt;=18,"Yes","No")</f>
        <v>Yes</v>
      </c>
      <c r="J3" t="str">
        <f>IF(C3&gt;=18,"Minor","Adult")</f>
        <v>Minor</v>
      </c>
      <c r="K3" t="str">
        <f>IF(G3&gt;=90,"A+",IF(G3&gt;=80,"A",IF(G3&gt;=70,"B+",IF(G3&gt;=60,"B",IF(G3&gt;=50,"C+",IF(G3&gt;=40,"C","D"))))))</f>
        <v>C+</v>
      </c>
      <c r="L3" s="1" t="str">
        <f>IF(K3="A+","100%","50%")</f>
        <v>50%</v>
      </c>
      <c r="M3" t="str" cm="1">
        <f t="array" ref="M3">_xlfn.IFS(G3&gt;=80,"Excellent",G3&gt;=60,"Good",G3&lt;60,"Failed")</f>
        <v>Failed</v>
      </c>
      <c r="N3">
        <f>MAX(D3:E3)</f>
        <v>59</v>
      </c>
      <c r="O3" t="str">
        <f>IF(N3&gt;=99,"yes"," ")</f>
        <v xml:space="preserve"> </v>
      </c>
      <c r="P3">
        <f>MIN(D3:E3)</f>
        <v>54</v>
      </c>
      <c r="Q3" t="str">
        <f>IF(P3&lt;35,"Fail"," ")</f>
        <v xml:space="preserve"> </v>
      </c>
    </row>
    <row r="4" spans="1:18" x14ac:dyDescent="0.3">
      <c r="A4" s="16">
        <v>2</v>
      </c>
      <c r="B4" s="17" t="s">
        <v>3</v>
      </c>
      <c r="C4" s="17">
        <v>12</v>
      </c>
      <c r="D4" s="17">
        <v>82</v>
      </c>
      <c r="E4" s="17">
        <v>75</v>
      </c>
      <c r="F4">
        <f t="shared" ref="F4:F62" si="0">SUM(D4,E4)</f>
        <v>157</v>
      </c>
      <c r="G4">
        <f t="shared" ref="G4:G62" si="1">AVERAGE(D4,E4)</f>
        <v>78.5</v>
      </c>
      <c r="H4" s="4">
        <f t="shared" ref="H4:H62" si="2">F4/200</f>
        <v>0.78500000000000003</v>
      </c>
      <c r="I4" t="str">
        <f t="shared" ref="I4:I62" si="3">IF(C4&gt;=18,"Yes","No")</f>
        <v>No</v>
      </c>
      <c r="J4" t="str">
        <f t="shared" ref="J4:J62" si="4">IF(C4&gt;=18,"Minor","Adult")</f>
        <v>Adult</v>
      </c>
      <c r="K4" t="str">
        <f t="shared" ref="K4:K62" si="5">IF(G4&gt;=90,"A+",IF(G4&gt;=80,"A",IF(G4&gt;=70,"B+",IF(G4&gt;=60,"B",IF(G4&gt;=50,"C+",IF(G4&gt;=40,"C","D"))))))</f>
        <v>B+</v>
      </c>
      <c r="L4" s="1" t="str">
        <f t="shared" ref="L4:L62" si="6">IF(K4="A+","100%","50%")</f>
        <v>50%</v>
      </c>
      <c r="M4" t="str" cm="1">
        <f t="array" ref="M4">_xlfn.IFS(G4&gt;=80,"Excellent",G4&gt;=60,"Good",G4&lt;60,"Failed")</f>
        <v>Good</v>
      </c>
      <c r="N4">
        <f t="shared" ref="N4:N62" si="7">MAX(D4:E4)</f>
        <v>82</v>
      </c>
      <c r="O4" t="str">
        <f t="shared" ref="O4:O62" si="8">IF(N4&gt;=99,"yes"," ")</f>
        <v xml:space="preserve"> </v>
      </c>
      <c r="P4">
        <f t="shared" ref="P4:P62" si="9">MIN(D4:E4)</f>
        <v>75</v>
      </c>
      <c r="Q4" t="str">
        <f t="shared" ref="Q4:Q62" si="10">IF(P4&lt;35,"Fail"," ")</f>
        <v xml:space="preserve"> </v>
      </c>
    </row>
    <row r="5" spans="1:18" x14ac:dyDescent="0.3">
      <c r="A5" s="16">
        <v>3</v>
      </c>
      <c r="B5" s="17" t="s">
        <v>4</v>
      </c>
      <c r="C5" s="17">
        <v>26</v>
      </c>
      <c r="D5" s="17">
        <v>62</v>
      </c>
      <c r="E5" s="17">
        <v>93</v>
      </c>
      <c r="F5">
        <f t="shared" si="0"/>
        <v>155</v>
      </c>
      <c r="G5">
        <f t="shared" si="1"/>
        <v>77.5</v>
      </c>
      <c r="H5" s="4">
        <f t="shared" si="2"/>
        <v>0.77500000000000002</v>
      </c>
      <c r="I5" t="str">
        <f t="shared" si="3"/>
        <v>Yes</v>
      </c>
      <c r="J5" t="str">
        <f t="shared" si="4"/>
        <v>Minor</v>
      </c>
      <c r="K5" t="str">
        <f t="shared" si="5"/>
        <v>B+</v>
      </c>
      <c r="L5" s="1" t="str">
        <f t="shared" si="6"/>
        <v>50%</v>
      </c>
      <c r="M5" t="str" cm="1">
        <f t="array" ref="M5">_xlfn.IFS(G5&gt;=80,"Excellent",G5&gt;=60,"Good",G5&lt;60,"Failed")</f>
        <v>Good</v>
      </c>
      <c r="N5">
        <f t="shared" si="7"/>
        <v>93</v>
      </c>
      <c r="O5" t="str">
        <f t="shared" si="8"/>
        <v xml:space="preserve"> </v>
      </c>
      <c r="P5">
        <f t="shared" si="9"/>
        <v>62</v>
      </c>
      <c r="Q5" t="str">
        <f t="shared" si="10"/>
        <v xml:space="preserve"> </v>
      </c>
    </row>
    <row r="6" spans="1:18" x14ac:dyDescent="0.3">
      <c r="A6" s="16">
        <v>4</v>
      </c>
      <c r="B6" s="17" t="s">
        <v>5</v>
      </c>
      <c r="C6" s="17">
        <v>24</v>
      </c>
      <c r="D6" s="17">
        <v>100</v>
      </c>
      <c r="E6" s="17">
        <v>84</v>
      </c>
      <c r="F6">
        <f t="shared" si="0"/>
        <v>184</v>
      </c>
      <c r="G6">
        <f t="shared" si="1"/>
        <v>92</v>
      </c>
      <c r="H6" s="4">
        <f t="shared" si="2"/>
        <v>0.92</v>
      </c>
      <c r="I6" t="str">
        <f t="shared" si="3"/>
        <v>Yes</v>
      </c>
      <c r="J6" t="str">
        <f t="shared" si="4"/>
        <v>Minor</v>
      </c>
      <c r="K6" t="str">
        <f t="shared" si="5"/>
        <v>A+</v>
      </c>
      <c r="L6" s="1" t="str">
        <f t="shared" si="6"/>
        <v>100%</v>
      </c>
      <c r="M6" t="str" cm="1">
        <f t="array" ref="M6">_xlfn.IFS(G6&gt;=80,"Excellent",G6&gt;=60,"Good",G6&lt;60,"Failed")</f>
        <v>Excellent</v>
      </c>
      <c r="N6">
        <f t="shared" si="7"/>
        <v>100</v>
      </c>
      <c r="O6" t="str">
        <f t="shared" si="8"/>
        <v>yes</v>
      </c>
      <c r="P6">
        <f t="shared" si="9"/>
        <v>84</v>
      </c>
      <c r="Q6" t="str">
        <f t="shared" si="10"/>
        <v xml:space="preserve"> </v>
      </c>
    </row>
    <row r="7" spans="1:18" x14ac:dyDescent="0.3">
      <c r="A7" s="16">
        <v>5</v>
      </c>
      <c r="B7" s="17" t="s">
        <v>6</v>
      </c>
      <c r="C7" s="17">
        <v>24</v>
      </c>
      <c r="D7" s="17">
        <v>45</v>
      </c>
      <c r="E7" s="17">
        <v>62</v>
      </c>
      <c r="F7">
        <f t="shared" si="0"/>
        <v>107</v>
      </c>
      <c r="G7">
        <f t="shared" si="1"/>
        <v>53.5</v>
      </c>
      <c r="H7" s="4">
        <f t="shared" si="2"/>
        <v>0.53500000000000003</v>
      </c>
      <c r="I7" t="str">
        <f t="shared" si="3"/>
        <v>Yes</v>
      </c>
      <c r="J7" t="str">
        <f t="shared" si="4"/>
        <v>Minor</v>
      </c>
      <c r="K7" t="str">
        <f t="shared" si="5"/>
        <v>C+</v>
      </c>
      <c r="L7" s="1" t="str">
        <f t="shared" si="6"/>
        <v>50%</v>
      </c>
      <c r="M7" t="str" cm="1">
        <f t="array" ref="M7">_xlfn.IFS(G7&gt;=80,"Excellent",G7&gt;=60,"Good",G7&lt;60,"Failed")</f>
        <v>Failed</v>
      </c>
      <c r="N7">
        <f t="shared" si="7"/>
        <v>62</v>
      </c>
      <c r="O7" t="str">
        <f t="shared" si="8"/>
        <v xml:space="preserve"> </v>
      </c>
      <c r="P7">
        <f t="shared" si="9"/>
        <v>45</v>
      </c>
      <c r="Q7" t="str">
        <f t="shared" si="10"/>
        <v xml:space="preserve"> </v>
      </c>
    </row>
    <row r="8" spans="1:18" x14ac:dyDescent="0.3">
      <c r="A8" s="16">
        <v>6</v>
      </c>
      <c r="B8" s="17" t="s">
        <v>7</v>
      </c>
      <c r="C8" s="17">
        <v>18</v>
      </c>
      <c r="D8" s="17">
        <v>85</v>
      </c>
      <c r="E8" s="17">
        <v>96</v>
      </c>
      <c r="F8">
        <f t="shared" si="0"/>
        <v>181</v>
      </c>
      <c r="G8">
        <f t="shared" si="1"/>
        <v>90.5</v>
      </c>
      <c r="H8" s="4">
        <f t="shared" si="2"/>
        <v>0.90500000000000003</v>
      </c>
      <c r="I8" t="str">
        <f t="shared" si="3"/>
        <v>Yes</v>
      </c>
      <c r="J8" t="str">
        <f t="shared" si="4"/>
        <v>Minor</v>
      </c>
      <c r="K8" t="str">
        <f t="shared" si="5"/>
        <v>A+</v>
      </c>
      <c r="L8" s="1" t="str">
        <f t="shared" si="6"/>
        <v>100%</v>
      </c>
      <c r="M8" t="str" cm="1">
        <f t="array" ref="M8">_xlfn.IFS(G8&gt;=80,"Excellent",G8&gt;=60,"Good",G8&lt;60,"Failed")</f>
        <v>Excellent</v>
      </c>
      <c r="N8">
        <f t="shared" si="7"/>
        <v>96</v>
      </c>
      <c r="O8" t="str">
        <f t="shared" si="8"/>
        <v xml:space="preserve"> </v>
      </c>
      <c r="P8">
        <f t="shared" si="9"/>
        <v>85</v>
      </c>
      <c r="Q8" t="str">
        <f t="shared" si="10"/>
        <v xml:space="preserve"> </v>
      </c>
    </row>
    <row r="9" spans="1:18" x14ac:dyDescent="0.3">
      <c r="A9" s="16">
        <v>7</v>
      </c>
      <c r="B9" s="17" t="s">
        <v>8</v>
      </c>
      <c r="C9" s="17">
        <v>14</v>
      </c>
      <c r="D9" s="17">
        <v>44</v>
      </c>
      <c r="E9" s="17">
        <v>78</v>
      </c>
      <c r="F9">
        <f t="shared" si="0"/>
        <v>122</v>
      </c>
      <c r="G9">
        <f t="shared" si="1"/>
        <v>61</v>
      </c>
      <c r="H9" s="4">
        <f t="shared" si="2"/>
        <v>0.61</v>
      </c>
      <c r="I9" t="str">
        <f t="shared" si="3"/>
        <v>No</v>
      </c>
      <c r="J9" t="str">
        <f t="shared" si="4"/>
        <v>Adult</v>
      </c>
      <c r="K9" t="str">
        <f t="shared" si="5"/>
        <v>B</v>
      </c>
      <c r="L9" s="1" t="str">
        <f t="shared" si="6"/>
        <v>50%</v>
      </c>
      <c r="M9" t="str" cm="1">
        <f t="array" ref="M9">_xlfn.IFS(G9&gt;=80,"Excellent",G9&gt;=60,"Good",G9&lt;60,"Failed")</f>
        <v>Good</v>
      </c>
      <c r="N9">
        <f t="shared" si="7"/>
        <v>78</v>
      </c>
      <c r="O9" t="str">
        <f t="shared" si="8"/>
        <v xml:space="preserve"> </v>
      </c>
      <c r="P9">
        <f t="shared" si="9"/>
        <v>44</v>
      </c>
      <c r="Q9" t="str">
        <f t="shared" si="10"/>
        <v xml:space="preserve"> </v>
      </c>
    </row>
    <row r="10" spans="1:18" x14ac:dyDescent="0.3">
      <c r="A10" s="16">
        <v>8</v>
      </c>
      <c r="B10" s="17" t="s">
        <v>9</v>
      </c>
      <c r="C10" s="17">
        <v>28</v>
      </c>
      <c r="D10" s="17">
        <v>88</v>
      </c>
      <c r="E10" s="17">
        <v>55</v>
      </c>
      <c r="F10">
        <f t="shared" si="0"/>
        <v>143</v>
      </c>
      <c r="G10">
        <f t="shared" si="1"/>
        <v>71.5</v>
      </c>
      <c r="H10" s="4">
        <f t="shared" si="2"/>
        <v>0.71499999999999997</v>
      </c>
      <c r="I10" t="str">
        <f t="shared" si="3"/>
        <v>Yes</v>
      </c>
      <c r="J10" t="str">
        <f t="shared" si="4"/>
        <v>Minor</v>
      </c>
      <c r="K10" t="str">
        <f t="shared" si="5"/>
        <v>B+</v>
      </c>
      <c r="L10" s="1" t="str">
        <f t="shared" si="6"/>
        <v>50%</v>
      </c>
      <c r="M10" t="str" cm="1">
        <f t="array" ref="M10">_xlfn.IFS(G10&gt;=80,"Excellent",G10&gt;=60,"Good",G10&lt;60,"Failed")</f>
        <v>Good</v>
      </c>
      <c r="N10">
        <f t="shared" si="7"/>
        <v>88</v>
      </c>
      <c r="O10" t="str">
        <f t="shared" si="8"/>
        <v xml:space="preserve"> </v>
      </c>
      <c r="P10">
        <f t="shared" si="9"/>
        <v>55</v>
      </c>
      <c r="Q10" t="str">
        <f t="shared" si="10"/>
        <v xml:space="preserve"> </v>
      </c>
    </row>
    <row r="11" spans="1:18" x14ac:dyDescent="0.3">
      <c r="A11" s="16">
        <v>9</v>
      </c>
      <c r="B11" s="17" t="s">
        <v>10</v>
      </c>
      <c r="C11" s="17">
        <v>26</v>
      </c>
      <c r="D11" s="17">
        <v>49</v>
      </c>
      <c r="E11" s="17">
        <v>48</v>
      </c>
      <c r="F11">
        <f t="shared" si="0"/>
        <v>97</v>
      </c>
      <c r="G11">
        <f t="shared" si="1"/>
        <v>48.5</v>
      </c>
      <c r="H11" s="4">
        <f t="shared" si="2"/>
        <v>0.48499999999999999</v>
      </c>
      <c r="I11" t="str">
        <f t="shared" si="3"/>
        <v>Yes</v>
      </c>
      <c r="J11" t="str">
        <f t="shared" si="4"/>
        <v>Minor</v>
      </c>
      <c r="K11" t="str">
        <f t="shared" si="5"/>
        <v>C</v>
      </c>
      <c r="L11" s="1" t="str">
        <f t="shared" si="6"/>
        <v>50%</v>
      </c>
      <c r="M11" t="str" cm="1">
        <f t="array" ref="M11">_xlfn.IFS(G11&gt;=80,"Excellent",G11&gt;=60,"Good",G11&lt;60,"Failed")</f>
        <v>Failed</v>
      </c>
      <c r="N11">
        <f t="shared" si="7"/>
        <v>49</v>
      </c>
      <c r="O11" t="str">
        <f t="shared" si="8"/>
        <v xml:space="preserve"> </v>
      </c>
      <c r="P11">
        <f t="shared" si="9"/>
        <v>48</v>
      </c>
      <c r="Q11" t="str">
        <f t="shared" si="10"/>
        <v xml:space="preserve"> </v>
      </c>
    </row>
    <row r="12" spans="1:18" x14ac:dyDescent="0.3">
      <c r="A12" s="16">
        <v>10</v>
      </c>
      <c r="B12" s="17" t="s">
        <v>12</v>
      </c>
      <c r="C12" s="17">
        <v>26</v>
      </c>
      <c r="D12" s="17">
        <v>34</v>
      </c>
      <c r="E12" s="17">
        <v>36</v>
      </c>
      <c r="F12">
        <f t="shared" si="0"/>
        <v>70</v>
      </c>
      <c r="G12">
        <f t="shared" si="1"/>
        <v>35</v>
      </c>
      <c r="H12" s="4">
        <f t="shared" si="2"/>
        <v>0.35</v>
      </c>
      <c r="I12" t="str">
        <f t="shared" si="3"/>
        <v>Yes</v>
      </c>
      <c r="J12" t="str">
        <f t="shared" si="4"/>
        <v>Minor</v>
      </c>
      <c r="K12" t="str">
        <f t="shared" si="5"/>
        <v>D</v>
      </c>
      <c r="L12" s="1" t="str">
        <f t="shared" si="6"/>
        <v>50%</v>
      </c>
      <c r="M12" t="str" cm="1">
        <f t="array" ref="M12">_xlfn.IFS(G12&gt;=80,"Excellent",G12&gt;=60,"Good",G12&lt;60,"Failed")</f>
        <v>Failed</v>
      </c>
      <c r="N12">
        <f t="shared" si="7"/>
        <v>36</v>
      </c>
      <c r="O12" t="str">
        <f t="shared" si="8"/>
        <v xml:space="preserve"> </v>
      </c>
      <c r="P12">
        <f t="shared" si="9"/>
        <v>34</v>
      </c>
      <c r="Q12" t="str">
        <f t="shared" si="10"/>
        <v>Fail</v>
      </c>
    </row>
    <row r="13" spans="1:18" x14ac:dyDescent="0.3">
      <c r="A13" s="16">
        <v>11</v>
      </c>
      <c r="B13" s="17" t="s">
        <v>54</v>
      </c>
      <c r="C13" s="17">
        <v>29</v>
      </c>
      <c r="D13" s="17">
        <v>73</v>
      </c>
      <c r="E13" s="17">
        <v>55</v>
      </c>
      <c r="F13">
        <f t="shared" si="0"/>
        <v>128</v>
      </c>
      <c r="G13">
        <f t="shared" si="1"/>
        <v>64</v>
      </c>
      <c r="H13" s="4">
        <f t="shared" si="2"/>
        <v>0.64</v>
      </c>
      <c r="I13" t="str">
        <f t="shared" si="3"/>
        <v>Yes</v>
      </c>
      <c r="J13" t="str">
        <f t="shared" si="4"/>
        <v>Minor</v>
      </c>
      <c r="K13" t="str">
        <f t="shared" si="5"/>
        <v>B</v>
      </c>
      <c r="L13" s="1" t="str">
        <f t="shared" si="6"/>
        <v>50%</v>
      </c>
      <c r="M13" t="str" cm="1">
        <f t="array" ref="M13">_xlfn.IFS(G13&gt;=80,"Excellent",G13&gt;=60,"Good",G13&lt;60,"Failed")</f>
        <v>Good</v>
      </c>
      <c r="N13">
        <f t="shared" si="7"/>
        <v>73</v>
      </c>
      <c r="O13" t="str">
        <f t="shared" si="8"/>
        <v xml:space="preserve"> </v>
      </c>
      <c r="P13">
        <f t="shared" si="9"/>
        <v>55</v>
      </c>
      <c r="Q13" t="str">
        <f t="shared" si="10"/>
        <v xml:space="preserve"> </v>
      </c>
    </row>
    <row r="14" spans="1:18" x14ac:dyDescent="0.3">
      <c r="A14" s="16">
        <v>12</v>
      </c>
      <c r="B14" s="17" t="s">
        <v>13</v>
      </c>
      <c r="C14" s="17">
        <v>30</v>
      </c>
      <c r="D14" s="17">
        <v>83</v>
      </c>
      <c r="E14" s="17">
        <v>42</v>
      </c>
      <c r="F14">
        <f t="shared" si="0"/>
        <v>125</v>
      </c>
      <c r="G14">
        <f t="shared" si="1"/>
        <v>62.5</v>
      </c>
      <c r="H14" s="4">
        <f t="shared" si="2"/>
        <v>0.625</v>
      </c>
      <c r="I14" t="str">
        <f t="shared" si="3"/>
        <v>Yes</v>
      </c>
      <c r="J14" t="str">
        <f t="shared" si="4"/>
        <v>Minor</v>
      </c>
      <c r="K14" t="str">
        <f t="shared" si="5"/>
        <v>B</v>
      </c>
      <c r="L14" s="1" t="str">
        <f t="shared" si="6"/>
        <v>50%</v>
      </c>
      <c r="M14" t="str" cm="1">
        <f t="array" ref="M14">_xlfn.IFS(G14&gt;=80,"Excellent",G14&gt;=60,"Good",G14&lt;60,"Failed")</f>
        <v>Good</v>
      </c>
      <c r="N14">
        <f t="shared" si="7"/>
        <v>83</v>
      </c>
      <c r="O14" t="str">
        <f t="shared" si="8"/>
        <v xml:space="preserve"> </v>
      </c>
      <c r="P14">
        <f t="shared" si="9"/>
        <v>42</v>
      </c>
      <c r="Q14" t="str">
        <f t="shared" si="10"/>
        <v xml:space="preserve"> </v>
      </c>
    </row>
    <row r="15" spans="1:18" x14ac:dyDescent="0.3">
      <c r="A15" s="16">
        <v>13</v>
      </c>
      <c r="B15" s="17" t="s">
        <v>9</v>
      </c>
      <c r="C15" s="17">
        <v>21</v>
      </c>
      <c r="D15" s="17">
        <v>91</v>
      </c>
      <c r="E15" s="17">
        <v>82</v>
      </c>
      <c r="F15">
        <f t="shared" si="0"/>
        <v>173</v>
      </c>
      <c r="G15">
        <f t="shared" si="1"/>
        <v>86.5</v>
      </c>
      <c r="H15" s="4">
        <f t="shared" si="2"/>
        <v>0.86499999999999999</v>
      </c>
      <c r="I15" t="str">
        <f t="shared" si="3"/>
        <v>Yes</v>
      </c>
      <c r="J15" t="str">
        <f t="shared" si="4"/>
        <v>Minor</v>
      </c>
      <c r="K15" t="str">
        <f t="shared" si="5"/>
        <v>A</v>
      </c>
      <c r="L15" s="1" t="str">
        <f t="shared" si="6"/>
        <v>50%</v>
      </c>
      <c r="M15" t="str" cm="1">
        <f t="array" ref="M15">_xlfn.IFS(G15&gt;=80,"Excellent",G15&gt;=60,"Good",G15&lt;60,"Failed")</f>
        <v>Excellent</v>
      </c>
      <c r="N15">
        <f t="shared" si="7"/>
        <v>91</v>
      </c>
      <c r="O15" t="str">
        <f t="shared" si="8"/>
        <v xml:space="preserve"> </v>
      </c>
      <c r="P15">
        <f t="shared" si="9"/>
        <v>82</v>
      </c>
      <c r="Q15" t="str">
        <f t="shared" si="10"/>
        <v xml:space="preserve"> </v>
      </c>
    </row>
    <row r="16" spans="1:18" x14ac:dyDescent="0.3">
      <c r="A16" s="16">
        <v>14</v>
      </c>
      <c r="B16" s="17" t="s">
        <v>14</v>
      </c>
      <c r="C16" s="17">
        <v>21</v>
      </c>
      <c r="D16" s="17">
        <v>97</v>
      </c>
      <c r="E16" s="17">
        <v>46</v>
      </c>
      <c r="F16">
        <f t="shared" si="0"/>
        <v>143</v>
      </c>
      <c r="G16">
        <f t="shared" si="1"/>
        <v>71.5</v>
      </c>
      <c r="H16" s="4">
        <f t="shared" si="2"/>
        <v>0.71499999999999997</v>
      </c>
      <c r="I16" t="str">
        <f t="shared" si="3"/>
        <v>Yes</v>
      </c>
      <c r="J16" t="str">
        <f t="shared" si="4"/>
        <v>Minor</v>
      </c>
      <c r="K16" t="str">
        <f t="shared" si="5"/>
        <v>B+</v>
      </c>
      <c r="L16" s="1" t="str">
        <f t="shared" si="6"/>
        <v>50%</v>
      </c>
      <c r="M16" t="str" cm="1">
        <f t="array" ref="M16">_xlfn.IFS(G16&gt;=80,"Excellent",G16&gt;=60,"Good",G16&lt;60,"Failed")</f>
        <v>Good</v>
      </c>
      <c r="N16">
        <f t="shared" si="7"/>
        <v>97</v>
      </c>
      <c r="O16" t="str">
        <f t="shared" si="8"/>
        <v xml:space="preserve"> </v>
      </c>
      <c r="P16">
        <f t="shared" si="9"/>
        <v>46</v>
      </c>
      <c r="Q16" t="str">
        <f t="shared" si="10"/>
        <v xml:space="preserve"> </v>
      </c>
    </row>
    <row r="17" spans="1:17" x14ac:dyDescent="0.3">
      <c r="A17" s="16">
        <v>15</v>
      </c>
      <c r="B17" s="17" t="s">
        <v>15</v>
      </c>
      <c r="C17" s="17">
        <v>27</v>
      </c>
      <c r="D17" s="17">
        <v>48</v>
      </c>
      <c r="E17" s="17">
        <v>57</v>
      </c>
      <c r="F17">
        <f t="shared" si="0"/>
        <v>105</v>
      </c>
      <c r="G17">
        <f t="shared" si="1"/>
        <v>52.5</v>
      </c>
      <c r="H17" s="4">
        <f t="shared" si="2"/>
        <v>0.52500000000000002</v>
      </c>
      <c r="I17" t="str">
        <f t="shared" si="3"/>
        <v>Yes</v>
      </c>
      <c r="J17" t="str">
        <f t="shared" si="4"/>
        <v>Minor</v>
      </c>
      <c r="K17" t="str">
        <f t="shared" si="5"/>
        <v>C+</v>
      </c>
      <c r="L17" s="1" t="str">
        <f t="shared" si="6"/>
        <v>50%</v>
      </c>
      <c r="M17" t="str" cm="1">
        <f t="array" ref="M17">_xlfn.IFS(G17&gt;=80,"Excellent",G17&gt;=60,"Good",G17&lt;60,"Failed")</f>
        <v>Failed</v>
      </c>
      <c r="N17">
        <f t="shared" si="7"/>
        <v>57</v>
      </c>
      <c r="O17" t="str">
        <f t="shared" si="8"/>
        <v xml:space="preserve"> </v>
      </c>
      <c r="P17">
        <f t="shared" si="9"/>
        <v>48</v>
      </c>
      <c r="Q17" t="str">
        <f t="shared" si="10"/>
        <v xml:space="preserve"> </v>
      </c>
    </row>
    <row r="18" spans="1:17" x14ac:dyDescent="0.3">
      <c r="A18" s="16">
        <v>16</v>
      </c>
      <c r="B18" s="17" t="s">
        <v>3</v>
      </c>
      <c r="C18" s="17">
        <v>26</v>
      </c>
      <c r="D18" s="17">
        <v>88</v>
      </c>
      <c r="E18" s="17">
        <v>66</v>
      </c>
      <c r="F18">
        <f t="shared" si="0"/>
        <v>154</v>
      </c>
      <c r="G18">
        <f t="shared" si="1"/>
        <v>77</v>
      </c>
      <c r="H18" s="4">
        <f t="shared" si="2"/>
        <v>0.77</v>
      </c>
      <c r="I18" t="str">
        <f t="shared" si="3"/>
        <v>Yes</v>
      </c>
      <c r="J18" t="str">
        <f t="shared" si="4"/>
        <v>Minor</v>
      </c>
      <c r="K18" t="str">
        <f t="shared" si="5"/>
        <v>B+</v>
      </c>
      <c r="L18" s="1" t="str">
        <f t="shared" si="6"/>
        <v>50%</v>
      </c>
      <c r="M18" t="str" cm="1">
        <f t="array" ref="M18">_xlfn.IFS(G18&gt;=80,"Excellent",G18&gt;=60,"Good",G18&lt;60,"Failed")</f>
        <v>Good</v>
      </c>
      <c r="N18">
        <f t="shared" si="7"/>
        <v>88</v>
      </c>
      <c r="O18" t="str">
        <f t="shared" si="8"/>
        <v xml:space="preserve"> </v>
      </c>
      <c r="P18">
        <f t="shared" si="9"/>
        <v>66</v>
      </c>
      <c r="Q18" t="str">
        <f t="shared" si="10"/>
        <v xml:space="preserve"> </v>
      </c>
    </row>
    <row r="19" spans="1:17" x14ac:dyDescent="0.3">
      <c r="A19" s="16">
        <v>17</v>
      </c>
      <c r="B19" s="17" t="s">
        <v>16</v>
      </c>
      <c r="C19" s="17">
        <v>24</v>
      </c>
      <c r="D19" s="17">
        <v>67</v>
      </c>
      <c r="E19" s="17">
        <v>93</v>
      </c>
      <c r="F19">
        <f t="shared" si="0"/>
        <v>160</v>
      </c>
      <c r="G19">
        <f t="shared" si="1"/>
        <v>80</v>
      </c>
      <c r="H19" s="4">
        <f t="shared" si="2"/>
        <v>0.8</v>
      </c>
      <c r="I19" t="str">
        <f t="shared" si="3"/>
        <v>Yes</v>
      </c>
      <c r="J19" t="str">
        <f t="shared" si="4"/>
        <v>Minor</v>
      </c>
      <c r="K19" t="str">
        <f t="shared" si="5"/>
        <v>A</v>
      </c>
      <c r="L19" s="1" t="str">
        <f t="shared" si="6"/>
        <v>50%</v>
      </c>
      <c r="M19" t="str" cm="1">
        <f t="array" ref="M19">_xlfn.IFS(G19&gt;=80,"Excellent",G19&gt;=60,"Good",G19&lt;60,"Failed")</f>
        <v>Excellent</v>
      </c>
      <c r="N19">
        <f t="shared" si="7"/>
        <v>93</v>
      </c>
      <c r="O19" t="str">
        <f t="shared" si="8"/>
        <v xml:space="preserve"> </v>
      </c>
      <c r="P19">
        <f t="shared" si="9"/>
        <v>67</v>
      </c>
      <c r="Q19" t="str">
        <f t="shared" si="10"/>
        <v xml:space="preserve"> </v>
      </c>
    </row>
    <row r="20" spans="1:17" x14ac:dyDescent="0.3">
      <c r="A20" s="16">
        <v>18</v>
      </c>
      <c r="B20" s="17" t="s">
        <v>17</v>
      </c>
      <c r="C20" s="17">
        <v>24</v>
      </c>
      <c r="D20" s="17">
        <v>97</v>
      </c>
      <c r="E20" s="17">
        <v>38</v>
      </c>
      <c r="F20">
        <f t="shared" si="0"/>
        <v>135</v>
      </c>
      <c r="G20">
        <f t="shared" si="1"/>
        <v>67.5</v>
      </c>
      <c r="H20" s="4">
        <f t="shared" si="2"/>
        <v>0.67500000000000004</v>
      </c>
      <c r="I20" t="str">
        <f t="shared" si="3"/>
        <v>Yes</v>
      </c>
      <c r="J20" t="str">
        <f t="shared" si="4"/>
        <v>Minor</v>
      </c>
      <c r="K20" t="str">
        <f t="shared" si="5"/>
        <v>B</v>
      </c>
      <c r="L20" s="1" t="str">
        <f t="shared" si="6"/>
        <v>50%</v>
      </c>
      <c r="M20" t="str" cm="1">
        <f t="array" ref="M20">_xlfn.IFS(G20&gt;=80,"Excellent",G20&gt;=60,"Good",G20&lt;60,"Failed")</f>
        <v>Good</v>
      </c>
      <c r="N20">
        <f t="shared" si="7"/>
        <v>97</v>
      </c>
      <c r="O20" t="str">
        <f t="shared" si="8"/>
        <v xml:space="preserve"> </v>
      </c>
      <c r="P20">
        <f t="shared" si="9"/>
        <v>38</v>
      </c>
      <c r="Q20" t="str">
        <f t="shared" si="10"/>
        <v xml:space="preserve"> </v>
      </c>
    </row>
    <row r="21" spans="1:17" x14ac:dyDescent="0.3">
      <c r="A21" s="16">
        <v>19</v>
      </c>
      <c r="B21" s="17" t="s">
        <v>18</v>
      </c>
      <c r="C21" s="17">
        <v>25</v>
      </c>
      <c r="D21" s="17">
        <v>65</v>
      </c>
      <c r="E21" s="17">
        <v>89</v>
      </c>
      <c r="F21">
        <f t="shared" si="0"/>
        <v>154</v>
      </c>
      <c r="G21">
        <f t="shared" si="1"/>
        <v>77</v>
      </c>
      <c r="H21" s="4">
        <f t="shared" si="2"/>
        <v>0.77</v>
      </c>
      <c r="I21" t="str">
        <f t="shared" si="3"/>
        <v>Yes</v>
      </c>
      <c r="J21" t="str">
        <f t="shared" si="4"/>
        <v>Minor</v>
      </c>
      <c r="K21" t="str">
        <f t="shared" si="5"/>
        <v>B+</v>
      </c>
      <c r="L21" s="1" t="str">
        <f t="shared" si="6"/>
        <v>50%</v>
      </c>
      <c r="M21" t="str" cm="1">
        <f t="array" ref="M21">_xlfn.IFS(G21&gt;=80,"Excellent",G21&gt;=60,"Good",G21&lt;60,"Failed")</f>
        <v>Good</v>
      </c>
      <c r="N21">
        <f t="shared" si="7"/>
        <v>89</v>
      </c>
      <c r="O21" t="str">
        <f t="shared" si="8"/>
        <v xml:space="preserve"> </v>
      </c>
      <c r="P21">
        <f t="shared" si="9"/>
        <v>65</v>
      </c>
      <c r="Q21" t="str">
        <f t="shared" si="10"/>
        <v xml:space="preserve"> </v>
      </c>
    </row>
    <row r="22" spans="1:17" x14ac:dyDescent="0.3">
      <c r="A22" s="16">
        <v>20</v>
      </c>
      <c r="B22" s="17" t="s">
        <v>19</v>
      </c>
      <c r="C22" s="17">
        <v>24</v>
      </c>
      <c r="D22" s="17">
        <v>74</v>
      </c>
      <c r="E22" s="17">
        <v>78</v>
      </c>
      <c r="F22">
        <f t="shared" si="0"/>
        <v>152</v>
      </c>
      <c r="G22">
        <f t="shared" si="1"/>
        <v>76</v>
      </c>
      <c r="H22" s="4">
        <f t="shared" si="2"/>
        <v>0.76</v>
      </c>
      <c r="I22" t="str">
        <f t="shared" si="3"/>
        <v>Yes</v>
      </c>
      <c r="J22" t="str">
        <f t="shared" si="4"/>
        <v>Minor</v>
      </c>
      <c r="K22" t="str">
        <f t="shared" si="5"/>
        <v>B+</v>
      </c>
      <c r="L22" s="1" t="str">
        <f t="shared" si="6"/>
        <v>50%</v>
      </c>
      <c r="M22" t="str" cm="1">
        <f t="array" ref="M22">_xlfn.IFS(G22&gt;=80,"Excellent",G22&gt;=60,"Good",G22&lt;60,"Failed")</f>
        <v>Good</v>
      </c>
      <c r="N22">
        <f t="shared" si="7"/>
        <v>78</v>
      </c>
      <c r="O22" t="str">
        <f t="shared" si="8"/>
        <v xml:space="preserve"> </v>
      </c>
      <c r="P22">
        <f t="shared" si="9"/>
        <v>74</v>
      </c>
      <c r="Q22" t="str">
        <f t="shared" si="10"/>
        <v xml:space="preserve"> </v>
      </c>
    </row>
    <row r="23" spans="1:17" x14ac:dyDescent="0.3">
      <c r="A23" s="16">
        <v>21</v>
      </c>
      <c r="B23" s="17" t="s">
        <v>7</v>
      </c>
      <c r="C23" s="17">
        <v>19</v>
      </c>
      <c r="D23" s="17">
        <v>48</v>
      </c>
      <c r="E23" s="17">
        <v>52</v>
      </c>
      <c r="F23">
        <f t="shared" si="0"/>
        <v>100</v>
      </c>
      <c r="G23">
        <f t="shared" si="1"/>
        <v>50</v>
      </c>
      <c r="H23" s="4">
        <f t="shared" si="2"/>
        <v>0.5</v>
      </c>
      <c r="I23" t="str">
        <f t="shared" si="3"/>
        <v>Yes</v>
      </c>
      <c r="J23" t="str">
        <f t="shared" si="4"/>
        <v>Minor</v>
      </c>
      <c r="K23" t="str">
        <f t="shared" si="5"/>
        <v>C+</v>
      </c>
      <c r="L23" s="1" t="str">
        <f t="shared" si="6"/>
        <v>50%</v>
      </c>
      <c r="M23" t="str" cm="1">
        <f t="array" ref="M23">_xlfn.IFS(G23&gt;=80,"Excellent",G23&gt;=60,"Good",G23&lt;60,"Failed")</f>
        <v>Failed</v>
      </c>
      <c r="N23">
        <f t="shared" si="7"/>
        <v>52</v>
      </c>
      <c r="O23" t="str">
        <f t="shared" si="8"/>
        <v xml:space="preserve"> </v>
      </c>
      <c r="P23">
        <f t="shared" si="9"/>
        <v>48</v>
      </c>
      <c r="Q23" t="str">
        <f t="shared" si="10"/>
        <v xml:space="preserve"> </v>
      </c>
    </row>
    <row r="24" spans="1:17" x14ac:dyDescent="0.3">
      <c r="A24" s="16">
        <v>22</v>
      </c>
      <c r="B24" s="17" t="s">
        <v>3</v>
      </c>
      <c r="C24" s="17">
        <v>19</v>
      </c>
      <c r="D24" s="17">
        <v>77</v>
      </c>
      <c r="E24" s="17">
        <v>58</v>
      </c>
      <c r="F24">
        <f t="shared" si="0"/>
        <v>135</v>
      </c>
      <c r="G24">
        <f t="shared" si="1"/>
        <v>67.5</v>
      </c>
      <c r="H24" s="4">
        <f t="shared" si="2"/>
        <v>0.67500000000000004</v>
      </c>
      <c r="I24" t="str">
        <f t="shared" si="3"/>
        <v>Yes</v>
      </c>
      <c r="J24" t="str">
        <f t="shared" si="4"/>
        <v>Minor</v>
      </c>
      <c r="K24" t="str">
        <f t="shared" si="5"/>
        <v>B</v>
      </c>
      <c r="L24" s="1" t="str">
        <f t="shared" si="6"/>
        <v>50%</v>
      </c>
      <c r="M24" t="str" cm="1">
        <f t="array" ref="M24">_xlfn.IFS(G24&gt;=80,"Excellent",G24&gt;=60,"Good",G24&lt;60,"Failed")</f>
        <v>Good</v>
      </c>
      <c r="N24">
        <f t="shared" si="7"/>
        <v>77</v>
      </c>
      <c r="O24" t="str">
        <f t="shared" si="8"/>
        <v xml:space="preserve"> </v>
      </c>
      <c r="P24">
        <f t="shared" si="9"/>
        <v>58</v>
      </c>
      <c r="Q24" t="str">
        <f t="shared" si="10"/>
        <v xml:space="preserve"> </v>
      </c>
    </row>
    <row r="25" spans="1:17" x14ac:dyDescent="0.3">
      <c r="A25" s="16">
        <v>23</v>
      </c>
      <c r="B25" s="17" t="s">
        <v>20</v>
      </c>
      <c r="C25" s="17">
        <v>29</v>
      </c>
      <c r="D25" s="17">
        <v>88</v>
      </c>
      <c r="E25" s="17">
        <v>81</v>
      </c>
      <c r="F25">
        <f t="shared" si="0"/>
        <v>169</v>
      </c>
      <c r="G25">
        <f t="shared" si="1"/>
        <v>84.5</v>
      </c>
      <c r="H25" s="4">
        <f t="shared" si="2"/>
        <v>0.84499999999999997</v>
      </c>
      <c r="I25" t="str">
        <f t="shared" si="3"/>
        <v>Yes</v>
      </c>
      <c r="J25" t="str">
        <f t="shared" si="4"/>
        <v>Minor</v>
      </c>
      <c r="K25" t="str">
        <f t="shared" si="5"/>
        <v>A</v>
      </c>
      <c r="L25" s="1" t="str">
        <f t="shared" si="6"/>
        <v>50%</v>
      </c>
      <c r="M25" t="str" cm="1">
        <f t="array" ref="M25">_xlfn.IFS(G25&gt;=80,"Excellent",G25&gt;=60,"Good",G25&lt;60,"Failed")</f>
        <v>Excellent</v>
      </c>
      <c r="N25">
        <f t="shared" si="7"/>
        <v>88</v>
      </c>
      <c r="O25" t="str">
        <f t="shared" si="8"/>
        <v xml:space="preserve"> </v>
      </c>
      <c r="P25">
        <f t="shared" si="9"/>
        <v>81</v>
      </c>
      <c r="Q25" t="str">
        <f t="shared" si="10"/>
        <v xml:space="preserve"> </v>
      </c>
    </row>
    <row r="26" spans="1:17" x14ac:dyDescent="0.3">
      <c r="A26" s="16">
        <v>24</v>
      </c>
      <c r="B26" s="17" t="s">
        <v>21</v>
      </c>
      <c r="C26" s="17">
        <v>16</v>
      </c>
      <c r="D26" s="17">
        <v>50</v>
      </c>
      <c r="E26" s="17">
        <v>39</v>
      </c>
      <c r="F26">
        <f t="shared" si="0"/>
        <v>89</v>
      </c>
      <c r="G26">
        <f t="shared" si="1"/>
        <v>44.5</v>
      </c>
      <c r="H26" s="4">
        <f t="shared" si="2"/>
        <v>0.44500000000000001</v>
      </c>
      <c r="I26" t="str">
        <f t="shared" si="3"/>
        <v>No</v>
      </c>
      <c r="J26" t="str">
        <f t="shared" si="4"/>
        <v>Adult</v>
      </c>
      <c r="K26" t="str">
        <f t="shared" si="5"/>
        <v>C</v>
      </c>
      <c r="L26" s="1" t="str">
        <f t="shared" si="6"/>
        <v>50%</v>
      </c>
      <c r="M26" t="str" cm="1">
        <f t="array" ref="M26">_xlfn.IFS(G26&gt;=80,"Excellent",G26&gt;=60,"Good",G26&lt;60,"Failed")</f>
        <v>Failed</v>
      </c>
      <c r="N26">
        <f t="shared" si="7"/>
        <v>50</v>
      </c>
      <c r="O26" t="str">
        <f t="shared" si="8"/>
        <v xml:space="preserve"> </v>
      </c>
      <c r="P26">
        <f t="shared" si="9"/>
        <v>39</v>
      </c>
      <c r="Q26" t="str">
        <f t="shared" si="10"/>
        <v xml:space="preserve"> </v>
      </c>
    </row>
    <row r="27" spans="1:17" x14ac:dyDescent="0.3">
      <c r="A27" s="16">
        <v>25</v>
      </c>
      <c r="B27" s="17" t="s">
        <v>22</v>
      </c>
      <c r="C27" s="17">
        <v>20</v>
      </c>
      <c r="D27" s="17">
        <v>57</v>
      </c>
      <c r="E27" s="17">
        <v>41</v>
      </c>
      <c r="F27">
        <f t="shared" si="0"/>
        <v>98</v>
      </c>
      <c r="G27">
        <f t="shared" si="1"/>
        <v>49</v>
      </c>
      <c r="H27" s="4">
        <f t="shared" si="2"/>
        <v>0.49</v>
      </c>
      <c r="I27" t="str">
        <f t="shared" si="3"/>
        <v>Yes</v>
      </c>
      <c r="J27" t="str">
        <f t="shared" si="4"/>
        <v>Minor</v>
      </c>
      <c r="K27" t="str">
        <f t="shared" si="5"/>
        <v>C</v>
      </c>
      <c r="L27" s="1" t="str">
        <f t="shared" si="6"/>
        <v>50%</v>
      </c>
      <c r="M27" t="str" cm="1">
        <f t="array" ref="M27">_xlfn.IFS(G27&gt;=80,"Excellent",G27&gt;=60,"Good",G27&lt;60,"Failed")</f>
        <v>Failed</v>
      </c>
      <c r="N27">
        <f t="shared" si="7"/>
        <v>57</v>
      </c>
      <c r="O27" t="str">
        <f t="shared" si="8"/>
        <v xml:space="preserve"> </v>
      </c>
      <c r="P27">
        <f t="shared" si="9"/>
        <v>41</v>
      </c>
      <c r="Q27" t="str">
        <f t="shared" si="10"/>
        <v xml:space="preserve"> </v>
      </c>
    </row>
    <row r="28" spans="1:17" x14ac:dyDescent="0.3">
      <c r="A28" s="16">
        <v>26</v>
      </c>
      <c r="B28" s="17" t="s">
        <v>23</v>
      </c>
      <c r="C28" s="17">
        <v>19</v>
      </c>
      <c r="D28" s="17">
        <v>69</v>
      </c>
      <c r="E28" s="17">
        <v>65</v>
      </c>
      <c r="F28">
        <f t="shared" si="0"/>
        <v>134</v>
      </c>
      <c r="G28">
        <f t="shared" si="1"/>
        <v>67</v>
      </c>
      <c r="H28" s="4">
        <f t="shared" si="2"/>
        <v>0.67</v>
      </c>
      <c r="I28" t="str">
        <f t="shared" si="3"/>
        <v>Yes</v>
      </c>
      <c r="J28" t="str">
        <f t="shared" si="4"/>
        <v>Minor</v>
      </c>
      <c r="K28" t="str">
        <f t="shared" si="5"/>
        <v>B</v>
      </c>
      <c r="L28" s="1" t="str">
        <f t="shared" si="6"/>
        <v>50%</v>
      </c>
      <c r="M28" t="str" cm="1">
        <f t="array" ref="M28">_xlfn.IFS(G28&gt;=80,"Excellent",G28&gt;=60,"Good",G28&lt;60,"Failed")</f>
        <v>Good</v>
      </c>
      <c r="N28">
        <f t="shared" si="7"/>
        <v>69</v>
      </c>
      <c r="O28" t="str">
        <f t="shared" si="8"/>
        <v xml:space="preserve"> </v>
      </c>
      <c r="P28">
        <f t="shared" si="9"/>
        <v>65</v>
      </c>
      <c r="Q28" t="str">
        <f t="shared" si="10"/>
        <v xml:space="preserve"> </v>
      </c>
    </row>
    <row r="29" spans="1:17" x14ac:dyDescent="0.3">
      <c r="A29" s="16">
        <v>27</v>
      </c>
      <c r="B29" s="17" t="s">
        <v>24</v>
      </c>
      <c r="C29" s="17">
        <v>21</v>
      </c>
      <c r="D29" s="17">
        <v>72</v>
      </c>
      <c r="E29" s="17">
        <v>74</v>
      </c>
      <c r="F29">
        <f t="shared" si="0"/>
        <v>146</v>
      </c>
      <c r="G29">
        <f t="shared" si="1"/>
        <v>73</v>
      </c>
      <c r="H29" s="4">
        <f t="shared" si="2"/>
        <v>0.73</v>
      </c>
      <c r="I29" t="str">
        <f t="shared" si="3"/>
        <v>Yes</v>
      </c>
      <c r="J29" t="str">
        <f t="shared" si="4"/>
        <v>Minor</v>
      </c>
      <c r="K29" t="str">
        <f t="shared" si="5"/>
        <v>B+</v>
      </c>
      <c r="L29" s="1" t="str">
        <f t="shared" si="6"/>
        <v>50%</v>
      </c>
      <c r="M29" t="str" cm="1">
        <f t="array" ref="M29">_xlfn.IFS(G29&gt;=80,"Excellent",G29&gt;=60,"Good",G29&lt;60,"Failed")</f>
        <v>Good</v>
      </c>
      <c r="N29">
        <f t="shared" si="7"/>
        <v>74</v>
      </c>
      <c r="O29" t="str">
        <f t="shared" si="8"/>
        <v xml:space="preserve"> </v>
      </c>
      <c r="P29">
        <f t="shared" si="9"/>
        <v>72</v>
      </c>
      <c r="Q29" t="str">
        <f t="shared" si="10"/>
        <v xml:space="preserve"> </v>
      </c>
    </row>
    <row r="30" spans="1:17" x14ac:dyDescent="0.3">
      <c r="A30" s="16">
        <v>28</v>
      </c>
      <c r="B30" s="17" t="s">
        <v>25</v>
      </c>
      <c r="C30" s="17">
        <v>20</v>
      </c>
      <c r="D30" s="17">
        <v>56</v>
      </c>
      <c r="E30" s="17">
        <v>77</v>
      </c>
      <c r="F30">
        <f t="shared" si="0"/>
        <v>133</v>
      </c>
      <c r="G30">
        <f t="shared" si="1"/>
        <v>66.5</v>
      </c>
      <c r="H30" s="4">
        <f t="shared" si="2"/>
        <v>0.66500000000000004</v>
      </c>
      <c r="I30" t="str">
        <f t="shared" si="3"/>
        <v>Yes</v>
      </c>
      <c r="J30" t="str">
        <f t="shared" si="4"/>
        <v>Minor</v>
      </c>
      <c r="K30" t="str">
        <f t="shared" si="5"/>
        <v>B</v>
      </c>
      <c r="L30" s="1" t="str">
        <f t="shared" si="6"/>
        <v>50%</v>
      </c>
      <c r="M30" t="str" cm="1">
        <f t="array" ref="M30">_xlfn.IFS(G30&gt;=80,"Excellent",G30&gt;=60,"Good",G30&lt;60,"Failed")</f>
        <v>Good</v>
      </c>
      <c r="N30">
        <f t="shared" si="7"/>
        <v>77</v>
      </c>
      <c r="O30" t="str">
        <f t="shared" si="8"/>
        <v xml:space="preserve"> </v>
      </c>
      <c r="P30">
        <f t="shared" si="9"/>
        <v>56</v>
      </c>
      <c r="Q30" t="str">
        <f t="shared" si="10"/>
        <v xml:space="preserve"> </v>
      </c>
    </row>
    <row r="31" spans="1:17" x14ac:dyDescent="0.3">
      <c r="A31" s="16">
        <v>29</v>
      </c>
      <c r="B31" s="17" t="s">
        <v>26</v>
      </c>
      <c r="C31" s="17">
        <v>30</v>
      </c>
      <c r="D31" s="17">
        <v>57</v>
      </c>
      <c r="E31" s="17">
        <v>66</v>
      </c>
      <c r="F31">
        <f t="shared" si="0"/>
        <v>123</v>
      </c>
      <c r="G31">
        <f t="shared" si="1"/>
        <v>61.5</v>
      </c>
      <c r="H31" s="4">
        <f t="shared" si="2"/>
        <v>0.61499999999999999</v>
      </c>
      <c r="I31" t="str">
        <f t="shared" si="3"/>
        <v>Yes</v>
      </c>
      <c r="J31" t="str">
        <f t="shared" si="4"/>
        <v>Minor</v>
      </c>
      <c r="K31" t="str">
        <f t="shared" si="5"/>
        <v>B</v>
      </c>
      <c r="L31" s="1" t="str">
        <f t="shared" si="6"/>
        <v>50%</v>
      </c>
      <c r="M31" t="str" cm="1">
        <f t="array" ref="M31">_xlfn.IFS(G31&gt;=80,"Excellent",G31&gt;=60,"Good",G31&lt;60,"Failed")</f>
        <v>Good</v>
      </c>
      <c r="N31">
        <f t="shared" si="7"/>
        <v>66</v>
      </c>
      <c r="O31" t="str">
        <f t="shared" si="8"/>
        <v xml:space="preserve"> </v>
      </c>
      <c r="P31">
        <f t="shared" si="9"/>
        <v>57</v>
      </c>
      <c r="Q31" t="str">
        <f t="shared" si="10"/>
        <v xml:space="preserve"> </v>
      </c>
    </row>
    <row r="32" spans="1:17" x14ac:dyDescent="0.3">
      <c r="A32" s="16">
        <v>30</v>
      </c>
      <c r="B32" s="17" t="s">
        <v>27</v>
      </c>
      <c r="C32" s="17">
        <v>20</v>
      </c>
      <c r="D32" s="17">
        <v>83</v>
      </c>
      <c r="E32" s="17">
        <v>92</v>
      </c>
      <c r="F32">
        <f t="shared" si="0"/>
        <v>175</v>
      </c>
      <c r="G32">
        <f t="shared" si="1"/>
        <v>87.5</v>
      </c>
      <c r="H32" s="4">
        <f t="shared" si="2"/>
        <v>0.875</v>
      </c>
      <c r="I32" t="str">
        <f t="shared" si="3"/>
        <v>Yes</v>
      </c>
      <c r="J32" t="str">
        <f t="shared" si="4"/>
        <v>Minor</v>
      </c>
      <c r="K32" t="str">
        <f t="shared" si="5"/>
        <v>A</v>
      </c>
      <c r="L32" s="1" t="str">
        <f t="shared" si="6"/>
        <v>50%</v>
      </c>
      <c r="M32" t="str" cm="1">
        <f t="array" ref="M32">_xlfn.IFS(G32&gt;=80,"Excellent",G32&gt;=60,"Good",G32&lt;60,"Failed")</f>
        <v>Excellent</v>
      </c>
      <c r="N32">
        <f t="shared" si="7"/>
        <v>92</v>
      </c>
      <c r="O32" t="str">
        <f t="shared" si="8"/>
        <v xml:space="preserve"> </v>
      </c>
      <c r="P32">
        <f t="shared" si="9"/>
        <v>83</v>
      </c>
      <c r="Q32" t="str">
        <f t="shared" si="10"/>
        <v xml:space="preserve"> </v>
      </c>
    </row>
    <row r="33" spans="1:17" x14ac:dyDescent="0.3">
      <c r="A33" s="16">
        <v>31</v>
      </c>
      <c r="B33" s="17" t="s">
        <v>4</v>
      </c>
      <c r="C33" s="17">
        <v>18</v>
      </c>
      <c r="D33" s="17">
        <v>56</v>
      </c>
      <c r="E33" s="17">
        <v>55</v>
      </c>
      <c r="F33">
        <f t="shared" si="0"/>
        <v>111</v>
      </c>
      <c r="G33">
        <f t="shared" si="1"/>
        <v>55.5</v>
      </c>
      <c r="H33" s="4">
        <f t="shared" si="2"/>
        <v>0.55500000000000005</v>
      </c>
      <c r="I33" t="str">
        <f t="shared" si="3"/>
        <v>Yes</v>
      </c>
      <c r="J33" t="str">
        <f t="shared" si="4"/>
        <v>Minor</v>
      </c>
      <c r="K33" t="str">
        <f t="shared" si="5"/>
        <v>C+</v>
      </c>
      <c r="L33" s="1" t="str">
        <f t="shared" si="6"/>
        <v>50%</v>
      </c>
      <c r="M33" t="str" cm="1">
        <f t="array" ref="M33">_xlfn.IFS(G33&gt;=80,"Excellent",G33&gt;=60,"Good",G33&lt;60,"Failed")</f>
        <v>Failed</v>
      </c>
      <c r="N33">
        <f t="shared" si="7"/>
        <v>56</v>
      </c>
      <c r="O33" t="str">
        <f t="shared" si="8"/>
        <v xml:space="preserve"> </v>
      </c>
      <c r="P33">
        <f t="shared" si="9"/>
        <v>55</v>
      </c>
      <c r="Q33" t="str">
        <f t="shared" si="10"/>
        <v xml:space="preserve"> </v>
      </c>
    </row>
    <row r="34" spans="1:17" x14ac:dyDescent="0.3">
      <c r="A34" s="16">
        <v>32</v>
      </c>
      <c r="B34" s="17" t="s">
        <v>14</v>
      </c>
      <c r="C34" s="17">
        <v>29</v>
      </c>
      <c r="D34" s="17">
        <v>93</v>
      </c>
      <c r="E34" s="17">
        <v>98</v>
      </c>
      <c r="F34">
        <f t="shared" si="0"/>
        <v>191</v>
      </c>
      <c r="G34">
        <f t="shared" si="1"/>
        <v>95.5</v>
      </c>
      <c r="H34" s="4">
        <f t="shared" si="2"/>
        <v>0.95499999999999996</v>
      </c>
      <c r="I34" t="str">
        <f t="shared" si="3"/>
        <v>Yes</v>
      </c>
      <c r="J34" t="str">
        <f t="shared" si="4"/>
        <v>Minor</v>
      </c>
      <c r="K34" t="str">
        <f t="shared" si="5"/>
        <v>A+</v>
      </c>
      <c r="L34" s="1" t="str">
        <f t="shared" si="6"/>
        <v>100%</v>
      </c>
      <c r="M34" t="str" cm="1">
        <f t="array" ref="M34">_xlfn.IFS(G34&gt;=80,"Excellent",G34&gt;=60,"Good",G34&lt;60,"Failed")</f>
        <v>Excellent</v>
      </c>
      <c r="N34">
        <f t="shared" si="7"/>
        <v>98</v>
      </c>
      <c r="O34" t="str">
        <f t="shared" si="8"/>
        <v xml:space="preserve"> </v>
      </c>
      <c r="P34">
        <f t="shared" si="9"/>
        <v>93</v>
      </c>
      <c r="Q34" t="str">
        <f t="shared" si="10"/>
        <v xml:space="preserve"> </v>
      </c>
    </row>
    <row r="35" spans="1:17" x14ac:dyDescent="0.3">
      <c r="A35" s="16">
        <v>33</v>
      </c>
      <c r="B35" s="17" t="s">
        <v>28</v>
      </c>
      <c r="C35" s="17">
        <v>21</v>
      </c>
      <c r="D35" s="17">
        <v>65</v>
      </c>
      <c r="E35" s="17">
        <v>95</v>
      </c>
      <c r="F35">
        <f t="shared" si="0"/>
        <v>160</v>
      </c>
      <c r="G35">
        <f t="shared" si="1"/>
        <v>80</v>
      </c>
      <c r="H35" s="4">
        <f t="shared" si="2"/>
        <v>0.8</v>
      </c>
      <c r="I35" t="str">
        <f t="shared" si="3"/>
        <v>Yes</v>
      </c>
      <c r="J35" t="str">
        <f t="shared" si="4"/>
        <v>Minor</v>
      </c>
      <c r="K35" t="str">
        <f t="shared" si="5"/>
        <v>A</v>
      </c>
      <c r="L35" s="1" t="str">
        <f t="shared" si="6"/>
        <v>50%</v>
      </c>
      <c r="M35" t="str" cm="1">
        <f t="array" ref="M35">_xlfn.IFS(G35&gt;=80,"Excellent",G35&gt;=60,"Good",G35&lt;60,"Failed")</f>
        <v>Excellent</v>
      </c>
      <c r="N35">
        <f t="shared" si="7"/>
        <v>95</v>
      </c>
      <c r="O35" t="str">
        <f t="shared" si="8"/>
        <v xml:space="preserve"> </v>
      </c>
      <c r="P35">
        <f t="shared" si="9"/>
        <v>65</v>
      </c>
      <c r="Q35" t="str">
        <f t="shared" si="10"/>
        <v xml:space="preserve"> </v>
      </c>
    </row>
    <row r="36" spans="1:17" x14ac:dyDescent="0.3">
      <c r="A36" s="16">
        <v>34</v>
      </c>
      <c r="B36" s="17" t="s">
        <v>29</v>
      </c>
      <c r="C36" s="17">
        <v>24</v>
      </c>
      <c r="D36" s="17">
        <v>91</v>
      </c>
      <c r="E36" s="17">
        <v>55</v>
      </c>
      <c r="F36">
        <f t="shared" si="0"/>
        <v>146</v>
      </c>
      <c r="G36">
        <f t="shared" si="1"/>
        <v>73</v>
      </c>
      <c r="H36" s="4">
        <f t="shared" si="2"/>
        <v>0.73</v>
      </c>
      <c r="I36" t="str">
        <f t="shared" si="3"/>
        <v>Yes</v>
      </c>
      <c r="J36" t="str">
        <f t="shared" si="4"/>
        <v>Minor</v>
      </c>
      <c r="K36" t="str">
        <f t="shared" si="5"/>
        <v>B+</v>
      </c>
      <c r="L36" s="1" t="str">
        <f t="shared" si="6"/>
        <v>50%</v>
      </c>
      <c r="M36" t="str" cm="1">
        <f t="array" ref="M36">_xlfn.IFS(G36&gt;=80,"Excellent",G36&gt;=60,"Good",G36&lt;60,"Failed")</f>
        <v>Good</v>
      </c>
      <c r="N36">
        <f t="shared" si="7"/>
        <v>91</v>
      </c>
      <c r="O36" t="str">
        <f t="shared" si="8"/>
        <v xml:space="preserve"> </v>
      </c>
      <c r="P36">
        <f t="shared" si="9"/>
        <v>55</v>
      </c>
      <c r="Q36" t="str">
        <f t="shared" si="10"/>
        <v xml:space="preserve"> </v>
      </c>
    </row>
    <row r="37" spans="1:17" x14ac:dyDescent="0.3">
      <c r="A37" s="16">
        <v>35</v>
      </c>
      <c r="B37" s="17" t="s">
        <v>30</v>
      </c>
      <c r="C37" s="17">
        <v>27</v>
      </c>
      <c r="D37" s="17">
        <v>99</v>
      </c>
      <c r="E37" s="17">
        <v>87</v>
      </c>
      <c r="F37">
        <f t="shared" si="0"/>
        <v>186</v>
      </c>
      <c r="G37">
        <f t="shared" si="1"/>
        <v>93</v>
      </c>
      <c r="H37" s="4">
        <f t="shared" si="2"/>
        <v>0.93</v>
      </c>
      <c r="I37" t="str">
        <f t="shared" si="3"/>
        <v>Yes</v>
      </c>
      <c r="J37" t="str">
        <f t="shared" si="4"/>
        <v>Minor</v>
      </c>
      <c r="K37" t="str">
        <f t="shared" si="5"/>
        <v>A+</v>
      </c>
      <c r="L37" s="1" t="str">
        <f t="shared" si="6"/>
        <v>100%</v>
      </c>
      <c r="M37" t="str" cm="1">
        <f t="array" ref="M37">_xlfn.IFS(G37&gt;=80,"Excellent",G37&gt;=60,"Good",G37&lt;60,"Failed")</f>
        <v>Excellent</v>
      </c>
      <c r="N37">
        <f t="shared" si="7"/>
        <v>99</v>
      </c>
      <c r="O37" t="str">
        <f t="shared" si="8"/>
        <v>yes</v>
      </c>
      <c r="P37">
        <f t="shared" si="9"/>
        <v>87</v>
      </c>
      <c r="Q37" t="str">
        <f t="shared" si="10"/>
        <v xml:space="preserve"> </v>
      </c>
    </row>
    <row r="38" spans="1:17" x14ac:dyDescent="0.3">
      <c r="A38" s="16">
        <v>36</v>
      </c>
      <c r="B38" s="17" t="s">
        <v>31</v>
      </c>
      <c r="C38" s="17">
        <v>17</v>
      </c>
      <c r="D38" s="17">
        <v>73</v>
      </c>
      <c r="E38" s="17">
        <v>35</v>
      </c>
      <c r="F38">
        <f t="shared" si="0"/>
        <v>108</v>
      </c>
      <c r="G38">
        <f t="shared" si="1"/>
        <v>54</v>
      </c>
      <c r="H38" s="4">
        <f t="shared" si="2"/>
        <v>0.54</v>
      </c>
      <c r="I38" t="str">
        <f t="shared" si="3"/>
        <v>No</v>
      </c>
      <c r="J38" t="str">
        <f t="shared" si="4"/>
        <v>Adult</v>
      </c>
      <c r="K38" t="str">
        <f t="shared" si="5"/>
        <v>C+</v>
      </c>
      <c r="L38" s="1" t="str">
        <f t="shared" si="6"/>
        <v>50%</v>
      </c>
      <c r="M38" t="str" cm="1">
        <f t="array" ref="M38">_xlfn.IFS(G38&gt;=80,"Excellent",G38&gt;=60,"Good",G38&lt;60,"Failed")</f>
        <v>Failed</v>
      </c>
      <c r="N38">
        <f t="shared" si="7"/>
        <v>73</v>
      </c>
      <c r="O38" t="str">
        <f t="shared" si="8"/>
        <v xml:space="preserve"> </v>
      </c>
      <c r="P38">
        <f t="shared" si="9"/>
        <v>35</v>
      </c>
      <c r="Q38" t="str">
        <f t="shared" si="10"/>
        <v xml:space="preserve"> </v>
      </c>
    </row>
    <row r="39" spans="1:17" x14ac:dyDescent="0.3">
      <c r="A39" s="16">
        <v>37</v>
      </c>
      <c r="B39" s="17" t="s">
        <v>32</v>
      </c>
      <c r="C39" s="17">
        <v>30</v>
      </c>
      <c r="D39" s="17">
        <v>62</v>
      </c>
      <c r="E39" s="17">
        <v>42</v>
      </c>
      <c r="F39">
        <f t="shared" si="0"/>
        <v>104</v>
      </c>
      <c r="G39">
        <f t="shared" si="1"/>
        <v>52</v>
      </c>
      <c r="H39" s="4">
        <f t="shared" si="2"/>
        <v>0.52</v>
      </c>
      <c r="I39" t="str">
        <f t="shared" si="3"/>
        <v>Yes</v>
      </c>
      <c r="J39" t="str">
        <f t="shared" si="4"/>
        <v>Minor</v>
      </c>
      <c r="K39" t="str">
        <f t="shared" si="5"/>
        <v>C+</v>
      </c>
      <c r="L39" s="1" t="str">
        <f t="shared" si="6"/>
        <v>50%</v>
      </c>
      <c r="M39" t="str" cm="1">
        <f t="array" ref="M39">_xlfn.IFS(G39&gt;=80,"Excellent",G39&gt;=60,"Good",G39&lt;60,"Failed")</f>
        <v>Failed</v>
      </c>
      <c r="N39">
        <f t="shared" si="7"/>
        <v>62</v>
      </c>
      <c r="O39" t="str">
        <f t="shared" si="8"/>
        <v xml:space="preserve"> </v>
      </c>
      <c r="P39">
        <f t="shared" si="9"/>
        <v>42</v>
      </c>
      <c r="Q39" t="str">
        <f t="shared" si="10"/>
        <v xml:space="preserve"> </v>
      </c>
    </row>
    <row r="40" spans="1:17" x14ac:dyDescent="0.3">
      <c r="A40" s="16">
        <v>38</v>
      </c>
      <c r="B40" s="17" t="s">
        <v>33</v>
      </c>
      <c r="C40" s="17">
        <v>22</v>
      </c>
      <c r="D40" s="17">
        <v>58</v>
      </c>
      <c r="E40" s="17">
        <v>69</v>
      </c>
      <c r="F40">
        <f t="shared" si="0"/>
        <v>127</v>
      </c>
      <c r="G40">
        <f t="shared" si="1"/>
        <v>63.5</v>
      </c>
      <c r="H40" s="4">
        <f t="shared" si="2"/>
        <v>0.63500000000000001</v>
      </c>
      <c r="I40" t="str">
        <f t="shared" si="3"/>
        <v>Yes</v>
      </c>
      <c r="J40" t="str">
        <f t="shared" si="4"/>
        <v>Minor</v>
      </c>
      <c r="K40" t="str">
        <f t="shared" si="5"/>
        <v>B</v>
      </c>
      <c r="L40" s="1" t="str">
        <f t="shared" si="6"/>
        <v>50%</v>
      </c>
      <c r="M40" t="str" cm="1">
        <f t="array" ref="M40">_xlfn.IFS(G40&gt;=80,"Excellent",G40&gt;=60,"Good",G40&lt;60,"Failed")</f>
        <v>Good</v>
      </c>
      <c r="N40">
        <f t="shared" si="7"/>
        <v>69</v>
      </c>
      <c r="O40" t="str">
        <f t="shared" si="8"/>
        <v xml:space="preserve"> </v>
      </c>
      <c r="P40">
        <f t="shared" si="9"/>
        <v>58</v>
      </c>
      <c r="Q40" t="str">
        <f t="shared" si="10"/>
        <v xml:space="preserve"> </v>
      </c>
    </row>
    <row r="41" spans="1:17" x14ac:dyDescent="0.3">
      <c r="A41" s="16">
        <v>39</v>
      </c>
      <c r="B41" s="17" t="s">
        <v>34</v>
      </c>
      <c r="C41" s="17">
        <v>21</v>
      </c>
      <c r="D41" s="17">
        <v>64</v>
      </c>
      <c r="E41" s="17">
        <v>87</v>
      </c>
      <c r="F41">
        <f t="shared" si="0"/>
        <v>151</v>
      </c>
      <c r="G41">
        <f t="shared" si="1"/>
        <v>75.5</v>
      </c>
      <c r="H41" s="4">
        <f t="shared" si="2"/>
        <v>0.755</v>
      </c>
      <c r="I41" t="str">
        <f t="shared" si="3"/>
        <v>Yes</v>
      </c>
      <c r="J41" t="str">
        <f t="shared" si="4"/>
        <v>Minor</v>
      </c>
      <c r="K41" t="str">
        <f t="shared" si="5"/>
        <v>B+</v>
      </c>
      <c r="L41" s="1" t="str">
        <f t="shared" si="6"/>
        <v>50%</v>
      </c>
      <c r="M41" t="str" cm="1">
        <f t="array" ref="M41">_xlfn.IFS(G41&gt;=80,"Excellent",G41&gt;=60,"Good",G41&lt;60,"Failed")</f>
        <v>Good</v>
      </c>
      <c r="N41">
        <f t="shared" si="7"/>
        <v>87</v>
      </c>
      <c r="O41" t="str">
        <f t="shared" si="8"/>
        <v xml:space="preserve"> </v>
      </c>
      <c r="P41">
        <f t="shared" si="9"/>
        <v>64</v>
      </c>
      <c r="Q41" t="str">
        <f t="shared" si="10"/>
        <v xml:space="preserve"> </v>
      </c>
    </row>
    <row r="42" spans="1:17" x14ac:dyDescent="0.3">
      <c r="A42" s="16">
        <v>40</v>
      </c>
      <c r="B42" s="17" t="s">
        <v>35</v>
      </c>
      <c r="C42" s="17">
        <v>19</v>
      </c>
      <c r="D42" s="17">
        <v>48</v>
      </c>
      <c r="E42" s="17">
        <v>36</v>
      </c>
      <c r="F42">
        <f t="shared" si="0"/>
        <v>84</v>
      </c>
      <c r="G42">
        <f t="shared" si="1"/>
        <v>42</v>
      </c>
      <c r="H42" s="4">
        <f t="shared" si="2"/>
        <v>0.42</v>
      </c>
      <c r="I42" t="str">
        <f t="shared" si="3"/>
        <v>Yes</v>
      </c>
      <c r="J42" t="str">
        <f t="shared" si="4"/>
        <v>Minor</v>
      </c>
      <c r="K42" t="str">
        <f t="shared" si="5"/>
        <v>C</v>
      </c>
      <c r="L42" s="1" t="str">
        <f t="shared" si="6"/>
        <v>50%</v>
      </c>
      <c r="M42" t="str" cm="1">
        <f t="array" ref="M42">_xlfn.IFS(G42&gt;=80,"Excellent",G42&gt;=60,"Good",G42&lt;60,"Failed")</f>
        <v>Failed</v>
      </c>
      <c r="N42">
        <f t="shared" si="7"/>
        <v>48</v>
      </c>
      <c r="O42" t="str">
        <f t="shared" si="8"/>
        <v xml:space="preserve"> </v>
      </c>
      <c r="P42">
        <f t="shared" si="9"/>
        <v>36</v>
      </c>
      <c r="Q42" t="str">
        <f t="shared" si="10"/>
        <v xml:space="preserve"> </v>
      </c>
    </row>
    <row r="43" spans="1:17" x14ac:dyDescent="0.3">
      <c r="A43" s="16">
        <v>41</v>
      </c>
      <c r="B43" s="17" t="s">
        <v>36</v>
      </c>
      <c r="C43" s="17">
        <v>28</v>
      </c>
      <c r="D43" s="17">
        <v>81</v>
      </c>
      <c r="E43" s="17">
        <v>98</v>
      </c>
      <c r="F43">
        <f t="shared" si="0"/>
        <v>179</v>
      </c>
      <c r="G43">
        <f t="shared" si="1"/>
        <v>89.5</v>
      </c>
      <c r="H43" s="4">
        <f t="shared" si="2"/>
        <v>0.89500000000000002</v>
      </c>
      <c r="I43" t="str">
        <f t="shared" si="3"/>
        <v>Yes</v>
      </c>
      <c r="J43" t="str">
        <f t="shared" si="4"/>
        <v>Minor</v>
      </c>
      <c r="K43" t="str">
        <f t="shared" si="5"/>
        <v>A</v>
      </c>
      <c r="L43" s="1" t="str">
        <f t="shared" si="6"/>
        <v>50%</v>
      </c>
      <c r="M43" t="str" cm="1">
        <f t="array" ref="M43">_xlfn.IFS(G43&gt;=80,"Excellent",G43&gt;=60,"Good",G43&lt;60,"Failed")</f>
        <v>Excellent</v>
      </c>
      <c r="N43">
        <f t="shared" si="7"/>
        <v>98</v>
      </c>
      <c r="O43" t="str">
        <f t="shared" si="8"/>
        <v xml:space="preserve"> </v>
      </c>
      <c r="P43">
        <f t="shared" si="9"/>
        <v>81</v>
      </c>
      <c r="Q43" t="str">
        <f t="shared" si="10"/>
        <v xml:space="preserve"> </v>
      </c>
    </row>
    <row r="44" spans="1:17" x14ac:dyDescent="0.3">
      <c r="A44" s="16">
        <v>42</v>
      </c>
      <c r="B44" s="17" t="s">
        <v>37</v>
      </c>
      <c r="C44" s="17">
        <v>30</v>
      </c>
      <c r="D44" s="17">
        <v>33</v>
      </c>
      <c r="E44" s="17">
        <v>74</v>
      </c>
      <c r="F44">
        <f t="shared" si="0"/>
        <v>107</v>
      </c>
      <c r="G44">
        <f t="shared" si="1"/>
        <v>53.5</v>
      </c>
      <c r="H44" s="4">
        <f t="shared" si="2"/>
        <v>0.53500000000000003</v>
      </c>
      <c r="I44" t="str">
        <f t="shared" si="3"/>
        <v>Yes</v>
      </c>
      <c r="J44" t="str">
        <f t="shared" si="4"/>
        <v>Minor</v>
      </c>
      <c r="K44" t="str">
        <f t="shared" si="5"/>
        <v>C+</v>
      </c>
      <c r="L44" s="1" t="str">
        <f t="shared" si="6"/>
        <v>50%</v>
      </c>
      <c r="M44" t="str" cm="1">
        <f t="array" ref="M44">_xlfn.IFS(G44&gt;=80,"Excellent",G44&gt;=60,"Good",G44&lt;60,"Failed")</f>
        <v>Failed</v>
      </c>
      <c r="N44">
        <f t="shared" si="7"/>
        <v>74</v>
      </c>
      <c r="O44" t="str">
        <f t="shared" si="8"/>
        <v xml:space="preserve"> </v>
      </c>
      <c r="P44">
        <f t="shared" si="9"/>
        <v>33</v>
      </c>
      <c r="Q44" t="str">
        <f t="shared" si="10"/>
        <v>Fail</v>
      </c>
    </row>
    <row r="45" spans="1:17" x14ac:dyDescent="0.3">
      <c r="A45" s="16">
        <v>43</v>
      </c>
      <c r="B45" s="17" t="s">
        <v>38</v>
      </c>
      <c r="C45" s="17">
        <v>21</v>
      </c>
      <c r="D45" s="17">
        <v>72</v>
      </c>
      <c r="E45" s="17">
        <v>84</v>
      </c>
      <c r="F45">
        <f t="shared" si="0"/>
        <v>156</v>
      </c>
      <c r="G45">
        <f t="shared" si="1"/>
        <v>78</v>
      </c>
      <c r="H45" s="4">
        <f t="shared" si="2"/>
        <v>0.78</v>
      </c>
      <c r="I45" t="str">
        <f t="shared" si="3"/>
        <v>Yes</v>
      </c>
      <c r="J45" t="str">
        <f t="shared" si="4"/>
        <v>Minor</v>
      </c>
      <c r="K45" t="str">
        <f t="shared" si="5"/>
        <v>B+</v>
      </c>
      <c r="L45" s="1" t="str">
        <f t="shared" si="6"/>
        <v>50%</v>
      </c>
      <c r="M45" t="str" cm="1">
        <f t="array" ref="M45">_xlfn.IFS(G45&gt;=80,"Excellent",G45&gt;=60,"Good",G45&lt;60,"Failed")</f>
        <v>Good</v>
      </c>
      <c r="N45">
        <f t="shared" si="7"/>
        <v>84</v>
      </c>
      <c r="O45" t="str">
        <f t="shared" si="8"/>
        <v xml:space="preserve"> </v>
      </c>
      <c r="P45">
        <f t="shared" si="9"/>
        <v>72</v>
      </c>
      <c r="Q45" t="str">
        <f t="shared" si="10"/>
        <v xml:space="preserve"> </v>
      </c>
    </row>
    <row r="46" spans="1:17" x14ac:dyDescent="0.3">
      <c r="A46" s="16">
        <v>44</v>
      </c>
      <c r="B46" s="17" t="s">
        <v>39</v>
      </c>
      <c r="C46" s="17">
        <v>18</v>
      </c>
      <c r="D46" s="17">
        <v>41</v>
      </c>
      <c r="E46" s="17">
        <v>80</v>
      </c>
      <c r="F46">
        <f t="shared" si="0"/>
        <v>121</v>
      </c>
      <c r="G46">
        <f t="shared" si="1"/>
        <v>60.5</v>
      </c>
      <c r="H46" s="4">
        <f t="shared" si="2"/>
        <v>0.60499999999999998</v>
      </c>
      <c r="I46" t="str">
        <f t="shared" si="3"/>
        <v>Yes</v>
      </c>
      <c r="J46" t="str">
        <f t="shared" si="4"/>
        <v>Minor</v>
      </c>
      <c r="K46" t="str">
        <f t="shared" si="5"/>
        <v>B</v>
      </c>
      <c r="L46" s="1" t="str">
        <f t="shared" si="6"/>
        <v>50%</v>
      </c>
      <c r="M46" t="str" cm="1">
        <f t="array" ref="M46">_xlfn.IFS(G46&gt;=80,"Excellent",G46&gt;=60,"Good",G46&lt;60,"Failed")</f>
        <v>Good</v>
      </c>
      <c r="N46">
        <f t="shared" si="7"/>
        <v>80</v>
      </c>
      <c r="O46" t="str">
        <f t="shared" si="8"/>
        <v xml:space="preserve"> </v>
      </c>
      <c r="P46">
        <f t="shared" si="9"/>
        <v>41</v>
      </c>
      <c r="Q46" t="str">
        <f t="shared" si="10"/>
        <v xml:space="preserve"> </v>
      </c>
    </row>
    <row r="47" spans="1:17" x14ac:dyDescent="0.3">
      <c r="A47" s="16">
        <v>45</v>
      </c>
      <c r="B47" s="17" t="s">
        <v>40</v>
      </c>
      <c r="C47" s="17">
        <v>18</v>
      </c>
      <c r="D47" s="17">
        <v>54</v>
      </c>
      <c r="E47" s="17">
        <v>53</v>
      </c>
      <c r="F47">
        <f t="shared" si="0"/>
        <v>107</v>
      </c>
      <c r="G47">
        <f t="shared" si="1"/>
        <v>53.5</v>
      </c>
      <c r="H47" s="4">
        <f t="shared" si="2"/>
        <v>0.53500000000000003</v>
      </c>
      <c r="I47" t="str">
        <f t="shared" si="3"/>
        <v>Yes</v>
      </c>
      <c r="J47" t="str">
        <f t="shared" si="4"/>
        <v>Minor</v>
      </c>
      <c r="K47" t="str">
        <f t="shared" si="5"/>
        <v>C+</v>
      </c>
      <c r="L47" s="1" t="str">
        <f t="shared" si="6"/>
        <v>50%</v>
      </c>
      <c r="M47" t="str" cm="1">
        <f t="array" ref="M47">_xlfn.IFS(G47&gt;=80,"Excellent",G47&gt;=60,"Good",G47&lt;60,"Failed")</f>
        <v>Failed</v>
      </c>
      <c r="N47">
        <f t="shared" si="7"/>
        <v>54</v>
      </c>
      <c r="O47" t="str">
        <f t="shared" si="8"/>
        <v xml:space="preserve"> </v>
      </c>
      <c r="P47">
        <f t="shared" si="9"/>
        <v>53</v>
      </c>
      <c r="Q47" t="str">
        <f t="shared" si="10"/>
        <v xml:space="preserve"> </v>
      </c>
    </row>
    <row r="48" spans="1:17" x14ac:dyDescent="0.3">
      <c r="A48" s="16">
        <v>46</v>
      </c>
      <c r="B48" s="17" t="s">
        <v>41</v>
      </c>
      <c r="C48" s="17">
        <v>30</v>
      </c>
      <c r="D48" s="17">
        <v>73</v>
      </c>
      <c r="E48" s="17">
        <v>82</v>
      </c>
      <c r="F48">
        <f t="shared" si="0"/>
        <v>155</v>
      </c>
      <c r="G48">
        <f t="shared" si="1"/>
        <v>77.5</v>
      </c>
      <c r="H48" s="4">
        <f t="shared" si="2"/>
        <v>0.77500000000000002</v>
      </c>
      <c r="I48" t="str">
        <f t="shared" si="3"/>
        <v>Yes</v>
      </c>
      <c r="J48" t="str">
        <f t="shared" si="4"/>
        <v>Minor</v>
      </c>
      <c r="K48" t="str">
        <f t="shared" si="5"/>
        <v>B+</v>
      </c>
      <c r="L48" s="1" t="str">
        <f t="shared" si="6"/>
        <v>50%</v>
      </c>
      <c r="M48" t="str" cm="1">
        <f t="array" ref="M48">_xlfn.IFS(G48&gt;=80,"Excellent",G48&gt;=60,"Good",G48&lt;60,"Failed")</f>
        <v>Good</v>
      </c>
      <c r="N48">
        <f t="shared" si="7"/>
        <v>82</v>
      </c>
      <c r="O48" t="str">
        <f t="shared" si="8"/>
        <v xml:space="preserve"> </v>
      </c>
      <c r="P48">
        <f t="shared" si="9"/>
        <v>73</v>
      </c>
      <c r="Q48" t="str">
        <f t="shared" si="10"/>
        <v xml:space="preserve"> </v>
      </c>
    </row>
    <row r="49" spans="1:17" x14ac:dyDescent="0.3">
      <c r="A49" s="16">
        <v>47</v>
      </c>
      <c r="B49" s="17" t="s">
        <v>42</v>
      </c>
      <c r="C49" s="17">
        <v>15</v>
      </c>
      <c r="D49" s="17">
        <v>74</v>
      </c>
      <c r="E49" s="17">
        <v>94</v>
      </c>
      <c r="F49">
        <f t="shared" si="0"/>
        <v>168</v>
      </c>
      <c r="G49">
        <f t="shared" si="1"/>
        <v>84</v>
      </c>
      <c r="H49" s="4">
        <f t="shared" si="2"/>
        <v>0.84</v>
      </c>
      <c r="I49" t="str">
        <f t="shared" si="3"/>
        <v>No</v>
      </c>
      <c r="J49" t="str">
        <f t="shared" si="4"/>
        <v>Adult</v>
      </c>
      <c r="K49" t="str">
        <f t="shared" si="5"/>
        <v>A</v>
      </c>
      <c r="L49" s="1" t="str">
        <f t="shared" si="6"/>
        <v>50%</v>
      </c>
      <c r="M49" t="str" cm="1">
        <f t="array" ref="M49">_xlfn.IFS(G49&gt;=80,"Excellent",G49&gt;=60,"Good",G49&lt;60,"Failed")</f>
        <v>Excellent</v>
      </c>
      <c r="N49">
        <f t="shared" si="7"/>
        <v>94</v>
      </c>
      <c r="O49" t="str">
        <f t="shared" si="8"/>
        <v xml:space="preserve"> </v>
      </c>
      <c r="P49">
        <f t="shared" si="9"/>
        <v>74</v>
      </c>
      <c r="Q49" t="str">
        <f t="shared" si="10"/>
        <v xml:space="preserve"> </v>
      </c>
    </row>
    <row r="50" spans="1:17" x14ac:dyDescent="0.3">
      <c r="A50" s="16">
        <v>48</v>
      </c>
      <c r="B50" s="17" t="s">
        <v>6</v>
      </c>
      <c r="C50" s="17">
        <v>24</v>
      </c>
      <c r="D50" s="17">
        <v>84</v>
      </c>
      <c r="E50" s="17">
        <v>91</v>
      </c>
      <c r="F50">
        <f t="shared" si="0"/>
        <v>175</v>
      </c>
      <c r="G50">
        <f t="shared" si="1"/>
        <v>87.5</v>
      </c>
      <c r="H50" s="4">
        <f t="shared" si="2"/>
        <v>0.875</v>
      </c>
      <c r="I50" t="str">
        <f t="shared" si="3"/>
        <v>Yes</v>
      </c>
      <c r="J50" t="str">
        <f t="shared" si="4"/>
        <v>Minor</v>
      </c>
      <c r="K50" t="str">
        <f t="shared" si="5"/>
        <v>A</v>
      </c>
      <c r="L50" s="1" t="str">
        <f t="shared" si="6"/>
        <v>50%</v>
      </c>
      <c r="M50" t="str" cm="1">
        <f t="array" ref="M50">_xlfn.IFS(G50&gt;=80,"Excellent",G50&gt;=60,"Good",G50&lt;60,"Failed")</f>
        <v>Excellent</v>
      </c>
      <c r="N50">
        <f t="shared" si="7"/>
        <v>91</v>
      </c>
      <c r="O50" t="str">
        <f t="shared" si="8"/>
        <v xml:space="preserve"> </v>
      </c>
      <c r="P50">
        <f t="shared" si="9"/>
        <v>84</v>
      </c>
      <c r="Q50" t="str">
        <f t="shared" si="10"/>
        <v xml:space="preserve"> </v>
      </c>
    </row>
    <row r="51" spans="1:17" x14ac:dyDescent="0.3">
      <c r="A51" s="16">
        <v>49</v>
      </c>
      <c r="B51" s="17" t="s">
        <v>5</v>
      </c>
      <c r="C51" s="17">
        <v>20</v>
      </c>
      <c r="D51" s="17">
        <v>61</v>
      </c>
      <c r="E51" s="17">
        <v>98</v>
      </c>
      <c r="F51">
        <f t="shared" si="0"/>
        <v>159</v>
      </c>
      <c r="G51">
        <f t="shared" si="1"/>
        <v>79.5</v>
      </c>
      <c r="H51" s="4">
        <f t="shared" si="2"/>
        <v>0.79500000000000004</v>
      </c>
      <c r="I51" t="str">
        <f t="shared" si="3"/>
        <v>Yes</v>
      </c>
      <c r="J51" t="str">
        <f t="shared" si="4"/>
        <v>Minor</v>
      </c>
      <c r="K51" t="str">
        <f t="shared" si="5"/>
        <v>B+</v>
      </c>
      <c r="L51" s="1" t="str">
        <f t="shared" si="6"/>
        <v>50%</v>
      </c>
      <c r="M51" t="str" cm="1">
        <f t="array" ref="M51">_xlfn.IFS(G51&gt;=80,"Excellent",G51&gt;=60,"Good",G51&lt;60,"Failed")</f>
        <v>Good</v>
      </c>
      <c r="N51">
        <f t="shared" si="7"/>
        <v>98</v>
      </c>
      <c r="O51" t="str">
        <f t="shared" si="8"/>
        <v xml:space="preserve"> </v>
      </c>
      <c r="P51">
        <f t="shared" si="9"/>
        <v>61</v>
      </c>
      <c r="Q51" t="str">
        <f t="shared" si="10"/>
        <v xml:space="preserve"> </v>
      </c>
    </row>
    <row r="52" spans="1:17" x14ac:dyDescent="0.3">
      <c r="A52" s="16">
        <v>50</v>
      </c>
      <c r="B52" s="17" t="s">
        <v>43</v>
      </c>
      <c r="C52" s="17">
        <v>26</v>
      </c>
      <c r="D52" s="17">
        <v>49</v>
      </c>
      <c r="E52" s="17">
        <v>81</v>
      </c>
      <c r="F52">
        <f t="shared" si="0"/>
        <v>130</v>
      </c>
      <c r="G52">
        <f t="shared" si="1"/>
        <v>65</v>
      </c>
      <c r="H52" s="4">
        <f t="shared" si="2"/>
        <v>0.65</v>
      </c>
      <c r="I52" t="str">
        <f t="shared" si="3"/>
        <v>Yes</v>
      </c>
      <c r="J52" t="str">
        <f t="shared" si="4"/>
        <v>Minor</v>
      </c>
      <c r="K52" t="str">
        <f t="shared" si="5"/>
        <v>B</v>
      </c>
      <c r="L52" s="1" t="str">
        <f t="shared" si="6"/>
        <v>50%</v>
      </c>
      <c r="M52" t="str" cm="1">
        <f t="array" ref="M52">_xlfn.IFS(G52&gt;=80,"Excellent",G52&gt;=60,"Good",G52&lt;60,"Failed")</f>
        <v>Good</v>
      </c>
      <c r="N52">
        <f t="shared" si="7"/>
        <v>81</v>
      </c>
      <c r="O52" t="str">
        <f t="shared" si="8"/>
        <v xml:space="preserve"> </v>
      </c>
      <c r="P52">
        <f t="shared" si="9"/>
        <v>49</v>
      </c>
      <c r="Q52" t="str">
        <f t="shared" si="10"/>
        <v xml:space="preserve"> </v>
      </c>
    </row>
    <row r="53" spans="1:17" x14ac:dyDescent="0.3">
      <c r="A53" s="16">
        <v>51</v>
      </c>
      <c r="B53" s="17" t="s">
        <v>44</v>
      </c>
      <c r="C53" s="17">
        <v>22</v>
      </c>
      <c r="D53" s="17">
        <v>44</v>
      </c>
      <c r="E53" s="17">
        <v>79</v>
      </c>
      <c r="F53">
        <f t="shared" si="0"/>
        <v>123</v>
      </c>
      <c r="G53">
        <f t="shared" si="1"/>
        <v>61.5</v>
      </c>
      <c r="H53" s="4">
        <f t="shared" si="2"/>
        <v>0.61499999999999999</v>
      </c>
      <c r="I53" t="str">
        <f t="shared" si="3"/>
        <v>Yes</v>
      </c>
      <c r="J53" t="str">
        <f t="shared" si="4"/>
        <v>Minor</v>
      </c>
      <c r="K53" t="str">
        <f t="shared" si="5"/>
        <v>B</v>
      </c>
      <c r="L53" s="1" t="str">
        <f t="shared" si="6"/>
        <v>50%</v>
      </c>
      <c r="M53" t="str" cm="1">
        <f t="array" ref="M53">_xlfn.IFS(G53&gt;=80,"Excellent",G53&gt;=60,"Good",G53&lt;60,"Failed")</f>
        <v>Good</v>
      </c>
      <c r="N53">
        <f t="shared" si="7"/>
        <v>79</v>
      </c>
      <c r="O53" t="str">
        <f t="shared" si="8"/>
        <v xml:space="preserve"> </v>
      </c>
      <c r="P53">
        <f t="shared" si="9"/>
        <v>44</v>
      </c>
      <c r="Q53" t="str">
        <f t="shared" si="10"/>
        <v xml:space="preserve"> </v>
      </c>
    </row>
    <row r="54" spans="1:17" x14ac:dyDescent="0.3">
      <c r="A54" s="16">
        <v>52</v>
      </c>
      <c r="B54" s="17" t="s">
        <v>45</v>
      </c>
      <c r="C54" s="17">
        <v>20</v>
      </c>
      <c r="D54" s="17">
        <v>42</v>
      </c>
      <c r="E54" s="17">
        <v>42</v>
      </c>
      <c r="F54">
        <f t="shared" si="0"/>
        <v>84</v>
      </c>
      <c r="G54">
        <f t="shared" si="1"/>
        <v>42</v>
      </c>
      <c r="H54" s="4">
        <f t="shared" si="2"/>
        <v>0.42</v>
      </c>
      <c r="I54" t="str">
        <f t="shared" si="3"/>
        <v>Yes</v>
      </c>
      <c r="J54" t="str">
        <f t="shared" si="4"/>
        <v>Minor</v>
      </c>
      <c r="K54" t="str">
        <f t="shared" si="5"/>
        <v>C</v>
      </c>
      <c r="L54" s="1" t="str">
        <f t="shared" si="6"/>
        <v>50%</v>
      </c>
      <c r="M54" t="str" cm="1">
        <f t="array" ref="M54">_xlfn.IFS(G54&gt;=80,"Excellent",G54&gt;=60,"Good",G54&lt;60,"Failed")</f>
        <v>Failed</v>
      </c>
      <c r="N54">
        <f t="shared" si="7"/>
        <v>42</v>
      </c>
      <c r="O54" t="str">
        <f t="shared" si="8"/>
        <v xml:space="preserve"> </v>
      </c>
      <c r="P54">
        <f t="shared" si="9"/>
        <v>42</v>
      </c>
      <c r="Q54" t="str">
        <f t="shared" si="10"/>
        <v xml:space="preserve"> </v>
      </c>
    </row>
    <row r="55" spans="1:17" x14ac:dyDescent="0.3">
      <c r="A55" s="16">
        <v>53</v>
      </c>
      <c r="B55" s="17" t="s">
        <v>46</v>
      </c>
      <c r="C55" s="17">
        <v>26</v>
      </c>
      <c r="D55" s="17">
        <v>84</v>
      </c>
      <c r="E55" s="17">
        <v>75</v>
      </c>
      <c r="F55">
        <f t="shared" si="0"/>
        <v>159</v>
      </c>
      <c r="G55">
        <f t="shared" si="1"/>
        <v>79.5</v>
      </c>
      <c r="H55" s="4">
        <f t="shared" si="2"/>
        <v>0.79500000000000004</v>
      </c>
      <c r="I55" t="str">
        <f t="shared" si="3"/>
        <v>Yes</v>
      </c>
      <c r="J55" t="str">
        <f t="shared" si="4"/>
        <v>Minor</v>
      </c>
      <c r="K55" t="str">
        <f t="shared" si="5"/>
        <v>B+</v>
      </c>
      <c r="L55" s="1" t="str">
        <f t="shared" si="6"/>
        <v>50%</v>
      </c>
      <c r="M55" t="str" cm="1">
        <f t="array" ref="M55">_xlfn.IFS(G55&gt;=80,"Excellent",G55&gt;=60,"Good",G55&lt;60,"Failed")</f>
        <v>Good</v>
      </c>
      <c r="N55">
        <f t="shared" si="7"/>
        <v>84</v>
      </c>
      <c r="O55" t="str">
        <f t="shared" si="8"/>
        <v xml:space="preserve"> </v>
      </c>
      <c r="P55">
        <f t="shared" si="9"/>
        <v>75</v>
      </c>
      <c r="Q55" t="str">
        <f t="shared" si="10"/>
        <v xml:space="preserve"> </v>
      </c>
    </row>
    <row r="56" spans="1:17" x14ac:dyDescent="0.3">
      <c r="A56" s="16">
        <v>54</v>
      </c>
      <c r="B56" s="17" t="s">
        <v>47</v>
      </c>
      <c r="C56" s="17">
        <v>26</v>
      </c>
      <c r="D56" s="17">
        <v>36</v>
      </c>
      <c r="E56" s="17">
        <v>55</v>
      </c>
      <c r="F56">
        <f t="shared" si="0"/>
        <v>91</v>
      </c>
      <c r="G56">
        <f t="shared" si="1"/>
        <v>45.5</v>
      </c>
      <c r="H56" s="4">
        <f t="shared" si="2"/>
        <v>0.45500000000000002</v>
      </c>
      <c r="I56" t="str">
        <f t="shared" si="3"/>
        <v>Yes</v>
      </c>
      <c r="J56" t="str">
        <f t="shared" si="4"/>
        <v>Minor</v>
      </c>
      <c r="K56" t="str">
        <f t="shared" si="5"/>
        <v>C</v>
      </c>
      <c r="L56" s="1" t="str">
        <f t="shared" si="6"/>
        <v>50%</v>
      </c>
      <c r="M56" t="str" cm="1">
        <f t="array" ref="M56">_xlfn.IFS(G56&gt;=80,"Excellent",G56&gt;=60,"Good",G56&lt;60,"Failed")</f>
        <v>Failed</v>
      </c>
      <c r="N56">
        <f t="shared" si="7"/>
        <v>55</v>
      </c>
      <c r="O56" t="str">
        <f t="shared" si="8"/>
        <v xml:space="preserve"> </v>
      </c>
      <c r="P56">
        <f t="shared" si="9"/>
        <v>36</v>
      </c>
      <c r="Q56" t="str">
        <f t="shared" si="10"/>
        <v xml:space="preserve"> </v>
      </c>
    </row>
    <row r="57" spans="1:17" x14ac:dyDescent="0.3">
      <c r="A57" s="16">
        <v>55</v>
      </c>
      <c r="B57" s="17" t="s">
        <v>48</v>
      </c>
      <c r="C57" s="17">
        <v>24</v>
      </c>
      <c r="D57" s="17">
        <v>80</v>
      </c>
      <c r="E57" s="17">
        <v>93</v>
      </c>
      <c r="F57">
        <f t="shared" si="0"/>
        <v>173</v>
      </c>
      <c r="G57">
        <f t="shared" si="1"/>
        <v>86.5</v>
      </c>
      <c r="H57" s="4">
        <f t="shared" si="2"/>
        <v>0.86499999999999999</v>
      </c>
      <c r="I57" t="str">
        <f t="shared" si="3"/>
        <v>Yes</v>
      </c>
      <c r="J57" t="str">
        <f t="shared" si="4"/>
        <v>Minor</v>
      </c>
      <c r="K57" t="str">
        <f t="shared" si="5"/>
        <v>A</v>
      </c>
      <c r="L57" s="1" t="str">
        <f t="shared" si="6"/>
        <v>50%</v>
      </c>
      <c r="M57" t="str" cm="1">
        <f t="array" ref="M57">_xlfn.IFS(G57&gt;=80,"Excellent",G57&gt;=60,"Good",G57&lt;60,"Failed")</f>
        <v>Excellent</v>
      </c>
      <c r="N57">
        <f t="shared" si="7"/>
        <v>93</v>
      </c>
      <c r="O57" t="str">
        <f t="shared" si="8"/>
        <v xml:space="preserve"> </v>
      </c>
      <c r="P57">
        <f t="shared" si="9"/>
        <v>80</v>
      </c>
      <c r="Q57" t="str">
        <f t="shared" si="10"/>
        <v xml:space="preserve"> </v>
      </c>
    </row>
    <row r="58" spans="1:17" x14ac:dyDescent="0.3">
      <c r="A58" s="16">
        <v>56</v>
      </c>
      <c r="B58" s="17" t="s">
        <v>49</v>
      </c>
      <c r="C58" s="17">
        <v>24</v>
      </c>
      <c r="D58" s="17">
        <v>39</v>
      </c>
      <c r="E58" s="17">
        <v>87</v>
      </c>
      <c r="F58">
        <f t="shared" si="0"/>
        <v>126</v>
      </c>
      <c r="G58">
        <f t="shared" si="1"/>
        <v>63</v>
      </c>
      <c r="H58" s="4">
        <f t="shared" si="2"/>
        <v>0.63</v>
      </c>
      <c r="I58" t="str">
        <f t="shared" si="3"/>
        <v>Yes</v>
      </c>
      <c r="J58" t="str">
        <f t="shared" si="4"/>
        <v>Minor</v>
      </c>
      <c r="K58" t="str">
        <f t="shared" si="5"/>
        <v>B</v>
      </c>
      <c r="L58" s="1" t="str">
        <f t="shared" si="6"/>
        <v>50%</v>
      </c>
      <c r="M58" t="str" cm="1">
        <f t="array" ref="M58">_xlfn.IFS(G58&gt;=80,"Excellent",G58&gt;=60,"Good",G58&lt;60,"Failed")</f>
        <v>Good</v>
      </c>
      <c r="N58">
        <f t="shared" si="7"/>
        <v>87</v>
      </c>
      <c r="O58" t="str">
        <f t="shared" si="8"/>
        <v xml:space="preserve"> </v>
      </c>
      <c r="P58">
        <f t="shared" si="9"/>
        <v>39</v>
      </c>
      <c r="Q58" t="str">
        <f t="shared" si="10"/>
        <v xml:space="preserve"> </v>
      </c>
    </row>
    <row r="59" spans="1:17" x14ac:dyDescent="0.3">
      <c r="A59" s="16">
        <v>57</v>
      </c>
      <c r="B59" s="17" t="s">
        <v>50</v>
      </c>
      <c r="C59" s="17">
        <v>16</v>
      </c>
      <c r="D59" s="17">
        <v>99</v>
      </c>
      <c r="E59" s="17">
        <v>53</v>
      </c>
      <c r="F59">
        <f t="shared" si="0"/>
        <v>152</v>
      </c>
      <c r="G59">
        <f t="shared" si="1"/>
        <v>76</v>
      </c>
      <c r="H59" s="4">
        <f t="shared" si="2"/>
        <v>0.76</v>
      </c>
      <c r="I59" t="str">
        <f t="shared" si="3"/>
        <v>No</v>
      </c>
      <c r="J59" t="str">
        <f t="shared" si="4"/>
        <v>Adult</v>
      </c>
      <c r="K59" t="str">
        <f t="shared" si="5"/>
        <v>B+</v>
      </c>
      <c r="L59" s="1" t="str">
        <f t="shared" si="6"/>
        <v>50%</v>
      </c>
      <c r="M59" t="str" cm="1">
        <f t="array" ref="M59">_xlfn.IFS(G59&gt;=80,"Excellent",G59&gt;=60,"Good",G59&lt;60,"Failed")</f>
        <v>Good</v>
      </c>
      <c r="N59">
        <f t="shared" si="7"/>
        <v>99</v>
      </c>
      <c r="O59" t="str">
        <f t="shared" si="8"/>
        <v>yes</v>
      </c>
      <c r="P59">
        <f t="shared" si="9"/>
        <v>53</v>
      </c>
      <c r="Q59" t="str">
        <f t="shared" si="10"/>
        <v xml:space="preserve"> </v>
      </c>
    </row>
    <row r="60" spans="1:17" x14ac:dyDescent="0.3">
      <c r="A60" s="16">
        <v>58</v>
      </c>
      <c r="B60" s="17" t="s">
        <v>51</v>
      </c>
      <c r="C60" s="17">
        <v>25</v>
      </c>
      <c r="D60" s="17">
        <v>66</v>
      </c>
      <c r="E60" s="17">
        <v>98</v>
      </c>
      <c r="F60">
        <f t="shared" si="0"/>
        <v>164</v>
      </c>
      <c r="G60">
        <f t="shared" si="1"/>
        <v>82</v>
      </c>
      <c r="H60" s="4">
        <f t="shared" si="2"/>
        <v>0.82</v>
      </c>
      <c r="I60" t="str">
        <f t="shared" si="3"/>
        <v>Yes</v>
      </c>
      <c r="J60" t="str">
        <f t="shared" si="4"/>
        <v>Minor</v>
      </c>
      <c r="K60" t="str">
        <f t="shared" si="5"/>
        <v>A</v>
      </c>
      <c r="L60" s="1" t="str">
        <f t="shared" si="6"/>
        <v>50%</v>
      </c>
      <c r="M60" t="str" cm="1">
        <f t="array" ref="M60">_xlfn.IFS(G60&gt;=80,"Excellent",G60&gt;=60,"Good",G60&lt;60,"Failed")</f>
        <v>Excellent</v>
      </c>
      <c r="N60">
        <f t="shared" si="7"/>
        <v>98</v>
      </c>
      <c r="O60" t="str">
        <f t="shared" si="8"/>
        <v xml:space="preserve"> </v>
      </c>
      <c r="P60">
        <f t="shared" si="9"/>
        <v>66</v>
      </c>
      <c r="Q60" t="str">
        <f t="shared" si="10"/>
        <v xml:space="preserve"> </v>
      </c>
    </row>
    <row r="61" spans="1:17" x14ac:dyDescent="0.3">
      <c r="A61" s="16">
        <v>59</v>
      </c>
      <c r="B61" s="17" t="s">
        <v>52</v>
      </c>
      <c r="C61" s="17">
        <v>28</v>
      </c>
      <c r="D61" s="17">
        <v>81</v>
      </c>
      <c r="E61" s="17">
        <v>56</v>
      </c>
      <c r="F61">
        <f t="shared" si="0"/>
        <v>137</v>
      </c>
      <c r="G61">
        <f t="shared" si="1"/>
        <v>68.5</v>
      </c>
      <c r="H61" s="4">
        <f t="shared" si="2"/>
        <v>0.68500000000000005</v>
      </c>
      <c r="I61" t="str">
        <f t="shared" si="3"/>
        <v>Yes</v>
      </c>
      <c r="J61" t="str">
        <f t="shared" si="4"/>
        <v>Minor</v>
      </c>
      <c r="K61" t="str">
        <f t="shared" si="5"/>
        <v>B</v>
      </c>
      <c r="L61" s="1" t="str">
        <f t="shared" si="6"/>
        <v>50%</v>
      </c>
      <c r="M61" t="str" cm="1">
        <f t="array" ref="M61">_xlfn.IFS(G61&gt;=80,"Excellent",G61&gt;=60,"Good",G61&lt;60,"Failed")</f>
        <v>Good</v>
      </c>
      <c r="N61">
        <f t="shared" si="7"/>
        <v>81</v>
      </c>
      <c r="O61" t="str">
        <f t="shared" si="8"/>
        <v xml:space="preserve"> </v>
      </c>
      <c r="P61">
        <f t="shared" si="9"/>
        <v>56</v>
      </c>
      <c r="Q61" t="str">
        <f t="shared" si="10"/>
        <v xml:space="preserve"> </v>
      </c>
    </row>
    <row r="62" spans="1:17" ht="15" thickBot="1" x14ac:dyDescent="0.35">
      <c r="A62" s="18">
        <v>60</v>
      </c>
      <c r="B62" s="19" t="s">
        <v>53</v>
      </c>
      <c r="C62" s="19">
        <v>26</v>
      </c>
      <c r="D62" s="19">
        <v>89</v>
      </c>
      <c r="E62" s="19">
        <v>50</v>
      </c>
      <c r="F62" s="2">
        <f t="shared" si="0"/>
        <v>139</v>
      </c>
      <c r="G62" s="2">
        <f t="shared" si="1"/>
        <v>69.5</v>
      </c>
      <c r="H62" s="5">
        <f t="shared" si="2"/>
        <v>0.69499999999999995</v>
      </c>
      <c r="I62" s="2" t="str">
        <f t="shared" si="3"/>
        <v>Yes</v>
      </c>
      <c r="J62" s="2" t="str">
        <f t="shared" si="4"/>
        <v>Minor</v>
      </c>
      <c r="K62" s="2" t="str">
        <f t="shared" si="5"/>
        <v>B</v>
      </c>
      <c r="L62" s="3" t="str">
        <f t="shared" si="6"/>
        <v>50%</v>
      </c>
      <c r="M62" t="str" cm="1">
        <f t="array" ref="M62">_xlfn.IFS(G62&gt;=80,"Excellent",G62&gt;=60,"Good",G62&lt;60,"Failed")</f>
        <v>Good</v>
      </c>
      <c r="N62">
        <f t="shared" si="7"/>
        <v>89</v>
      </c>
      <c r="O62" t="str">
        <f t="shared" si="8"/>
        <v xml:space="preserve"> </v>
      </c>
      <c r="P62">
        <f t="shared" si="9"/>
        <v>50</v>
      </c>
      <c r="Q62" t="str">
        <f t="shared" si="10"/>
        <v xml:space="preserve"> </v>
      </c>
    </row>
  </sheetData>
  <mergeCells count="18">
    <mergeCell ref="A1:A2"/>
    <mergeCell ref="B1:B2"/>
    <mergeCell ref="C1:C2"/>
    <mergeCell ref="D1:D2"/>
    <mergeCell ref="I1:I2"/>
    <mergeCell ref="E1:E2"/>
    <mergeCell ref="F1:F2"/>
    <mergeCell ref="H1:H2"/>
    <mergeCell ref="R1:R2"/>
    <mergeCell ref="K1:K2"/>
    <mergeCell ref="G1:G2"/>
    <mergeCell ref="L1:L2"/>
    <mergeCell ref="J1:J2"/>
    <mergeCell ref="M1:M2"/>
    <mergeCell ref="O1:O2"/>
    <mergeCell ref="N1:N2"/>
    <mergeCell ref="P1:P2"/>
    <mergeCell ref="Q1:Q2"/>
  </mergeCells>
  <conditionalFormatting sqref="B13:B62">
    <cfRule type="cellIs" dxfId="0" priority="1" operator="equal">
      <formula>"A"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9E25-6027-4D5C-A044-D513D69A41F3}">
  <dimension ref="A1:Q63"/>
  <sheetViews>
    <sheetView zoomScaleNormal="100" workbookViewId="0">
      <selection activeCell="O19" sqref="O19"/>
    </sheetView>
  </sheetViews>
  <sheetFormatPr defaultRowHeight="14.4" x14ac:dyDescent="0.3"/>
  <cols>
    <col min="2" max="2" width="11.5546875" bestFit="1" customWidth="1"/>
    <col min="3" max="3" width="14.6640625" bestFit="1" customWidth="1"/>
    <col min="4" max="4" width="14.6640625" customWidth="1"/>
    <col min="5" max="5" width="4" bestFit="1" customWidth="1"/>
    <col min="6" max="6" width="11.5546875" bestFit="1" customWidth="1"/>
    <col min="7" max="7" width="11.5546875" customWidth="1"/>
    <col min="8" max="8" width="9.77734375" bestFit="1" customWidth="1"/>
    <col min="9" max="9" width="16.88671875" bestFit="1" customWidth="1"/>
    <col min="13" max="13" width="12.21875" bestFit="1" customWidth="1"/>
    <col min="14" max="14" width="15.77734375" bestFit="1" customWidth="1"/>
    <col min="15" max="15" width="10.88671875" bestFit="1" customWidth="1"/>
    <col min="16" max="16" width="10.33203125" bestFit="1" customWidth="1"/>
  </cols>
  <sheetData>
    <row r="1" spans="1:17" ht="31.8" thickBot="1" x14ac:dyDescent="0.35">
      <c r="A1" s="9" t="s">
        <v>251</v>
      </c>
      <c r="B1" s="68" t="s">
        <v>282</v>
      </c>
      <c r="C1" s="10" t="s">
        <v>257</v>
      </c>
      <c r="D1" s="69" t="s">
        <v>285</v>
      </c>
      <c r="E1" s="69" t="s">
        <v>284</v>
      </c>
      <c r="F1" s="69" t="s">
        <v>286</v>
      </c>
      <c r="G1" s="70" t="s">
        <v>130</v>
      </c>
      <c r="H1" s="78" t="s">
        <v>237</v>
      </c>
      <c r="I1" s="79" t="s">
        <v>238</v>
      </c>
      <c r="J1" s="9" t="s">
        <v>258</v>
      </c>
      <c r="K1" s="68" t="s">
        <v>283</v>
      </c>
      <c r="L1" s="10" t="s">
        <v>252</v>
      </c>
      <c r="M1" s="10" t="s">
        <v>253</v>
      </c>
      <c r="N1" s="10" t="s">
        <v>254</v>
      </c>
      <c r="O1" s="10" t="s">
        <v>259</v>
      </c>
      <c r="P1" s="71" t="s">
        <v>132</v>
      </c>
      <c r="Q1" s="72" t="s">
        <v>281</v>
      </c>
    </row>
    <row r="2" spans="1:17" x14ac:dyDescent="0.3">
      <c r="A2" s="6">
        <v>1</v>
      </c>
      <c r="B2" s="60">
        <v>56815</v>
      </c>
      <c r="C2" s="61" t="s">
        <v>260</v>
      </c>
      <c r="D2" s="62" t="s">
        <v>287</v>
      </c>
      <c r="E2" s="62">
        <v>35</v>
      </c>
      <c r="F2" s="62" t="s">
        <v>288</v>
      </c>
      <c r="G2" s="63" t="s">
        <v>262</v>
      </c>
      <c r="H2" s="80" t="s">
        <v>239</v>
      </c>
      <c r="I2" s="81">
        <v>759</v>
      </c>
      <c r="J2" s="86" t="s">
        <v>261</v>
      </c>
      <c r="K2" s="64">
        <v>13836</v>
      </c>
      <c r="L2" s="65">
        <v>8000</v>
      </c>
      <c r="M2" s="7" t="s">
        <v>255</v>
      </c>
      <c r="N2" s="7">
        <v>10</v>
      </c>
      <c r="O2" s="61">
        <v>28</v>
      </c>
      <c r="P2" s="66">
        <v>44197</v>
      </c>
      <c r="Q2" s="67">
        <v>1.3671</v>
      </c>
    </row>
    <row r="3" spans="1:17" x14ac:dyDescent="0.3">
      <c r="A3" s="58">
        <v>2</v>
      </c>
      <c r="B3" s="30">
        <v>51186</v>
      </c>
      <c r="C3" s="28" t="s">
        <v>263</v>
      </c>
      <c r="D3" s="29" t="s">
        <v>289</v>
      </c>
      <c r="E3" s="29">
        <v>42</v>
      </c>
      <c r="F3" s="29" t="s">
        <v>290</v>
      </c>
      <c r="G3" s="33" t="s">
        <v>265</v>
      </c>
      <c r="H3" s="82" t="s">
        <v>240</v>
      </c>
      <c r="I3" s="83">
        <v>200</v>
      </c>
      <c r="J3" s="87" t="s">
        <v>264</v>
      </c>
      <c r="K3" s="31">
        <v>11771</v>
      </c>
      <c r="L3" s="27">
        <v>11000</v>
      </c>
      <c r="M3" s="26" t="s">
        <v>255</v>
      </c>
      <c r="N3" s="26">
        <v>9</v>
      </c>
      <c r="O3" s="28">
        <v>8</v>
      </c>
      <c r="P3" s="32">
        <v>44200</v>
      </c>
      <c r="Q3" s="59">
        <v>1.3569</v>
      </c>
    </row>
    <row r="4" spans="1:17" x14ac:dyDescent="0.3">
      <c r="A4" s="58">
        <v>3</v>
      </c>
      <c r="B4" s="30">
        <v>51511</v>
      </c>
      <c r="C4" s="28" t="s">
        <v>266</v>
      </c>
      <c r="D4" s="29" t="s">
        <v>287</v>
      </c>
      <c r="E4" s="29">
        <v>28</v>
      </c>
      <c r="F4" s="29" t="s">
        <v>291</v>
      </c>
      <c r="G4" s="33" t="s">
        <v>262</v>
      </c>
      <c r="H4" s="82" t="s">
        <v>241</v>
      </c>
      <c r="I4" s="83">
        <v>42</v>
      </c>
      <c r="J4" s="87" t="s">
        <v>267</v>
      </c>
      <c r="K4" s="31">
        <v>13046</v>
      </c>
      <c r="L4" s="27">
        <v>6000</v>
      </c>
      <c r="M4" s="26" t="s">
        <v>256</v>
      </c>
      <c r="N4" s="26">
        <v>5</v>
      </c>
      <c r="O4" s="28">
        <v>19</v>
      </c>
      <c r="P4" s="32">
        <v>44201</v>
      </c>
      <c r="Q4" s="59">
        <v>1.3624000000000001</v>
      </c>
    </row>
    <row r="5" spans="1:17" x14ac:dyDescent="0.3">
      <c r="A5" s="58">
        <v>4</v>
      </c>
      <c r="B5" s="30">
        <v>50890</v>
      </c>
      <c r="C5" s="28" t="s">
        <v>268</v>
      </c>
      <c r="D5" s="29" t="s">
        <v>289</v>
      </c>
      <c r="E5" s="29">
        <v>25</v>
      </c>
      <c r="F5" s="29" t="s">
        <v>292</v>
      </c>
      <c r="G5" s="33" t="s">
        <v>270</v>
      </c>
      <c r="H5" s="82" t="s">
        <v>242</v>
      </c>
      <c r="I5" s="83">
        <v>423</v>
      </c>
      <c r="J5" s="87" t="s">
        <v>269</v>
      </c>
      <c r="K5" s="31">
        <v>18276</v>
      </c>
      <c r="L5" s="27">
        <v>15000</v>
      </c>
      <c r="M5" s="26" t="s">
        <v>255</v>
      </c>
      <c r="N5" s="26">
        <v>10</v>
      </c>
      <c r="O5" s="28">
        <v>2</v>
      </c>
      <c r="P5" s="32">
        <v>44202</v>
      </c>
      <c r="Q5" s="59">
        <v>1.3607</v>
      </c>
    </row>
    <row r="6" spans="1:17" x14ac:dyDescent="0.3">
      <c r="A6" s="58">
        <v>5</v>
      </c>
      <c r="B6" s="30">
        <v>53700</v>
      </c>
      <c r="C6" s="28" t="s">
        <v>271</v>
      </c>
      <c r="D6" s="29" t="s">
        <v>287</v>
      </c>
      <c r="E6" s="29">
        <v>31</v>
      </c>
      <c r="F6" s="29" t="s">
        <v>293</v>
      </c>
      <c r="G6" s="33" t="s">
        <v>272</v>
      </c>
      <c r="H6" s="82" t="s">
        <v>243</v>
      </c>
      <c r="I6" s="83">
        <v>200</v>
      </c>
      <c r="J6" s="87" t="s">
        <v>267</v>
      </c>
      <c r="K6" s="31">
        <v>19327</v>
      </c>
      <c r="L6" s="27">
        <v>10000</v>
      </c>
      <c r="M6" s="26" t="s">
        <v>256</v>
      </c>
      <c r="N6" s="26">
        <v>2</v>
      </c>
      <c r="O6" s="28">
        <v>5</v>
      </c>
      <c r="P6" s="32">
        <v>44203</v>
      </c>
      <c r="Q6" s="59">
        <v>1.3563000000000001</v>
      </c>
    </row>
    <row r="7" spans="1:17" x14ac:dyDescent="0.3">
      <c r="A7" s="58">
        <v>6</v>
      </c>
      <c r="B7" s="30">
        <v>55879</v>
      </c>
      <c r="C7" s="28" t="s">
        <v>273</v>
      </c>
      <c r="D7" s="29" t="s">
        <v>289</v>
      </c>
      <c r="E7" s="29">
        <v>27</v>
      </c>
      <c r="F7" s="29" t="s">
        <v>294</v>
      </c>
      <c r="G7" s="33" t="s">
        <v>262</v>
      </c>
      <c r="H7" s="82" t="s">
        <v>244</v>
      </c>
      <c r="I7" s="83">
        <v>50</v>
      </c>
      <c r="J7" s="87" t="s">
        <v>264</v>
      </c>
      <c r="K7" s="31">
        <v>18996</v>
      </c>
      <c r="L7" s="27">
        <v>15000</v>
      </c>
      <c r="M7" s="26" t="s">
        <v>255</v>
      </c>
      <c r="N7" s="26">
        <v>5</v>
      </c>
      <c r="O7" s="28">
        <v>9</v>
      </c>
      <c r="P7" s="32">
        <v>44204</v>
      </c>
      <c r="Q7" s="59">
        <v>1.3563000000000001</v>
      </c>
    </row>
    <row r="8" spans="1:17" x14ac:dyDescent="0.3">
      <c r="A8" s="58">
        <v>7</v>
      </c>
      <c r="B8" s="30">
        <v>59848</v>
      </c>
      <c r="C8" s="28" t="s">
        <v>274</v>
      </c>
      <c r="D8" s="29" t="s">
        <v>287</v>
      </c>
      <c r="E8" s="29">
        <v>38</v>
      </c>
      <c r="F8" s="29" t="s">
        <v>295</v>
      </c>
      <c r="G8" s="33" t="s">
        <v>275</v>
      </c>
      <c r="H8" s="82" t="s">
        <v>245</v>
      </c>
      <c r="I8" s="83">
        <v>700</v>
      </c>
      <c r="J8" s="87" t="s">
        <v>267</v>
      </c>
      <c r="K8" s="31">
        <v>10387</v>
      </c>
      <c r="L8" s="27">
        <v>13000</v>
      </c>
      <c r="M8" s="26" t="s">
        <v>255</v>
      </c>
      <c r="N8" s="26">
        <v>999</v>
      </c>
      <c r="O8" s="28">
        <v>18</v>
      </c>
      <c r="P8" s="32">
        <v>44207</v>
      </c>
      <c r="Q8" s="59">
        <v>1.3513999999999999</v>
      </c>
    </row>
    <row r="9" spans="1:17" x14ac:dyDescent="0.3">
      <c r="A9" s="58">
        <v>8</v>
      </c>
      <c r="B9" s="30">
        <v>58369</v>
      </c>
      <c r="C9" s="28" t="s">
        <v>276</v>
      </c>
      <c r="D9" s="29" t="s">
        <v>289</v>
      </c>
      <c r="E9" s="29">
        <v>29</v>
      </c>
      <c r="F9" s="29" t="s">
        <v>296</v>
      </c>
      <c r="G9" s="33" t="s">
        <v>262</v>
      </c>
      <c r="H9" s="82" t="s">
        <v>246</v>
      </c>
      <c r="I9" s="83">
        <v>450</v>
      </c>
      <c r="J9" s="87" t="s">
        <v>261</v>
      </c>
      <c r="K9" s="31">
        <v>12566</v>
      </c>
      <c r="L9" s="27">
        <v>8000</v>
      </c>
      <c r="M9" s="26" t="s">
        <v>255</v>
      </c>
      <c r="N9" s="26">
        <v>2</v>
      </c>
      <c r="O9" s="28">
        <v>11</v>
      </c>
      <c r="P9" s="32">
        <v>44208</v>
      </c>
      <c r="Q9" s="59">
        <v>1.3663000000000001</v>
      </c>
    </row>
    <row r="10" spans="1:17" x14ac:dyDescent="0.3">
      <c r="A10" s="58">
        <v>9</v>
      </c>
      <c r="B10" s="30">
        <v>50217</v>
      </c>
      <c r="C10" s="28" t="s">
        <v>277</v>
      </c>
      <c r="D10" s="29" t="s">
        <v>287</v>
      </c>
      <c r="E10" s="29">
        <v>45</v>
      </c>
      <c r="F10" s="29" t="s">
        <v>297</v>
      </c>
      <c r="G10" s="33" t="s">
        <v>278</v>
      </c>
      <c r="H10" s="82" t="s">
        <v>247</v>
      </c>
      <c r="I10" s="83">
        <v>605</v>
      </c>
      <c r="J10" s="87" t="s">
        <v>269</v>
      </c>
      <c r="K10" s="31">
        <v>16406</v>
      </c>
      <c r="L10" s="27">
        <v>11000</v>
      </c>
      <c r="M10" s="26" t="s">
        <v>256</v>
      </c>
      <c r="N10" s="26">
        <v>5</v>
      </c>
      <c r="O10" s="28">
        <v>3</v>
      </c>
      <c r="P10" s="32">
        <v>44209</v>
      </c>
      <c r="Q10" s="59">
        <v>1.3636999999999999</v>
      </c>
    </row>
    <row r="11" spans="1:17" ht="15" thickBot="1" x14ac:dyDescent="0.35">
      <c r="A11" s="73">
        <v>10</v>
      </c>
      <c r="B11" s="74">
        <v>50695</v>
      </c>
      <c r="C11" s="75" t="s">
        <v>279</v>
      </c>
      <c r="D11" s="76" t="s">
        <v>289</v>
      </c>
      <c r="E11" s="76">
        <v>33</v>
      </c>
      <c r="F11" s="76" t="s">
        <v>298</v>
      </c>
      <c r="G11" s="77" t="s">
        <v>280</v>
      </c>
      <c r="H11" s="82" t="s">
        <v>248</v>
      </c>
      <c r="I11" s="83">
        <v>240</v>
      </c>
      <c r="J11" s="88" t="s">
        <v>264</v>
      </c>
      <c r="K11" s="89">
        <v>15784</v>
      </c>
      <c r="L11" s="90">
        <v>9000</v>
      </c>
      <c r="M11" s="91" t="s">
        <v>255</v>
      </c>
      <c r="N11" s="91">
        <v>6</v>
      </c>
      <c r="O11" s="75">
        <v>15</v>
      </c>
      <c r="P11" s="92">
        <v>44210</v>
      </c>
      <c r="Q11" s="93">
        <v>1.3687</v>
      </c>
    </row>
    <row r="12" spans="1:17" x14ac:dyDescent="0.3">
      <c r="A12" s="46"/>
      <c r="H12" s="82" t="s">
        <v>249</v>
      </c>
      <c r="I12" s="83">
        <v>685</v>
      </c>
      <c r="Q12" s="1"/>
    </row>
    <row r="13" spans="1:17" ht="15" thickBot="1" x14ac:dyDescent="0.35">
      <c r="A13" s="45"/>
      <c r="B13" s="2"/>
      <c r="C13" s="2"/>
      <c r="D13" s="2"/>
      <c r="E13" s="2"/>
      <c r="F13" s="2"/>
      <c r="G13" s="2"/>
      <c r="H13" s="84" t="s">
        <v>250</v>
      </c>
      <c r="I13" s="85">
        <v>295</v>
      </c>
      <c r="J13" s="2"/>
      <c r="K13" s="2"/>
      <c r="L13" s="2"/>
      <c r="M13" s="2"/>
      <c r="N13" s="2"/>
      <c r="O13" s="2"/>
      <c r="P13" s="2"/>
      <c r="Q13" s="3"/>
    </row>
    <row r="14" spans="1:17" x14ac:dyDescent="0.3">
      <c r="H14" s="56"/>
      <c r="I14" s="57"/>
    </row>
    <row r="15" spans="1:17" x14ac:dyDescent="0.3">
      <c r="H15" s="49" t="s">
        <v>299</v>
      </c>
      <c r="I15" s="51">
        <f>SUM(I2:I13)</f>
        <v>4649</v>
      </c>
    </row>
    <row r="18" spans="1:10" ht="15" thickBot="1" x14ac:dyDescent="0.35"/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124" t="s">
        <v>413</v>
      </c>
      <c r="B20" s="125"/>
      <c r="C20" s="125"/>
      <c r="D20" s="125"/>
      <c r="E20" s="125"/>
      <c r="F20" s="125"/>
      <c r="G20" s="125"/>
      <c r="H20" s="126"/>
      <c r="I20" s="51">
        <f>SUM(I2:I13)</f>
        <v>4649</v>
      </c>
      <c r="J20" s="1"/>
    </row>
    <row r="21" spans="1:10" ht="15" thickBot="1" x14ac:dyDescent="0.35">
      <c r="A21" s="45"/>
      <c r="B21" s="2"/>
      <c r="C21" s="2"/>
      <c r="D21" s="2"/>
      <c r="E21" s="2"/>
      <c r="F21" s="2"/>
      <c r="G21" s="2"/>
      <c r="H21" s="2"/>
      <c r="I21" s="2"/>
      <c r="J21" s="3"/>
    </row>
    <row r="22" spans="1:10" ht="15" thickBot="1" x14ac:dyDescent="0.35"/>
    <row r="23" spans="1:10" x14ac:dyDescent="0.3">
      <c r="A23" s="55" t="s">
        <v>396</v>
      </c>
      <c r="B23" s="43"/>
      <c r="C23" s="43"/>
      <c r="D23" s="43"/>
      <c r="E23" s="43"/>
      <c r="F23" s="43"/>
      <c r="G23" s="43"/>
      <c r="H23" s="43"/>
      <c r="I23" s="44"/>
    </row>
    <row r="24" spans="1:10" x14ac:dyDescent="0.3">
      <c r="A24" s="46"/>
      <c r="I24" s="1"/>
    </row>
    <row r="25" spans="1:10" x14ac:dyDescent="0.3">
      <c r="A25" s="131" t="s">
        <v>397</v>
      </c>
      <c r="B25" s="131"/>
      <c r="C25" s="131"/>
      <c r="D25" s="131"/>
      <c r="E25" s="131"/>
      <c r="F25" s="131"/>
      <c r="G25" s="131"/>
      <c r="H25" s="131"/>
      <c r="I25" s="52">
        <f>SUMIF(M2:M11,"Yes",L2:L11)</f>
        <v>79000</v>
      </c>
    </row>
    <row r="26" spans="1:10" x14ac:dyDescent="0.3">
      <c r="A26" s="131" t="s">
        <v>398</v>
      </c>
      <c r="B26" s="131"/>
      <c r="C26" s="131"/>
      <c r="D26" s="131"/>
      <c r="E26" s="131"/>
      <c r="F26" s="131"/>
      <c r="G26" s="131"/>
      <c r="H26" s="131"/>
      <c r="I26" s="52">
        <f>SUMIF(M2:M11,"No",L2:L11)</f>
        <v>27000</v>
      </c>
    </row>
    <row r="27" spans="1:10" x14ac:dyDescent="0.3">
      <c r="A27" s="131" t="s">
        <v>399</v>
      </c>
      <c r="B27" s="131"/>
      <c r="C27" s="131"/>
      <c r="D27" s="131"/>
      <c r="E27" s="131"/>
      <c r="F27" s="131"/>
      <c r="G27" s="131"/>
      <c r="H27" s="131"/>
      <c r="I27" s="52">
        <f>SUMIF(L2:L11,"&gt;10000",N2:N11)</f>
        <v>1028</v>
      </c>
    </row>
    <row r="28" spans="1:10" x14ac:dyDescent="0.3">
      <c r="A28" s="131" t="s">
        <v>400</v>
      </c>
      <c r="B28" s="131"/>
      <c r="C28" s="131"/>
      <c r="D28" s="131"/>
      <c r="E28" s="131"/>
      <c r="F28" s="131"/>
      <c r="G28" s="131"/>
      <c r="H28" s="131"/>
      <c r="I28" s="52">
        <f>SUMIF(L2:L11,"&gt;10000")</f>
        <v>65000</v>
      </c>
    </row>
    <row r="29" spans="1:10" x14ac:dyDescent="0.3">
      <c r="A29" s="131" t="s">
        <v>401</v>
      </c>
      <c r="B29" s="131"/>
      <c r="C29" s="131"/>
      <c r="D29" s="131"/>
      <c r="E29" s="131"/>
      <c r="F29" s="131"/>
      <c r="G29" s="131"/>
      <c r="H29" s="131"/>
      <c r="I29" s="52">
        <f>SUMIF(L2:L11,"&gt;9500")</f>
        <v>75000</v>
      </c>
    </row>
    <row r="30" spans="1:10" ht="15" thickBot="1" x14ac:dyDescent="0.35">
      <c r="A30" s="45"/>
      <c r="B30" s="2"/>
      <c r="C30" s="2"/>
      <c r="D30" s="2"/>
      <c r="E30" s="2"/>
      <c r="F30" s="2"/>
      <c r="G30" s="2"/>
      <c r="H30" s="2"/>
      <c r="I30" s="3"/>
    </row>
    <row r="31" spans="1:10" ht="15" thickBot="1" x14ac:dyDescent="0.35"/>
    <row r="32" spans="1:10" x14ac:dyDescent="0.3">
      <c r="A32" s="55" t="s">
        <v>402</v>
      </c>
      <c r="B32" s="43"/>
      <c r="C32" s="43"/>
      <c r="D32" s="43"/>
      <c r="E32" s="43"/>
      <c r="F32" s="43"/>
      <c r="G32" s="43"/>
      <c r="H32" s="43"/>
      <c r="I32" s="44"/>
    </row>
    <row r="33" spans="1:9" x14ac:dyDescent="0.3">
      <c r="A33" s="46"/>
      <c r="I33" s="1"/>
    </row>
    <row r="34" spans="1:9" x14ac:dyDescent="0.3">
      <c r="A34" s="131" t="s">
        <v>403</v>
      </c>
      <c r="B34" s="131"/>
      <c r="C34" s="131"/>
      <c r="D34" s="131"/>
      <c r="E34" s="131"/>
      <c r="F34" s="131"/>
      <c r="G34" s="131"/>
      <c r="H34" s="131"/>
      <c r="I34" s="52">
        <f>SUMIF(G2:G11,"USA",O2:O11)</f>
        <v>67</v>
      </c>
    </row>
    <row r="35" spans="1:9" x14ac:dyDescent="0.3">
      <c r="A35" s="131" t="s">
        <v>404</v>
      </c>
      <c r="B35" s="131"/>
      <c r="C35" s="131"/>
      <c r="D35" s="131"/>
      <c r="E35" s="131"/>
      <c r="F35" s="131"/>
      <c r="G35" s="131"/>
      <c r="H35" s="131"/>
      <c r="I35" s="52">
        <f>SUMIF(J2:J11,"Figure Skating",O2:O11)</f>
        <v>5</v>
      </c>
    </row>
    <row r="36" spans="1:9" x14ac:dyDescent="0.3">
      <c r="A36" s="124" t="s">
        <v>405</v>
      </c>
      <c r="B36" s="125"/>
      <c r="C36" s="125"/>
      <c r="D36" s="125"/>
      <c r="E36" s="125"/>
      <c r="F36" s="125"/>
      <c r="G36" s="125"/>
      <c r="H36" s="126"/>
      <c r="I36" s="52">
        <f>SUMIF(G2:G11,"USA",O2:O11)+SUMIF(G2:G11,"jamaica",O2:O11)</f>
        <v>75</v>
      </c>
    </row>
    <row r="37" spans="1:9" ht="15" thickBot="1" x14ac:dyDescent="0.35">
      <c r="A37" s="45"/>
      <c r="B37" s="2"/>
      <c r="C37" s="2"/>
      <c r="D37" s="2"/>
      <c r="E37" s="2"/>
      <c r="F37" s="2"/>
      <c r="G37" s="2"/>
      <c r="H37" s="2"/>
      <c r="I37" s="3"/>
    </row>
    <row r="38" spans="1:9" ht="15" thickBot="1" x14ac:dyDescent="0.35"/>
    <row r="39" spans="1:9" x14ac:dyDescent="0.3">
      <c r="A39" s="42"/>
      <c r="B39" s="43"/>
      <c r="C39" s="43"/>
      <c r="D39" s="43"/>
      <c r="E39" s="43"/>
      <c r="F39" s="43"/>
      <c r="G39" s="43"/>
      <c r="H39" s="43"/>
      <c r="I39" s="44"/>
    </row>
    <row r="40" spans="1:9" x14ac:dyDescent="0.3">
      <c r="A40" s="127" t="s">
        <v>412</v>
      </c>
      <c r="B40" s="128"/>
      <c r="C40" s="128"/>
      <c r="D40" s="128"/>
      <c r="E40" s="128"/>
      <c r="F40" s="128"/>
      <c r="G40" s="128"/>
      <c r="H40" s="128"/>
      <c r="I40" s="129"/>
    </row>
    <row r="41" spans="1:9" x14ac:dyDescent="0.3">
      <c r="A41" s="130"/>
      <c r="B41" s="128"/>
      <c r="C41" s="128"/>
      <c r="D41" s="128"/>
      <c r="E41" s="128"/>
      <c r="F41" s="128"/>
      <c r="G41" s="128"/>
      <c r="H41" s="128"/>
      <c r="I41" s="129"/>
    </row>
    <row r="42" spans="1:9" x14ac:dyDescent="0.3">
      <c r="A42" s="46"/>
      <c r="I42" s="1"/>
    </row>
    <row r="43" spans="1:9" x14ac:dyDescent="0.3">
      <c r="A43" s="46"/>
      <c r="I43" s="1"/>
    </row>
    <row r="44" spans="1:9" x14ac:dyDescent="0.3">
      <c r="A44" s="46"/>
      <c r="B44" s="50" t="s">
        <v>132</v>
      </c>
      <c r="C44" s="50" t="s">
        <v>281</v>
      </c>
      <c r="I44" s="1"/>
    </row>
    <row r="45" spans="1:9" x14ac:dyDescent="0.3">
      <c r="A45" s="46"/>
      <c r="B45" s="47">
        <v>44201</v>
      </c>
      <c r="C45" s="53">
        <f>VLOOKUP(B45,P1:Q10,2,TRUE)</f>
        <v>1.3624000000000001</v>
      </c>
      <c r="I45" s="1"/>
    </row>
    <row r="46" spans="1:9" x14ac:dyDescent="0.3">
      <c r="A46" s="46"/>
      <c r="B46" s="48">
        <v>44204</v>
      </c>
      <c r="C46" s="53">
        <f>VLOOKUP(B46,P2:Q11,2,TRUE)</f>
        <v>1.3563000000000001</v>
      </c>
      <c r="I46" s="1"/>
    </row>
    <row r="47" spans="1:9" x14ac:dyDescent="0.3">
      <c r="A47" s="46"/>
      <c r="B47" s="48">
        <v>44210</v>
      </c>
      <c r="C47" s="53">
        <f>VLOOKUP(B47,P3:Q12,2,TRUE)</f>
        <v>1.3687</v>
      </c>
      <c r="I47" s="1"/>
    </row>
    <row r="48" spans="1:9" ht="15" thickBot="1" x14ac:dyDescent="0.35">
      <c r="A48" s="45"/>
      <c r="B48" s="2"/>
      <c r="C48" s="2"/>
      <c r="D48" s="2"/>
      <c r="E48" s="2"/>
      <c r="F48" s="2"/>
      <c r="G48" s="2"/>
      <c r="H48" s="2"/>
      <c r="I48" s="3"/>
    </row>
    <row r="50" spans="1:7" ht="15" thickBot="1" x14ac:dyDescent="0.35"/>
    <row r="51" spans="1:7" x14ac:dyDescent="0.3">
      <c r="A51" s="55" t="s">
        <v>406</v>
      </c>
      <c r="B51" s="43"/>
      <c r="C51" s="43"/>
      <c r="D51" s="43"/>
      <c r="E51" s="43"/>
      <c r="F51" s="43"/>
      <c r="G51" s="44"/>
    </row>
    <row r="52" spans="1:7" x14ac:dyDescent="0.3">
      <c r="A52" s="46"/>
      <c r="G52" s="1"/>
    </row>
    <row r="53" spans="1:7" x14ac:dyDescent="0.3">
      <c r="A53" s="122" t="s">
        <v>407</v>
      </c>
      <c r="B53" s="123"/>
      <c r="C53" s="123"/>
      <c r="D53" s="123"/>
      <c r="E53" s="121" t="str">
        <f>VLOOKUP(B2,A2:Q11,3,TRUE)</f>
        <v>Yelena Isinbayeva</v>
      </c>
      <c r="F53" s="121"/>
      <c r="G53" s="1"/>
    </row>
    <row r="54" spans="1:7" x14ac:dyDescent="0.3">
      <c r="A54" s="46"/>
      <c r="G54" s="1"/>
    </row>
    <row r="55" spans="1:7" x14ac:dyDescent="0.3">
      <c r="A55" s="119" t="s">
        <v>408</v>
      </c>
      <c r="B55" s="120"/>
      <c r="C55" s="120"/>
      <c r="D55" s="120"/>
      <c r="E55" s="121">
        <f>VLOOKUP(C10,C2:E11,3,0)</f>
        <v>45</v>
      </c>
      <c r="F55" s="121"/>
      <c r="G55" s="1"/>
    </row>
    <row r="56" spans="1:7" ht="15" thickBot="1" x14ac:dyDescent="0.35">
      <c r="A56" s="45"/>
      <c r="B56" s="2"/>
      <c r="C56" s="2"/>
      <c r="D56" s="2"/>
      <c r="E56" s="2"/>
      <c r="F56" s="2"/>
      <c r="G56" s="3"/>
    </row>
    <row r="57" spans="1:7" ht="15" thickBot="1" x14ac:dyDescent="0.35"/>
    <row r="58" spans="1:7" x14ac:dyDescent="0.3">
      <c r="A58" s="55" t="s">
        <v>409</v>
      </c>
      <c r="B58" s="43"/>
      <c r="C58" s="43"/>
      <c r="D58" s="43"/>
      <c r="E58" s="43"/>
      <c r="F58" s="43"/>
      <c r="G58" s="44"/>
    </row>
    <row r="59" spans="1:7" x14ac:dyDescent="0.3">
      <c r="A59" s="46"/>
      <c r="G59" s="1"/>
    </row>
    <row r="60" spans="1:7" x14ac:dyDescent="0.3">
      <c r="A60" s="122" t="s">
        <v>410</v>
      </c>
      <c r="B60" s="123"/>
      <c r="C60" s="123"/>
      <c r="D60" s="123"/>
      <c r="E60" s="123"/>
      <c r="G60" s="54" t="str">
        <f>VLOOKUP(C3,C2:F11,4,0)</f>
        <v>Data Scientist</v>
      </c>
    </row>
    <row r="61" spans="1:7" x14ac:dyDescent="0.3">
      <c r="A61" s="46"/>
      <c r="G61" s="1"/>
    </row>
    <row r="62" spans="1:7" x14ac:dyDescent="0.3">
      <c r="A62" s="122" t="s">
        <v>411</v>
      </c>
      <c r="B62" s="123"/>
      <c r="C62" s="123"/>
      <c r="D62" s="123"/>
      <c r="E62" s="123"/>
      <c r="G62" s="54">
        <f>VLOOKUP(C7,C1:E11,3,0)</f>
        <v>27</v>
      </c>
    </row>
    <row r="63" spans="1:7" ht="15" thickBot="1" x14ac:dyDescent="0.35">
      <c r="A63" s="45"/>
      <c r="B63" s="2"/>
      <c r="C63" s="2"/>
      <c r="D63" s="2"/>
      <c r="E63" s="2"/>
      <c r="F63" s="2"/>
      <c r="G63" s="3"/>
    </row>
  </sheetData>
  <mergeCells count="16">
    <mergeCell ref="A20:H20"/>
    <mergeCell ref="A29:H29"/>
    <mergeCell ref="A34:H34"/>
    <mergeCell ref="A35:H35"/>
    <mergeCell ref="A25:H25"/>
    <mergeCell ref="A26:H26"/>
    <mergeCell ref="A27:H27"/>
    <mergeCell ref="A28:H28"/>
    <mergeCell ref="A55:D55"/>
    <mergeCell ref="E55:F55"/>
    <mergeCell ref="A60:E60"/>
    <mergeCell ref="A62:E62"/>
    <mergeCell ref="A36:H36"/>
    <mergeCell ref="A40:I41"/>
    <mergeCell ref="A53:D53"/>
    <mergeCell ref="E53:F5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6A1E-82E0-4513-A8C4-08B452F4C122}">
  <dimension ref="A1:T91"/>
  <sheetViews>
    <sheetView tabSelected="1" workbookViewId="0">
      <selection activeCell="L21" sqref="L21:M21"/>
    </sheetView>
  </sheetViews>
  <sheetFormatPr defaultRowHeight="14.4" x14ac:dyDescent="0.3"/>
  <cols>
    <col min="1" max="1" width="10.33203125" bestFit="1" customWidth="1"/>
    <col min="2" max="2" width="11.109375" bestFit="1" customWidth="1"/>
    <col min="4" max="4" width="10.6640625" bestFit="1" customWidth="1"/>
    <col min="6" max="6" width="9.5546875" bestFit="1" customWidth="1"/>
    <col min="7" max="7" width="10.6640625" bestFit="1" customWidth="1"/>
    <col min="19" max="19" width="11.109375" bestFit="1" customWidth="1"/>
  </cols>
  <sheetData>
    <row r="1" spans="1:20" ht="15" thickBot="1" x14ac:dyDescent="0.35">
      <c r="A1" s="34" t="s">
        <v>132</v>
      </c>
      <c r="B1" s="35" t="s">
        <v>300</v>
      </c>
      <c r="C1" s="38" t="s">
        <v>301</v>
      </c>
      <c r="D1" s="39" t="s">
        <v>302</v>
      </c>
      <c r="E1" s="40" t="s">
        <v>415</v>
      </c>
      <c r="F1" s="40" t="s">
        <v>416</v>
      </c>
      <c r="G1" s="40" t="s">
        <v>417</v>
      </c>
    </row>
    <row r="2" spans="1:20" x14ac:dyDescent="0.3">
      <c r="A2" s="36">
        <v>42005</v>
      </c>
      <c r="B2" s="37">
        <v>432.17</v>
      </c>
      <c r="C2" s="41" t="s">
        <v>305</v>
      </c>
      <c r="D2" s="41" t="s">
        <v>306</v>
      </c>
      <c r="E2" s="94">
        <v>3419</v>
      </c>
      <c r="F2" s="94">
        <v>4378</v>
      </c>
      <c r="G2" s="95">
        <v>2755</v>
      </c>
      <c r="I2" s="55" t="s">
        <v>418</v>
      </c>
      <c r="J2" s="43"/>
      <c r="K2" s="43"/>
      <c r="L2" s="43"/>
      <c r="M2" s="43"/>
      <c r="N2" s="43"/>
      <c r="O2" s="43"/>
      <c r="P2" s="43"/>
      <c r="Q2" s="43"/>
      <c r="R2" s="43"/>
      <c r="S2" s="43"/>
      <c r="T2" s="44"/>
    </row>
    <row r="3" spans="1:20" x14ac:dyDescent="0.3">
      <c r="A3" s="36">
        <v>42351</v>
      </c>
      <c r="B3" s="37">
        <v>528.5</v>
      </c>
      <c r="C3" s="41" t="s">
        <v>305</v>
      </c>
      <c r="D3" s="41" t="s">
        <v>307</v>
      </c>
      <c r="E3" s="94">
        <v>1492</v>
      </c>
      <c r="F3" s="94">
        <v>2126</v>
      </c>
      <c r="G3" s="95">
        <v>2103</v>
      </c>
      <c r="I3" s="46"/>
      <c r="J3" s="144" t="s">
        <v>414</v>
      </c>
      <c r="K3" s="123"/>
      <c r="L3" s="123"/>
      <c r="M3" s="123"/>
      <c r="N3" s="123"/>
      <c r="O3" s="123"/>
      <c r="P3" s="123"/>
      <c r="Q3" s="123"/>
      <c r="T3" s="1"/>
    </row>
    <row r="4" spans="1:20" x14ac:dyDescent="0.3">
      <c r="A4" s="36">
        <v>42007</v>
      </c>
      <c r="B4" s="37">
        <v>810.71</v>
      </c>
      <c r="C4" s="41" t="s">
        <v>305</v>
      </c>
      <c r="D4" s="41" t="s">
        <v>308</v>
      </c>
      <c r="E4" s="94">
        <v>1371</v>
      </c>
      <c r="F4" s="94">
        <v>1930</v>
      </c>
      <c r="G4" s="95">
        <v>1823</v>
      </c>
      <c r="I4" s="46"/>
      <c r="J4" s="123"/>
      <c r="K4" s="123"/>
      <c r="L4" s="123"/>
      <c r="M4" s="123"/>
      <c r="N4" s="123"/>
      <c r="O4" s="123"/>
      <c r="P4" s="123"/>
      <c r="Q4" s="123"/>
      <c r="S4" s="96">
        <f>SUM(B2:B91)</f>
        <v>72741.76999999996</v>
      </c>
      <c r="T4" s="1"/>
    </row>
    <row r="5" spans="1:20" x14ac:dyDescent="0.3">
      <c r="A5" s="36">
        <v>42008</v>
      </c>
      <c r="B5" s="37">
        <v>418.54</v>
      </c>
      <c r="C5" s="41" t="s">
        <v>305</v>
      </c>
      <c r="D5" s="41" t="s">
        <v>309</v>
      </c>
      <c r="E5" s="94">
        <v>1607</v>
      </c>
      <c r="F5" s="94">
        <v>2133</v>
      </c>
      <c r="G5" s="95">
        <v>2102</v>
      </c>
      <c r="I5" s="46"/>
      <c r="J5" s="123"/>
      <c r="K5" s="123"/>
      <c r="L5" s="123"/>
      <c r="M5" s="123"/>
      <c r="N5" s="123"/>
      <c r="O5" s="123"/>
      <c r="P5" s="123"/>
      <c r="Q5" s="123"/>
      <c r="T5" s="1"/>
    </row>
    <row r="6" spans="1:20" x14ac:dyDescent="0.3">
      <c r="A6" s="36">
        <v>42009</v>
      </c>
      <c r="B6" s="37">
        <v>722.22</v>
      </c>
      <c r="C6" s="41" t="s">
        <v>305</v>
      </c>
      <c r="D6" s="41" t="s">
        <v>310</v>
      </c>
      <c r="E6" s="94">
        <v>951</v>
      </c>
      <c r="F6" s="94">
        <v>1445</v>
      </c>
      <c r="G6" s="95">
        <v>1416</v>
      </c>
      <c r="I6" s="46"/>
      <c r="J6" s="123"/>
      <c r="K6" s="123"/>
      <c r="L6" s="123"/>
      <c r="M6" s="123"/>
      <c r="N6" s="123"/>
      <c r="O6" s="123"/>
      <c r="P6" s="123"/>
      <c r="Q6" s="123"/>
      <c r="T6" s="1"/>
    </row>
    <row r="7" spans="1:20" ht="15" thickBot="1" x14ac:dyDescent="0.35">
      <c r="A7" s="36">
        <v>42010</v>
      </c>
      <c r="B7" s="37">
        <v>460.28</v>
      </c>
      <c r="C7" s="41" t="s">
        <v>305</v>
      </c>
      <c r="D7" s="41" t="s">
        <v>311</v>
      </c>
      <c r="E7" s="94">
        <v>889</v>
      </c>
      <c r="F7" s="94">
        <v>1293</v>
      </c>
      <c r="G7" s="95">
        <v>1526</v>
      </c>
      <c r="I7" s="45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1:20" ht="15" thickBot="1" x14ac:dyDescent="0.35">
      <c r="A8" s="36">
        <v>42349</v>
      </c>
      <c r="B8" s="37">
        <v>483.58</v>
      </c>
      <c r="C8" s="41" t="s">
        <v>305</v>
      </c>
      <c r="D8" s="41" t="s">
        <v>312</v>
      </c>
      <c r="E8" s="94">
        <v>1254</v>
      </c>
      <c r="F8" s="94">
        <v>1989</v>
      </c>
      <c r="G8" s="95">
        <v>1685</v>
      </c>
    </row>
    <row r="9" spans="1:20" x14ac:dyDescent="0.3">
      <c r="A9" s="36">
        <v>42012</v>
      </c>
      <c r="B9" s="37">
        <v>114.53</v>
      </c>
      <c r="C9" s="41" t="s">
        <v>305</v>
      </c>
      <c r="D9" s="41" t="s">
        <v>313</v>
      </c>
      <c r="E9" s="94">
        <v>1025</v>
      </c>
      <c r="F9" s="94">
        <v>1362</v>
      </c>
      <c r="G9" s="95">
        <v>2077</v>
      </c>
      <c r="I9" s="42"/>
      <c r="J9" s="43"/>
      <c r="K9" s="43"/>
      <c r="L9" s="43"/>
      <c r="M9" s="43"/>
      <c r="N9" s="43"/>
      <c r="O9" s="43"/>
      <c r="P9" s="43"/>
      <c r="Q9" s="44"/>
    </row>
    <row r="10" spans="1:20" x14ac:dyDescent="0.3">
      <c r="A10" s="36">
        <v>42013</v>
      </c>
      <c r="B10" s="37">
        <v>609.12</v>
      </c>
      <c r="C10" s="41" t="s">
        <v>305</v>
      </c>
      <c r="D10" s="41" t="s">
        <v>314</v>
      </c>
      <c r="E10" s="94">
        <v>1194</v>
      </c>
      <c r="F10" s="94">
        <v>2016</v>
      </c>
      <c r="G10" s="95">
        <v>1452</v>
      </c>
      <c r="I10" s="99" t="s">
        <v>419</v>
      </c>
      <c r="Q10" s="1"/>
    </row>
    <row r="11" spans="1:20" x14ac:dyDescent="0.3">
      <c r="A11" s="36">
        <v>42014</v>
      </c>
      <c r="B11" s="37">
        <v>1197.9000000000001</v>
      </c>
      <c r="C11" s="41" t="s">
        <v>305</v>
      </c>
      <c r="D11" s="41" t="s">
        <v>315</v>
      </c>
      <c r="E11" s="94">
        <v>607</v>
      </c>
      <c r="F11" s="94">
        <v>853</v>
      </c>
      <c r="G11" s="95">
        <v>1022</v>
      </c>
      <c r="I11" s="46"/>
      <c r="J11" s="145"/>
      <c r="K11" s="145"/>
      <c r="L11" s="145"/>
      <c r="M11" s="145"/>
      <c r="N11" s="145"/>
      <c r="O11" s="145"/>
      <c r="P11" s="145"/>
      <c r="Q11" s="146"/>
    </row>
    <row r="12" spans="1:20" x14ac:dyDescent="0.3">
      <c r="A12" s="36">
        <v>42015</v>
      </c>
      <c r="B12" s="37">
        <v>228.89</v>
      </c>
      <c r="C12" s="41" t="s">
        <v>305</v>
      </c>
      <c r="D12" s="41" t="s">
        <v>316</v>
      </c>
      <c r="E12" s="94">
        <v>626</v>
      </c>
      <c r="F12" s="94">
        <v>1569</v>
      </c>
      <c r="G12" s="95">
        <v>1033</v>
      </c>
      <c r="I12" s="46"/>
      <c r="Q12" s="1"/>
    </row>
    <row r="13" spans="1:20" x14ac:dyDescent="0.3">
      <c r="A13" s="36">
        <v>42016</v>
      </c>
      <c r="B13" s="37">
        <v>1380.07</v>
      </c>
      <c r="C13" s="41" t="s">
        <v>305</v>
      </c>
      <c r="D13" s="41" t="s">
        <v>317</v>
      </c>
      <c r="E13" s="94">
        <v>1037</v>
      </c>
      <c r="F13" s="94">
        <v>2300</v>
      </c>
      <c r="G13" s="95">
        <v>1598</v>
      </c>
      <c r="I13" s="46"/>
      <c r="Q13" s="1"/>
    </row>
    <row r="14" spans="1:20" x14ac:dyDescent="0.3">
      <c r="A14" s="36">
        <v>42017</v>
      </c>
      <c r="B14" s="37">
        <v>1026.96</v>
      </c>
      <c r="C14" s="41" t="s">
        <v>305</v>
      </c>
      <c r="D14" s="41" t="s">
        <v>318</v>
      </c>
      <c r="E14" s="94">
        <v>972</v>
      </c>
      <c r="F14" s="94">
        <v>2128</v>
      </c>
      <c r="G14" s="95">
        <v>912</v>
      </c>
      <c r="I14" s="46"/>
      <c r="J14" s="147" t="s">
        <v>420</v>
      </c>
      <c r="K14" s="148"/>
      <c r="L14" s="142" t="s">
        <v>303</v>
      </c>
      <c r="M14" s="142"/>
      <c r="Q14" s="1"/>
    </row>
    <row r="15" spans="1:20" x14ac:dyDescent="0.3">
      <c r="A15" s="36">
        <v>42018</v>
      </c>
      <c r="B15" s="37">
        <v>760.24</v>
      </c>
      <c r="C15" s="41" t="s">
        <v>305</v>
      </c>
      <c r="D15" s="41" t="s">
        <v>319</v>
      </c>
      <c r="E15" s="94">
        <v>88</v>
      </c>
      <c r="F15" s="94">
        <v>1159</v>
      </c>
      <c r="G15" s="95">
        <v>0</v>
      </c>
      <c r="I15" s="46"/>
      <c r="J15" s="131" t="s">
        <v>421</v>
      </c>
      <c r="K15" s="131"/>
      <c r="L15" s="149">
        <f>SUM(E2:E91)</f>
        <v>58005</v>
      </c>
      <c r="M15" s="149"/>
      <c r="Q15" s="1"/>
    </row>
    <row r="16" spans="1:20" x14ac:dyDescent="0.3">
      <c r="A16" s="36">
        <v>42019</v>
      </c>
      <c r="B16" s="37">
        <v>414.11</v>
      </c>
      <c r="C16" s="41" t="s">
        <v>305</v>
      </c>
      <c r="D16" s="41" t="s">
        <v>320</v>
      </c>
      <c r="E16" s="94">
        <v>2052</v>
      </c>
      <c r="F16" s="94">
        <v>2159</v>
      </c>
      <c r="G16" s="95">
        <v>1582</v>
      </c>
      <c r="I16" s="46"/>
      <c r="Q16" s="1"/>
    </row>
    <row r="17" spans="1:17" x14ac:dyDescent="0.3">
      <c r="A17" s="36">
        <v>42020</v>
      </c>
      <c r="B17" s="37">
        <v>1728.81</v>
      </c>
      <c r="C17" s="41" t="s">
        <v>305</v>
      </c>
      <c r="D17" s="41" t="s">
        <v>321</v>
      </c>
      <c r="E17" s="94">
        <v>1582</v>
      </c>
      <c r="F17" s="94">
        <v>2308</v>
      </c>
      <c r="G17" s="95">
        <v>1699</v>
      </c>
      <c r="I17" s="46"/>
      <c r="J17" s="134" t="s">
        <v>420</v>
      </c>
      <c r="K17" s="134"/>
      <c r="L17" s="142" t="s">
        <v>304</v>
      </c>
      <c r="M17" s="142"/>
      <c r="Q17" s="1"/>
    </row>
    <row r="18" spans="1:17" x14ac:dyDescent="0.3">
      <c r="A18" s="36">
        <v>42021</v>
      </c>
      <c r="B18" s="37">
        <v>276.06</v>
      </c>
      <c r="C18" s="41" t="s">
        <v>305</v>
      </c>
      <c r="D18" s="41" t="s">
        <v>322</v>
      </c>
      <c r="E18" s="94">
        <v>1088</v>
      </c>
      <c r="F18" s="94">
        <v>1218</v>
      </c>
      <c r="G18" s="95">
        <v>981</v>
      </c>
      <c r="I18" s="46"/>
      <c r="J18" s="135" t="s">
        <v>421</v>
      </c>
      <c r="K18" s="136"/>
      <c r="L18" s="149">
        <f>SUM(F2:F91)</f>
        <v>130000</v>
      </c>
      <c r="M18" s="149"/>
      <c r="Q18" s="1"/>
    </row>
    <row r="19" spans="1:17" x14ac:dyDescent="0.3">
      <c r="A19" s="36">
        <v>42022</v>
      </c>
      <c r="B19" s="37">
        <v>462.22</v>
      </c>
      <c r="C19" s="41" t="s">
        <v>305</v>
      </c>
      <c r="D19" s="41" t="s">
        <v>323</v>
      </c>
      <c r="E19" s="94">
        <v>706</v>
      </c>
      <c r="F19" s="94">
        <v>1151</v>
      </c>
      <c r="G19" s="95">
        <v>1145</v>
      </c>
      <c r="I19" s="46"/>
      <c r="Q19" s="1"/>
    </row>
    <row r="20" spans="1:17" x14ac:dyDescent="0.3">
      <c r="A20" s="36">
        <v>42023</v>
      </c>
      <c r="B20" s="37">
        <v>1281.0999999999999</v>
      </c>
      <c r="C20" s="41" t="s">
        <v>305</v>
      </c>
      <c r="D20" s="41" t="s">
        <v>324</v>
      </c>
      <c r="E20" s="94">
        <v>1335</v>
      </c>
      <c r="F20" s="94">
        <v>2098</v>
      </c>
      <c r="G20" s="95">
        <v>1322</v>
      </c>
      <c r="I20" s="46"/>
      <c r="J20" s="134" t="s">
        <v>420</v>
      </c>
      <c r="K20" s="134"/>
      <c r="L20" s="142" t="s">
        <v>422</v>
      </c>
      <c r="M20" s="142"/>
      <c r="Q20" s="1"/>
    </row>
    <row r="21" spans="1:17" x14ac:dyDescent="0.3">
      <c r="A21" s="36">
        <v>42024</v>
      </c>
      <c r="B21" s="37">
        <v>1113.7</v>
      </c>
      <c r="C21" s="41" t="s">
        <v>305</v>
      </c>
      <c r="D21" s="41" t="s">
        <v>325</v>
      </c>
      <c r="E21" s="94">
        <v>702</v>
      </c>
      <c r="F21" s="94">
        <v>1162</v>
      </c>
      <c r="G21" s="95">
        <v>877</v>
      </c>
      <c r="I21" s="46"/>
      <c r="J21" s="143" t="s">
        <v>421</v>
      </c>
      <c r="K21" s="143"/>
      <c r="L21" s="150">
        <f>SUM(G2:G91)</f>
        <v>76758</v>
      </c>
      <c r="M21" s="150"/>
      <c r="Q21" s="1"/>
    </row>
    <row r="22" spans="1:17" x14ac:dyDescent="0.3">
      <c r="A22" s="36">
        <v>42025</v>
      </c>
      <c r="B22" s="37">
        <v>594.09</v>
      </c>
      <c r="C22" s="41" t="s">
        <v>305</v>
      </c>
      <c r="D22" s="41" t="s">
        <v>326</v>
      </c>
      <c r="E22" s="94">
        <v>968</v>
      </c>
      <c r="F22" s="94">
        <v>1101</v>
      </c>
      <c r="G22" s="95">
        <v>797</v>
      </c>
      <c r="I22" s="46"/>
      <c r="Q22" s="1"/>
    </row>
    <row r="23" spans="1:17" x14ac:dyDescent="0.3">
      <c r="A23" s="36">
        <v>42026</v>
      </c>
      <c r="B23" s="37">
        <v>432.67</v>
      </c>
      <c r="C23" s="41" t="s">
        <v>305</v>
      </c>
      <c r="D23" s="41" t="s">
        <v>327</v>
      </c>
      <c r="E23" s="94">
        <v>1664</v>
      </c>
      <c r="F23" s="94">
        <v>2069</v>
      </c>
      <c r="G23" s="95">
        <v>1710</v>
      </c>
      <c r="I23" s="46"/>
      <c r="Q23" s="1"/>
    </row>
    <row r="24" spans="1:17" ht="15" thickBot="1" x14ac:dyDescent="0.35">
      <c r="A24" s="36">
        <v>42027</v>
      </c>
      <c r="B24" s="37">
        <v>874.45</v>
      </c>
      <c r="C24" s="41" t="s">
        <v>305</v>
      </c>
      <c r="D24" s="41" t="s">
        <v>328</v>
      </c>
      <c r="E24" s="94">
        <v>624</v>
      </c>
      <c r="F24" s="94">
        <v>770</v>
      </c>
      <c r="G24" s="95">
        <v>746</v>
      </c>
      <c r="I24" s="46"/>
      <c r="J24" s="123" t="s">
        <v>423</v>
      </c>
      <c r="K24" s="123"/>
      <c r="L24" s="123"/>
      <c r="M24" s="123"/>
      <c r="N24" s="123"/>
      <c r="O24" s="123"/>
      <c r="P24" s="123"/>
      <c r="Q24" s="137"/>
    </row>
    <row r="25" spans="1:17" ht="15" thickBot="1" x14ac:dyDescent="0.35">
      <c r="A25" s="36">
        <v>42028</v>
      </c>
      <c r="B25" s="37">
        <v>880.38</v>
      </c>
      <c r="C25" s="41" t="s">
        <v>305</v>
      </c>
      <c r="D25" s="41" t="s">
        <v>329</v>
      </c>
      <c r="E25" s="94">
        <v>685</v>
      </c>
      <c r="F25" s="94">
        <v>1501</v>
      </c>
      <c r="G25" s="95">
        <v>1126</v>
      </c>
      <c r="I25" s="46"/>
      <c r="N25" s="138">
        <f>SUM(E4:G4)</f>
        <v>5124</v>
      </c>
      <c r="O25" s="139"/>
      <c r="Q25" s="1"/>
    </row>
    <row r="26" spans="1:17" x14ac:dyDescent="0.3">
      <c r="A26" s="36">
        <v>42029</v>
      </c>
      <c r="B26" s="37">
        <v>798.53</v>
      </c>
      <c r="C26" s="41" t="s">
        <v>305</v>
      </c>
      <c r="D26" s="41" t="s">
        <v>330</v>
      </c>
      <c r="E26" s="94">
        <v>1248</v>
      </c>
      <c r="F26" s="94">
        <v>1763</v>
      </c>
      <c r="G26" s="95">
        <v>1146</v>
      </c>
      <c r="I26" s="46"/>
      <c r="Q26" s="1"/>
    </row>
    <row r="27" spans="1:17" ht="15" thickBot="1" x14ac:dyDescent="0.35">
      <c r="A27" s="36">
        <v>42318</v>
      </c>
      <c r="B27" s="37">
        <v>572.41999999999996</v>
      </c>
      <c r="C27" s="41" t="s">
        <v>305</v>
      </c>
      <c r="D27" s="41" t="s">
        <v>331</v>
      </c>
      <c r="E27" s="94">
        <v>1342</v>
      </c>
      <c r="F27" s="94">
        <v>1559</v>
      </c>
      <c r="G27" s="95">
        <v>1307</v>
      </c>
      <c r="I27" s="46"/>
      <c r="J27" s="123" t="s">
        <v>424</v>
      </c>
      <c r="K27" s="123"/>
      <c r="L27" s="123"/>
      <c r="M27" s="123"/>
      <c r="N27" s="123"/>
      <c r="O27" s="123"/>
      <c r="P27" s="123"/>
      <c r="Q27" s="137"/>
    </row>
    <row r="28" spans="1:17" ht="15" thickBot="1" x14ac:dyDescent="0.35">
      <c r="A28" s="36">
        <v>42031</v>
      </c>
      <c r="B28" s="37">
        <v>330.61</v>
      </c>
      <c r="C28" s="41" t="s">
        <v>305</v>
      </c>
      <c r="D28" s="41" t="s">
        <v>332</v>
      </c>
      <c r="E28" s="94">
        <v>760</v>
      </c>
      <c r="F28" s="94">
        <v>965</v>
      </c>
      <c r="G28" s="95">
        <v>921</v>
      </c>
      <c r="I28" s="46"/>
      <c r="N28" s="138">
        <f>SUM(E2:E21)+SUM(F2:F21)+SUM(G2:G21)</f>
        <v>89884</v>
      </c>
      <c r="O28" s="139"/>
      <c r="Q28" s="1"/>
    </row>
    <row r="29" spans="1:17" x14ac:dyDescent="0.3">
      <c r="A29" s="36">
        <v>42032</v>
      </c>
      <c r="B29" s="37">
        <v>567.17999999999995</v>
      </c>
      <c r="C29" s="41" t="s">
        <v>305</v>
      </c>
      <c r="D29" s="41" t="s">
        <v>333</v>
      </c>
      <c r="E29" s="94">
        <v>1187</v>
      </c>
      <c r="F29" s="94">
        <v>1568</v>
      </c>
      <c r="G29" s="95">
        <v>1190</v>
      </c>
      <c r="I29" s="46"/>
      <c r="Q29" s="1"/>
    </row>
    <row r="30" spans="1:17" ht="15" thickBot="1" x14ac:dyDescent="0.35">
      <c r="A30" s="36">
        <v>42033</v>
      </c>
      <c r="B30" s="37">
        <v>1449.21</v>
      </c>
      <c r="C30" s="41" t="s">
        <v>305</v>
      </c>
      <c r="D30" s="41" t="s">
        <v>334</v>
      </c>
      <c r="E30" s="94">
        <v>0</v>
      </c>
      <c r="F30" s="94">
        <v>0</v>
      </c>
      <c r="G30" s="95">
        <v>277</v>
      </c>
      <c r="I30" s="46"/>
      <c r="J30" s="123" t="s">
        <v>425</v>
      </c>
      <c r="K30" s="123"/>
      <c r="L30" s="123"/>
      <c r="M30" s="123"/>
      <c r="N30" s="123"/>
      <c r="O30" s="123"/>
      <c r="P30" s="123"/>
      <c r="Q30" s="137"/>
    </row>
    <row r="31" spans="1:17" x14ac:dyDescent="0.3">
      <c r="A31" s="36">
        <v>42034</v>
      </c>
      <c r="B31" s="37">
        <v>459.29</v>
      </c>
      <c r="C31" s="41" t="s">
        <v>305</v>
      </c>
      <c r="D31" s="41" t="s">
        <v>335</v>
      </c>
      <c r="E31" s="94">
        <v>368</v>
      </c>
      <c r="F31" s="94">
        <v>1386</v>
      </c>
      <c r="G31" s="95">
        <v>637</v>
      </c>
      <c r="I31" s="46"/>
      <c r="M31" s="97" t="s">
        <v>426</v>
      </c>
      <c r="N31" s="140">
        <f>SUM(E2:E91)</f>
        <v>58005</v>
      </c>
      <c r="O31" s="141"/>
      <c r="Q31" s="1"/>
    </row>
    <row r="32" spans="1:17" ht="15" thickBot="1" x14ac:dyDescent="0.35">
      <c r="A32" s="36">
        <v>42035</v>
      </c>
      <c r="B32" s="37">
        <v>357.55</v>
      </c>
      <c r="C32" s="41" t="s">
        <v>305</v>
      </c>
      <c r="D32" s="41" t="s">
        <v>336</v>
      </c>
      <c r="E32" s="94">
        <v>317</v>
      </c>
      <c r="F32" s="94">
        <v>1215</v>
      </c>
      <c r="G32" s="95">
        <v>478</v>
      </c>
      <c r="I32" s="46"/>
      <c r="M32" s="98" t="s">
        <v>427</v>
      </c>
      <c r="N32" s="132">
        <f>SUM(G2:G91)</f>
        <v>76758</v>
      </c>
      <c r="O32" s="133"/>
      <c r="Q32" s="1"/>
    </row>
    <row r="33" spans="1:17" x14ac:dyDescent="0.3">
      <c r="A33" s="36">
        <v>42036</v>
      </c>
      <c r="B33" s="37">
        <v>154.34</v>
      </c>
      <c r="C33" s="41" t="s">
        <v>305</v>
      </c>
      <c r="D33" s="41" t="s">
        <v>337</v>
      </c>
      <c r="E33" s="94">
        <v>689</v>
      </c>
      <c r="F33" s="94">
        <v>2544</v>
      </c>
      <c r="G33" s="95">
        <v>1009</v>
      </c>
      <c r="I33" s="46"/>
      <c r="Q33" s="1"/>
    </row>
    <row r="34" spans="1:17" ht="15" thickBot="1" x14ac:dyDescent="0.35">
      <c r="A34" s="36">
        <v>42037</v>
      </c>
      <c r="B34" s="37">
        <v>152.76</v>
      </c>
      <c r="C34" s="41" t="s">
        <v>305</v>
      </c>
      <c r="D34" s="41" t="s">
        <v>338</v>
      </c>
      <c r="E34" s="94">
        <v>510</v>
      </c>
      <c r="F34" s="94">
        <v>2583</v>
      </c>
      <c r="G34" s="95">
        <v>861</v>
      </c>
      <c r="I34" s="45"/>
      <c r="J34" s="2"/>
      <c r="K34" s="2"/>
      <c r="L34" s="2"/>
      <c r="M34" s="2"/>
      <c r="N34" s="2"/>
      <c r="O34" s="2"/>
      <c r="P34" s="2"/>
      <c r="Q34" s="3"/>
    </row>
    <row r="35" spans="1:17" x14ac:dyDescent="0.3">
      <c r="A35" s="36">
        <v>42038</v>
      </c>
      <c r="B35" s="37">
        <v>570.22</v>
      </c>
      <c r="C35" s="41" t="s">
        <v>305</v>
      </c>
      <c r="D35" s="41" t="s">
        <v>339</v>
      </c>
      <c r="E35" s="94">
        <v>257</v>
      </c>
      <c r="F35" s="94">
        <v>1023</v>
      </c>
      <c r="G35" s="95">
        <v>446</v>
      </c>
    </row>
    <row r="36" spans="1:17" x14ac:dyDescent="0.3">
      <c r="A36" s="36">
        <v>42039</v>
      </c>
      <c r="B36" s="37">
        <v>987.62</v>
      </c>
      <c r="C36" s="41" t="s">
        <v>305</v>
      </c>
      <c r="D36" s="41" t="s">
        <v>340</v>
      </c>
      <c r="E36" s="94">
        <v>335</v>
      </c>
      <c r="F36" s="94">
        <v>1225</v>
      </c>
      <c r="G36" s="95">
        <v>520</v>
      </c>
    </row>
    <row r="37" spans="1:17" x14ac:dyDescent="0.3">
      <c r="A37" s="36">
        <v>42040</v>
      </c>
      <c r="B37" s="37">
        <v>1755.71</v>
      </c>
      <c r="C37" s="41" t="s">
        <v>305</v>
      </c>
      <c r="D37" s="41" t="s">
        <v>341</v>
      </c>
      <c r="E37" s="94">
        <v>264</v>
      </c>
      <c r="F37" s="94">
        <v>957</v>
      </c>
      <c r="G37" s="95">
        <v>405</v>
      </c>
    </row>
    <row r="38" spans="1:17" x14ac:dyDescent="0.3">
      <c r="A38" s="36">
        <v>42041</v>
      </c>
      <c r="B38" s="37">
        <v>378.27</v>
      </c>
      <c r="C38" s="41" t="s">
        <v>305</v>
      </c>
      <c r="D38" s="41" t="s">
        <v>342</v>
      </c>
      <c r="E38" s="94">
        <v>285</v>
      </c>
      <c r="F38" s="94">
        <v>869</v>
      </c>
      <c r="G38" s="95">
        <v>434</v>
      </c>
    </row>
    <row r="39" spans="1:17" x14ac:dyDescent="0.3">
      <c r="A39" s="36">
        <v>42042</v>
      </c>
      <c r="B39" s="37">
        <v>1323.81</v>
      </c>
      <c r="C39" s="41" t="s">
        <v>305</v>
      </c>
      <c r="D39" s="41" t="s">
        <v>343</v>
      </c>
      <c r="E39" s="94">
        <v>550</v>
      </c>
      <c r="F39" s="94">
        <v>2502</v>
      </c>
      <c r="G39" s="95">
        <v>822</v>
      </c>
    </row>
    <row r="40" spans="1:17" x14ac:dyDescent="0.3">
      <c r="A40" s="36">
        <v>42043</v>
      </c>
      <c r="B40" s="37">
        <v>399.02</v>
      </c>
      <c r="C40" s="41" t="s">
        <v>305</v>
      </c>
      <c r="D40" s="41" t="s">
        <v>344</v>
      </c>
      <c r="E40" s="94">
        <v>266</v>
      </c>
      <c r="F40" s="94">
        <v>1382</v>
      </c>
      <c r="G40" s="95">
        <v>501</v>
      </c>
    </row>
    <row r="41" spans="1:17" x14ac:dyDescent="0.3">
      <c r="A41" s="36">
        <v>42044</v>
      </c>
      <c r="B41" s="37">
        <v>154.94999999999999</v>
      </c>
      <c r="C41" s="41" t="s">
        <v>305</v>
      </c>
      <c r="D41" s="41" t="s">
        <v>345</v>
      </c>
      <c r="E41" s="94">
        <v>598</v>
      </c>
      <c r="F41" s="94">
        <v>2107</v>
      </c>
      <c r="G41" s="95">
        <v>1002</v>
      </c>
    </row>
    <row r="42" spans="1:17" x14ac:dyDescent="0.3">
      <c r="A42" s="36">
        <v>42045</v>
      </c>
      <c r="B42" s="37">
        <v>1254.57</v>
      </c>
      <c r="C42" s="41" t="s">
        <v>305</v>
      </c>
      <c r="D42" s="41" t="s">
        <v>346</v>
      </c>
      <c r="E42" s="94">
        <v>344</v>
      </c>
      <c r="F42" s="94">
        <v>1641</v>
      </c>
      <c r="G42" s="95">
        <v>765</v>
      </c>
    </row>
    <row r="43" spans="1:17" x14ac:dyDescent="0.3">
      <c r="A43" s="36">
        <v>42046</v>
      </c>
      <c r="B43" s="37">
        <v>627.32000000000005</v>
      </c>
      <c r="C43" s="41" t="s">
        <v>305</v>
      </c>
      <c r="D43" s="41" t="s">
        <v>347</v>
      </c>
      <c r="E43" s="94">
        <v>183</v>
      </c>
      <c r="F43" s="94">
        <v>867</v>
      </c>
      <c r="G43" s="95">
        <v>384</v>
      </c>
    </row>
    <row r="44" spans="1:17" x14ac:dyDescent="0.3">
      <c r="A44" s="36">
        <v>42230</v>
      </c>
      <c r="B44" s="37">
        <v>880.6</v>
      </c>
      <c r="C44" s="41" t="s">
        <v>305</v>
      </c>
      <c r="D44" s="41" t="s">
        <v>348</v>
      </c>
      <c r="E44" s="94">
        <v>302</v>
      </c>
      <c r="F44" s="94">
        <v>1326</v>
      </c>
      <c r="G44" s="95">
        <v>586</v>
      </c>
    </row>
    <row r="45" spans="1:17" x14ac:dyDescent="0.3">
      <c r="A45" s="36">
        <v>42048</v>
      </c>
      <c r="B45" s="37">
        <v>1196.03</v>
      </c>
      <c r="C45" s="41" t="s">
        <v>305</v>
      </c>
      <c r="D45" s="41" t="s">
        <v>349</v>
      </c>
      <c r="E45" s="94">
        <v>177</v>
      </c>
      <c r="F45" s="94">
        <v>823</v>
      </c>
      <c r="G45" s="95">
        <v>548</v>
      </c>
    </row>
    <row r="46" spans="1:17" x14ac:dyDescent="0.3">
      <c r="A46" s="36">
        <v>42049</v>
      </c>
      <c r="B46" s="37">
        <v>782.32</v>
      </c>
      <c r="C46" s="41" t="s">
        <v>305</v>
      </c>
      <c r="D46" s="41" t="s">
        <v>350</v>
      </c>
      <c r="E46" s="94">
        <v>285</v>
      </c>
      <c r="F46" s="94">
        <v>1249</v>
      </c>
      <c r="G46" s="95">
        <v>533</v>
      </c>
    </row>
    <row r="47" spans="1:17" x14ac:dyDescent="0.3">
      <c r="A47" s="36">
        <v>42050</v>
      </c>
      <c r="B47" s="37">
        <v>1323.35</v>
      </c>
      <c r="C47" s="41" t="s">
        <v>305</v>
      </c>
      <c r="D47" s="41" t="s">
        <v>351</v>
      </c>
      <c r="E47" s="94">
        <v>236</v>
      </c>
      <c r="F47" s="94">
        <v>1162</v>
      </c>
      <c r="G47" s="95">
        <v>402</v>
      </c>
    </row>
    <row r="48" spans="1:17" x14ac:dyDescent="0.3">
      <c r="A48" s="36">
        <v>42051</v>
      </c>
      <c r="B48" s="37">
        <v>209.92</v>
      </c>
      <c r="C48" s="41" t="s">
        <v>305</v>
      </c>
      <c r="D48" s="41" t="s">
        <v>352</v>
      </c>
      <c r="E48" s="94">
        <v>293</v>
      </c>
      <c r="F48" s="94">
        <v>1016</v>
      </c>
      <c r="G48" s="95">
        <v>585</v>
      </c>
    </row>
    <row r="49" spans="1:7" x14ac:dyDescent="0.3">
      <c r="A49" s="36">
        <v>42052</v>
      </c>
      <c r="B49" s="37">
        <v>1232.05</v>
      </c>
      <c r="C49" s="41" t="s">
        <v>305</v>
      </c>
      <c r="D49" s="41" t="s">
        <v>353</v>
      </c>
      <c r="E49" s="94">
        <v>242</v>
      </c>
      <c r="F49" s="94">
        <v>1363</v>
      </c>
      <c r="G49" s="95">
        <v>428</v>
      </c>
    </row>
    <row r="50" spans="1:7" x14ac:dyDescent="0.3">
      <c r="A50" s="36">
        <v>42053</v>
      </c>
      <c r="B50" s="37">
        <v>713.28</v>
      </c>
      <c r="C50" s="41" t="s">
        <v>305</v>
      </c>
      <c r="D50" s="41" t="s">
        <v>354</v>
      </c>
      <c r="E50" s="94">
        <v>248</v>
      </c>
      <c r="F50" s="94">
        <v>1398</v>
      </c>
      <c r="G50" s="95">
        <v>476</v>
      </c>
    </row>
    <row r="51" spans="1:7" x14ac:dyDescent="0.3">
      <c r="A51" s="36">
        <v>42054</v>
      </c>
      <c r="B51" s="37">
        <v>1674.82</v>
      </c>
      <c r="C51" s="41" t="s">
        <v>305</v>
      </c>
      <c r="D51" s="41" t="s">
        <v>355</v>
      </c>
      <c r="E51" s="94">
        <v>292</v>
      </c>
      <c r="F51" s="94">
        <v>1380</v>
      </c>
      <c r="G51" s="95">
        <v>456</v>
      </c>
    </row>
    <row r="52" spans="1:7" x14ac:dyDescent="0.3">
      <c r="A52" s="36">
        <v>42055</v>
      </c>
      <c r="B52" s="37">
        <v>1161.25</v>
      </c>
      <c r="C52" s="41" t="s">
        <v>305</v>
      </c>
      <c r="D52" s="41" t="s">
        <v>356</v>
      </c>
      <c r="E52" s="94">
        <v>196</v>
      </c>
      <c r="F52" s="94">
        <v>1238</v>
      </c>
      <c r="G52" s="95">
        <v>493</v>
      </c>
    </row>
    <row r="53" spans="1:7" x14ac:dyDescent="0.3">
      <c r="A53" s="36">
        <v>42056</v>
      </c>
      <c r="B53" s="37">
        <v>897.63</v>
      </c>
      <c r="C53" s="41" t="s">
        <v>305</v>
      </c>
      <c r="D53" s="41" t="s">
        <v>357</v>
      </c>
      <c r="E53" s="94">
        <v>432</v>
      </c>
      <c r="F53" s="94">
        <v>1216</v>
      </c>
      <c r="G53" s="95">
        <v>552</v>
      </c>
    </row>
    <row r="54" spans="1:7" x14ac:dyDescent="0.3">
      <c r="A54" s="36">
        <v>42057</v>
      </c>
      <c r="B54" s="37">
        <v>1647.26</v>
      </c>
      <c r="C54" s="41" t="s">
        <v>305</v>
      </c>
      <c r="D54" s="41" t="s">
        <v>358</v>
      </c>
      <c r="E54" s="94">
        <v>420</v>
      </c>
      <c r="F54" s="94">
        <v>1581</v>
      </c>
      <c r="G54" s="95">
        <v>525</v>
      </c>
    </row>
    <row r="55" spans="1:7" x14ac:dyDescent="0.3">
      <c r="A55" s="36">
        <v>42058</v>
      </c>
      <c r="B55" s="37">
        <v>1121.96</v>
      </c>
      <c r="C55" s="41" t="s">
        <v>305</v>
      </c>
      <c r="D55" s="41" t="s">
        <v>359</v>
      </c>
      <c r="E55" s="94">
        <v>398</v>
      </c>
      <c r="F55" s="94">
        <v>1759</v>
      </c>
      <c r="G55" s="95">
        <v>682</v>
      </c>
    </row>
    <row r="56" spans="1:7" x14ac:dyDescent="0.3">
      <c r="A56" s="36">
        <v>42059</v>
      </c>
      <c r="B56" s="37">
        <v>352.2</v>
      </c>
      <c r="C56" s="41" t="s">
        <v>305</v>
      </c>
      <c r="D56" s="41" t="s">
        <v>360</v>
      </c>
      <c r="E56" s="94">
        <v>128</v>
      </c>
      <c r="F56" s="94">
        <v>791</v>
      </c>
      <c r="G56" s="95">
        <v>242</v>
      </c>
    </row>
    <row r="57" spans="1:7" x14ac:dyDescent="0.3">
      <c r="A57" s="36">
        <v>42060</v>
      </c>
      <c r="B57" s="37">
        <v>270.77999999999997</v>
      </c>
      <c r="C57" s="41" t="s">
        <v>305</v>
      </c>
      <c r="D57" s="41" t="s">
        <v>361</v>
      </c>
      <c r="E57" s="94">
        <v>225</v>
      </c>
      <c r="F57" s="94">
        <v>935</v>
      </c>
      <c r="G57" s="95">
        <v>432</v>
      </c>
    </row>
    <row r="58" spans="1:7" x14ac:dyDescent="0.3">
      <c r="A58" s="36">
        <v>42061</v>
      </c>
      <c r="B58" s="37">
        <v>456.41</v>
      </c>
      <c r="C58" s="41" t="s">
        <v>305</v>
      </c>
      <c r="D58" s="41" t="s">
        <v>362</v>
      </c>
      <c r="E58" s="94">
        <v>1358</v>
      </c>
      <c r="F58" s="94">
        <v>2231</v>
      </c>
      <c r="G58" s="95">
        <v>1391</v>
      </c>
    </row>
    <row r="59" spans="1:7" x14ac:dyDescent="0.3">
      <c r="A59" s="36">
        <v>42062</v>
      </c>
      <c r="B59" s="37">
        <v>441</v>
      </c>
      <c r="C59" s="41" t="s">
        <v>305</v>
      </c>
      <c r="D59" s="41" t="s">
        <v>363</v>
      </c>
      <c r="E59" s="94">
        <v>1345</v>
      </c>
      <c r="F59" s="94">
        <v>1791</v>
      </c>
      <c r="G59" s="95">
        <v>1460</v>
      </c>
    </row>
    <row r="60" spans="1:7" x14ac:dyDescent="0.3">
      <c r="A60" s="36">
        <v>42063</v>
      </c>
      <c r="B60" s="37">
        <v>252.44</v>
      </c>
      <c r="C60" s="41" t="s">
        <v>305</v>
      </c>
      <c r="D60" s="41" t="s">
        <v>364</v>
      </c>
      <c r="E60" s="94">
        <v>769</v>
      </c>
      <c r="F60" s="94">
        <v>1948</v>
      </c>
      <c r="G60" s="95">
        <v>1011</v>
      </c>
    </row>
    <row r="61" spans="1:7" x14ac:dyDescent="0.3">
      <c r="A61" s="36">
        <v>42064</v>
      </c>
      <c r="B61" s="37">
        <v>1298.92</v>
      </c>
      <c r="C61" s="41" t="s">
        <v>305</v>
      </c>
      <c r="D61" s="41" t="s">
        <v>365</v>
      </c>
      <c r="E61" s="94">
        <v>560</v>
      </c>
      <c r="F61" s="94">
        <v>1835</v>
      </c>
      <c r="G61" s="95">
        <v>642</v>
      </c>
    </row>
    <row r="62" spans="1:7" x14ac:dyDescent="0.3">
      <c r="A62" s="36">
        <v>42065</v>
      </c>
      <c r="B62" s="37">
        <v>1178.07</v>
      </c>
      <c r="C62" s="41" t="s">
        <v>305</v>
      </c>
      <c r="D62" s="41" t="s">
        <v>366</v>
      </c>
      <c r="E62" s="94">
        <v>836</v>
      </c>
      <c r="F62" s="94">
        <v>2245</v>
      </c>
      <c r="G62" s="95">
        <v>861</v>
      </c>
    </row>
    <row r="63" spans="1:7" x14ac:dyDescent="0.3">
      <c r="A63" s="36">
        <v>42066</v>
      </c>
      <c r="B63" s="37">
        <v>459.95</v>
      </c>
      <c r="C63" s="41" t="s">
        <v>305</v>
      </c>
      <c r="D63" s="41" t="s">
        <v>367</v>
      </c>
      <c r="E63" s="94">
        <v>587</v>
      </c>
      <c r="F63" s="94">
        <v>1471</v>
      </c>
      <c r="G63" s="95">
        <v>623</v>
      </c>
    </row>
    <row r="64" spans="1:7" x14ac:dyDescent="0.3">
      <c r="A64" s="36">
        <v>42067</v>
      </c>
      <c r="B64" s="37">
        <v>1219.7</v>
      </c>
      <c r="C64" s="41" t="s">
        <v>305</v>
      </c>
      <c r="D64" s="41" t="s">
        <v>368</v>
      </c>
      <c r="E64" s="94">
        <v>774</v>
      </c>
      <c r="F64" s="94">
        <v>1403</v>
      </c>
      <c r="G64" s="95">
        <v>1085</v>
      </c>
    </row>
    <row r="65" spans="1:7" x14ac:dyDescent="0.3">
      <c r="A65" s="36">
        <v>42068</v>
      </c>
      <c r="B65" s="37">
        <v>152.24</v>
      </c>
      <c r="C65" s="41" t="s">
        <v>305</v>
      </c>
      <c r="D65" s="41" t="s">
        <v>369</v>
      </c>
      <c r="E65" s="94">
        <v>757</v>
      </c>
      <c r="F65" s="94">
        <v>1203</v>
      </c>
      <c r="G65" s="95">
        <v>1175</v>
      </c>
    </row>
    <row r="66" spans="1:7" x14ac:dyDescent="0.3">
      <c r="A66" s="36">
        <v>42069</v>
      </c>
      <c r="B66" s="37">
        <v>770.8</v>
      </c>
      <c r="C66" s="41" t="s">
        <v>305</v>
      </c>
      <c r="D66" s="41" t="s">
        <v>370</v>
      </c>
      <c r="E66" s="94">
        <v>591</v>
      </c>
      <c r="F66" s="94">
        <v>1439</v>
      </c>
      <c r="G66" s="95">
        <v>858</v>
      </c>
    </row>
    <row r="67" spans="1:7" x14ac:dyDescent="0.3">
      <c r="A67" s="36">
        <v>42070</v>
      </c>
      <c r="B67" s="37">
        <v>1357.25</v>
      </c>
      <c r="C67" s="41" t="s">
        <v>305</v>
      </c>
      <c r="D67" s="41" t="s">
        <v>371</v>
      </c>
      <c r="E67" s="94">
        <v>457</v>
      </c>
      <c r="F67" s="94">
        <v>1161</v>
      </c>
      <c r="G67" s="95">
        <v>594</v>
      </c>
    </row>
    <row r="68" spans="1:7" x14ac:dyDescent="0.3">
      <c r="A68" s="36">
        <v>42187</v>
      </c>
      <c r="B68" s="37">
        <v>220.18</v>
      </c>
      <c r="C68" s="41" t="s">
        <v>305</v>
      </c>
      <c r="D68" s="41" t="s">
        <v>372</v>
      </c>
      <c r="E68" s="94">
        <v>494</v>
      </c>
      <c r="F68" s="94">
        <v>1585</v>
      </c>
      <c r="G68" s="95">
        <v>705</v>
      </c>
    </row>
    <row r="69" spans="1:7" x14ac:dyDescent="0.3">
      <c r="A69" s="36">
        <v>42072</v>
      </c>
      <c r="B69" s="37">
        <v>1102.81</v>
      </c>
      <c r="C69" s="41" t="s">
        <v>305</v>
      </c>
      <c r="D69" s="41" t="s">
        <v>373</v>
      </c>
      <c r="E69" s="94">
        <v>914</v>
      </c>
      <c r="F69" s="94">
        <v>1727</v>
      </c>
      <c r="G69" s="95">
        <v>1308</v>
      </c>
    </row>
    <row r="70" spans="1:7" x14ac:dyDescent="0.3">
      <c r="A70" s="36">
        <v>42073</v>
      </c>
      <c r="B70" s="37">
        <v>1566.83</v>
      </c>
      <c r="C70" s="41" t="s">
        <v>305</v>
      </c>
      <c r="D70" s="41" t="s">
        <v>374</v>
      </c>
      <c r="E70" s="94">
        <v>581</v>
      </c>
      <c r="F70" s="94">
        <v>1448</v>
      </c>
      <c r="G70" s="95">
        <v>885</v>
      </c>
    </row>
    <row r="71" spans="1:7" x14ac:dyDescent="0.3">
      <c r="A71" s="36">
        <v>42074</v>
      </c>
      <c r="B71" s="37">
        <v>437.92</v>
      </c>
      <c r="C71" s="41" t="s">
        <v>305</v>
      </c>
      <c r="D71" s="41" t="s">
        <v>375</v>
      </c>
      <c r="E71" s="94">
        <v>31</v>
      </c>
      <c r="F71" s="94">
        <v>0</v>
      </c>
      <c r="G71" s="95">
        <v>78</v>
      </c>
    </row>
    <row r="72" spans="1:7" x14ac:dyDescent="0.3">
      <c r="A72" s="36">
        <v>42075</v>
      </c>
      <c r="B72" s="37">
        <v>1216.1199999999999</v>
      </c>
      <c r="C72" s="41" t="s">
        <v>305</v>
      </c>
      <c r="D72" s="41" t="s">
        <v>376</v>
      </c>
      <c r="E72" s="94">
        <v>92</v>
      </c>
      <c r="F72" s="94">
        <v>233</v>
      </c>
      <c r="G72" s="95">
        <v>494</v>
      </c>
    </row>
    <row r="73" spans="1:7" x14ac:dyDescent="0.3">
      <c r="A73" s="36">
        <v>42076</v>
      </c>
      <c r="B73" s="37">
        <v>273.10000000000002</v>
      </c>
      <c r="C73" s="41" t="s">
        <v>305</v>
      </c>
      <c r="D73" s="41" t="s">
        <v>377</v>
      </c>
      <c r="E73" s="94">
        <v>486</v>
      </c>
      <c r="F73" s="94">
        <v>1176</v>
      </c>
      <c r="G73" s="95">
        <v>400</v>
      </c>
    </row>
    <row r="74" spans="1:7" x14ac:dyDescent="0.3">
      <c r="A74" s="36">
        <v>42077</v>
      </c>
      <c r="B74" s="37">
        <v>242.26</v>
      </c>
      <c r="C74" s="41" t="s">
        <v>305</v>
      </c>
      <c r="D74" s="41" t="s">
        <v>378</v>
      </c>
      <c r="E74" s="94">
        <v>440</v>
      </c>
      <c r="F74" s="94">
        <v>874</v>
      </c>
      <c r="G74" s="95">
        <v>803</v>
      </c>
    </row>
    <row r="75" spans="1:7" x14ac:dyDescent="0.3">
      <c r="A75" s="36">
        <v>42078</v>
      </c>
      <c r="B75" s="37">
        <v>1512.6</v>
      </c>
      <c r="C75" s="41" t="s">
        <v>305</v>
      </c>
      <c r="D75" s="41" t="s">
        <v>379</v>
      </c>
      <c r="E75" s="94">
        <v>127</v>
      </c>
      <c r="F75" s="94">
        <v>695</v>
      </c>
      <c r="G75" s="95">
        <v>440</v>
      </c>
    </row>
    <row r="76" spans="1:7" x14ac:dyDescent="0.3">
      <c r="A76" s="36">
        <v>42079</v>
      </c>
      <c r="B76" s="37">
        <v>783.75</v>
      </c>
      <c r="C76" s="41" t="s">
        <v>305</v>
      </c>
      <c r="D76" s="41" t="s">
        <v>380</v>
      </c>
      <c r="E76" s="94">
        <v>257</v>
      </c>
      <c r="F76" s="94">
        <v>1367</v>
      </c>
      <c r="G76" s="95">
        <v>544</v>
      </c>
    </row>
    <row r="77" spans="1:7" x14ac:dyDescent="0.3">
      <c r="A77" s="36">
        <v>42189</v>
      </c>
      <c r="B77" s="37">
        <v>667.99</v>
      </c>
      <c r="C77" s="41" t="s">
        <v>305</v>
      </c>
      <c r="D77" s="41" t="s">
        <v>381</v>
      </c>
      <c r="E77" s="94">
        <v>399</v>
      </c>
      <c r="F77" s="94">
        <v>1238</v>
      </c>
      <c r="G77" s="95">
        <v>622</v>
      </c>
    </row>
    <row r="78" spans="1:7" x14ac:dyDescent="0.3">
      <c r="A78" s="36">
        <v>42081</v>
      </c>
      <c r="B78" s="37">
        <v>1166.31</v>
      </c>
      <c r="C78" s="41" t="s">
        <v>305</v>
      </c>
      <c r="D78" s="41" t="s">
        <v>382</v>
      </c>
      <c r="E78" s="94">
        <v>470</v>
      </c>
      <c r="F78" s="94">
        <v>1609</v>
      </c>
      <c r="G78" s="95">
        <v>662</v>
      </c>
    </row>
    <row r="79" spans="1:7" x14ac:dyDescent="0.3">
      <c r="A79" s="36">
        <v>42082</v>
      </c>
      <c r="B79" s="37">
        <v>770.18</v>
      </c>
      <c r="C79" s="41" t="s">
        <v>305</v>
      </c>
      <c r="D79" s="41" t="s">
        <v>383</v>
      </c>
      <c r="E79" s="94">
        <v>651</v>
      </c>
      <c r="F79" s="94">
        <v>2120</v>
      </c>
      <c r="G79" s="95">
        <v>824</v>
      </c>
    </row>
    <row r="80" spans="1:7" x14ac:dyDescent="0.3">
      <c r="A80" s="36">
        <v>42083</v>
      </c>
      <c r="B80" s="37">
        <v>132.34</v>
      </c>
      <c r="C80" s="41" t="s">
        <v>305</v>
      </c>
      <c r="D80" s="41" t="s">
        <v>384</v>
      </c>
      <c r="E80" s="94">
        <v>757</v>
      </c>
      <c r="F80" s="94">
        <v>2498</v>
      </c>
      <c r="G80" s="95">
        <v>846</v>
      </c>
    </row>
    <row r="81" spans="1:7" x14ac:dyDescent="0.3">
      <c r="A81" s="36">
        <v>42084</v>
      </c>
      <c r="B81" s="37">
        <v>1188.81</v>
      </c>
      <c r="C81" s="41" t="s">
        <v>305</v>
      </c>
      <c r="D81" s="41" t="s">
        <v>385</v>
      </c>
      <c r="E81" s="94">
        <v>526</v>
      </c>
      <c r="F81" s="94">
        <v>1902</v>
      </c>
      <c r="G81" s="95">
        <v>743</v>
      </c>
    </row>
    <row r="82" spans="1:7" x14ac:dyDescent="0.3">
      <c r="A82" s="36">
        <v>42085</v>
      </c>
      <c r="B82" s="37">
        <v>198.06</v>
      </c>
      <c r="C82" s="41" t="s">
        <v>305</v>
      </c>
      <c r="D82" s="41" t="s">
        <v>386</v>
      </c>
      <c r="E82" s="94">
        <v>196</v>
      </c>
      <c r="F82" s="94">
        <v>994</v>
      </c>
      <c r="G82" s="95">
        <v>477</v>
      </c>
    </row>
    <row r="83" spans="1:7" x14ac:dyDescent="0.3">
      <c r="A83" s="36">
        <v>42086</v>
      </c>
      <c r="B83" s="37">
        <v>594.16999999999996</v>
      </c>
      <c r="C83" s="41" t="s">
        <v>305</v>
      </c>
      <c r="D83" s="41" t="s">
        <v>387</v>
      </c>
      <c r="E83" s="94">
        <v>260</v>
      </c>
      <c r="F83" s="94">
        <v>1010</v>
      </c>
      <c r="G83" s="95">
        <v>575</v>
      </c>
    </row>
    <row r="84" spans="1:7" x14ac:dyDescent="0.3">
      <c r="A84" s="36">
        <v>42087</v>
      </c>
      <c r="B84" s="37">
        <v>931.09</v>
      </c>
      <c r="C84" s="41" t="s">
        <v>305</v>
      </c>
      <c r="D84" s="41" t="s">
        <v>388</v>
      </c>
      <c r="E84" s="94">
        <v>192</v>
      </c>
      <c r="F84" s="94">
        <v>899</v>
      </c>
      <c r="G84" s="95">
        <v>369</v>
      </c>
    </row>
    <row r="85" spans="1:7" x14ac:dyDescent="0.3">
      <c r="A85" s="36">
        <v>42088</v>
      </c>
      <c r="B85" s="37">
        <v>299.64</v>
      </c>
      <c r="C85" s="41" t="s">
        <v>305</v>
      </c>
      <c r="D85" s="41" t="s">
        <v>389</v>
      </c>
      <c r="E85" s="94">
        <v>177</v>
      </c>
      <c r="F85" s="94">
        <v>284</v>
      </c>
      <c r="G85" s="95">
        <v>174</v>
      </c>
    </row>
    <row r="86" spans="1:7" x14ac:dyDescent="0.3">
      <c r="A86" s="36">
        <v>42223</v>
      </c>
      <c r="B86" s="37">
        <v>1701.68</v>
      </c>
      <c r="C86" s="41" t="s">
        <v>305</v>
      </c>
      <c r="D86" s="41" t="s">
        <v>390</v>
      </c>
      <c r="E86" s="94">
        <v>741</v>
      </c>
      <c r="F86" s="94">
        <v>1781</v>
      </c>
      <c r="G86" s="95">
        <v>1028</v>
      </c>
    </row>
    <row r="87" spans="1:7" x14ac:dyDescent="0.3">
      <c r="A87" s="36">
        <v>42090</v>
      </c>
      <c r="B87" s="37">
        <v>399.15</v>
      </c>
      <c r="C87" s="41" t="s">
        <v>305</v>
      </c>
      <c r="D87" s="41" t="s">
        <v>391</v>
      </c>
      <c r="E87" s="94">
        <v>174</v>
      </c>
      <c r="F87" s="94">
        <v>773</v>
      </c>
      <c r="G87" s="95">
        <v>237</v>
      </c>
    </row>
    <row r="88" spans="1:7" x14ac:dyDescent="0.3">
      <c r="A88" s="36">
        <v>42091</v>
      </c>
      <c r="B88" s="37">
        <v>374.81</v>
      </c>
      <c r="C88" s="41" t="s">
        <v>305</v>
      </c>
      <c r="D88" s="41" t="s">
        <v>392</v>
      </c>
      <c r="E88" s="94">
        <v>94</v>
      </c>
      <c r="F88" s="94">
        <v>769</v>
      </c>
      <c r="G88" s="95">
        <v>228</v>
      </c>
    </row>
    <row r="89" spans="1:7" x14ac:dyDescent="0.3">
      <c r="A89" s="36">
        <v>42092</v>
      </c>
      <c r="B89" s="37">
        <v>462.17</v>
      </c>
      <c r="C89" s="41" t="s">
        <v>305</v>
      </c>
      <c r="D89" s="41" t="s">
        <v>393</v>
      </c>
      <c r="E89" s="94">
        <v>197</v>
      </c>
      <c r="F89" s="94">
        <v>837</v>
      </c>
      <c r="G89" s="95">
        <v>434</v>
      </c>
    </row>
    <row r="90" spans="1:7" x14ac:dyDescent="0.3">
      <c r="A90" s="36">
        <v>42093</v>
      </c>
      <c r="B90" s="37">
        <v>924.29</v>
      </c>
      <c r="C90" s="41" t="s">
        <v>305</v>
      </c>
      <c r="D90" s="41" t="s">
        <v>394</v>
      </c>
      <c r="E90" s="94">
        <v>318</v>
      </c>
      <c r="F90" s="94">
        <v>1120</v>
      </c>
      <c r="G90" s="95">
        <v>444</v>
      </c>
    </row>
    <row r="91" spans="1:7" x14ac:dyDescent="0.3">
      <c r="A91" s="36">
        <v>42094</v>
      </c>
      <c r="B91" s="37">
        <v>5000.6000000000004</v>
      </c>
      <c r="C91" s="41" t="s">
        <v>305</v>
      </c>
      <c r="D91" s="41" t="s">
        <v>395</v>
      </c>
      <c r="E91" s="94">
        <v>82</v>
      </c>
      <c r="F91" s="94">
        <v>723</v>
      </c>
      <c r="G91" s="95">
        <v>204</v>
      </c>
    </row>
  </sheetData>
  <mergeCells count="21">
    <mergeCell ref="J3:Q6"/>
    <mergeCell ref="J11:Q11"/>
    <mergeCell ref="J15:K15"/>
    <mergeCell ref="J14:K14"/>
    <mergeCell ref="L14:M14"/>
    <mergeCell ref="L15:M15"/>
    <mergeCell ref="N32:O32"/>
    <mergeCell ref="J17:K17"/>
    <mergeCell ref="J18:K18"/>
    <mergeCell ref="J27:Q27"/>
    <mergeCell ref="J30:Q30"/>
    <mergeCell ref="J24:Q24"/>
    <mergeCell ref="N25:O25"/>
    <mergeCell ref="N28:O28"/>
    <mergeCell ref="N31:O31"/>
    <mergeCell ref="L17:M17"/>
    <mergeCell ref="L18:M18"/>
    <mergeCell ref="L20:M20"/>
    <mergeCell ref="L21:M21"/>
    <mergeCell ref="J20:K20"/>
    <mergeCell ref="J21:K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4D5-E235-4E2F-B4F1-805810677AF5}">
  <dimension ref="A1:E102"/>
  <sheetViews>
    <sheetView workbookViewId="0">
      <selection activeCell="H102" sqref="H102"/>
    </sheetView>
  </sheetViews>
  <sheetFormatPr defaultRowHeight="14.4" x14ac:dyDescent="0.3"/>
  <cols>
    <col min="1" max="1" width="6.21875" bestFit="1" customWidth="1"/>
    <col min="2" max="2" width="18.88671875" bestFit="1" customWidth="1"/>
    <col min="3" max="3" width="12.44140625" bestFit="1" customWidth="1"/>
    <col min="4" max="4" width="10.33203125" bestFit="1" customWidth="1"/>
    <col min="5" max="5" width="13.88671875" bestFit="1" customWidth="1"/>
  </cols>
  <sheetData>
    <row r="1" spans="1:5" x14ac:dyDescent="0.3">
      <c r="A1" t="s">
        <v>11</v>
      </c>
      <c r="B1" t="s">
        <v>235</v>
      </c>
      <c r="C1" t="s">
        <v>131</v>
      </c>
      <c r="D1" t="s">
        <v>132</v>
      </c>
      <c r="E1" t="s">
        <v>236</v>
      </c>
    </row>
    <row r="2" spans="1:5" x14ac:dyDescent="0.3">
      <c r="A2">
        <v>1</v>
      </c>
      <c r="B2" t="s">
        <v>133</v>
      </c>
      <c r="C2">
        <v>1411750000</v>
      </c>
      <c r="D2" s="25">
        <v>44926</v>
      </c>
      <c r="E2">
        <v>1411750000</v>
      </c>
    </row>
    <row r="3" spans="1:5" x14ac:dyDescent="0.3">
      <c r="A3">
        <v>2</v>
      </c>
      <c r="B3" t="s">
        <v>134</v>
      </c>
      <c r="C3">
        <v>1392329000</v>
      </c>
      <c r="D3" s="25">
        <v>45108</v>
      </c>
      <c r="E3">
        <v>1392329000</v>
      </c>
    </row>
    <row r="4" spans="1:5" x14ac:dyDescent="0.3">
      <c r="A4">
        <v>3</v>
      </c>
      <c r="B4" t="s">
        <v>135</v>
      </c>
      <c r="C4">
        <v>335305000</v>
      </c>
      <c r="D4" s="25">
        <v>45163</v>
      </c>
      <c r="E4">
        <v>335305000</v>
      </c>
    </row>
    <row r="5" spans="1:5" x14ac:dyDescent="0.3">
      <c r="A5">
        <v>4</v>
      </c>
      <c r="B5" t="s">
        <v>136</v>
      </c>
      <c r="C5">
        <v>277749853</v>
      </c>
      <c r="D5" s="25">
        <v>44926</v>
      </c>
      <c r="E5">
        <v>277749853</v>
      </c>
    </row>
    <row r="6" spans="1:5" x14ac:dyDescent="0.3">
      <c r="A6">
        <v>5</v>
      </c>
      <c r="B6" t="s">
        <v>137</v>
      </c>
      <c r="C6">
        <v>241499431</v>
      </c>
      <c r="D6" s="25">
        <v>44986</v>
      </c>
      <c r="E6">
        <v>241499431</v>
      </c>
    </row>
    <row r="7" spans="1:5" x14ac:dyDescent="0.3">
      <c r="A7">
        <v>6</v>
      </c>
      <c r="B7" t="s">
        <v>138</v>
      </c>
      <c r="C7">
        <v>216783400</v>
      </c>
      <c r="D7" s="25">
        <v>44641</v>
      </c>
      <c r="E7">
        <v>216783400</v>
      </c>
    </row>
    <row r="8" spans="1:5" x14ac:dyDescent="0.3">
      <c r="A8">
        <v>7</v>
      </c>
      <c r="B8" t="s">
        <v>139</v>
      </c>
      <c r="C8">
        <v>203062512</v>
      </c>
      <c r="D8" s="25">
        <v>44774</v>
      </c>
      <c r="E8">
        <v>203062512</v>
      </c>
    </row>
    <row r="9" spans="1:5" x14ac:dyDescent="0.3">
      <c r="A9">
        <v>8</v>
      </c>
      <c r="B9" t="s">
        <v>140</v>
      </c>
      <c r="C9">
        <v>169828911</v>
      </c>
      <c r="D9" s="25">
        <v>44726</v>
      </c>
      <c r="E9">
        <v>169828911</v>
      </c>
    </row>
    <row r="10" spans="1:5" x14ac:dyDescent="0.3">
      <c r="A10">
        <v>9</v>
      </c>
      <c r="B10" t="s">
        <v>141</v>
      </c>
      <c r="C10">
        <v>146424729</v>
      </c>
      <c r="D10" s="25">
        <v>44927</v>
      </c>
      <c r="E10">
        <v>146424729</v>
      </c>
    </row>
    <row r="11" spans="1:5" x14ac:dyDescent="0.3">
      <c r="A11">
        <v>10</v>
      </c>
      <c r="B11" t="s">
        <v>142</v>
      </c>
      <c r="C11">
        <v>129035733</v>
      </c>
      <c r="D11" s="25">
        <v>45016</v>
      </c>
      <c r="E11">
        <v>129035733</v>
      </c>
    </row>
    <row r="12" spans="1:5" x14ac:dyDescent="0.3">
      <c r="A12">
        <v>11</v>
      </c>
      <c r="B12" t="s">
        <v>143</v>
      </c>
      <c r="C12">
        <v>124560000</v>
      </c>
      <c r="D12" s="25">
        <v>45108</v>
      </c>
      <c r="E12">
        <v>124560000</v>
      </c>
    </row>
    <row r="13" spans="1:5" x14ac:dyDescent="0.3">
      <c r="A13">
        <v>12</v>
      </c>
      <c r="B13" t="s">
        <v>144</v>
      </c>
      <c r="C13">
        <v>110682000</v>
      </c>
      <c r="D13" s="25">
        <v>45163</v>
      </c>
      <c r="E13">
        <v>110682000</v>
      </c>
    </row>
    <row r="14" spans="1:5" x14ac:dyDescent="0.3">
      <c r="A14">
        <v>13</v>
      </c>
      <c r="B14" t="s">
        <v>145</v>
      </c>
      <c r="C14">
        <v>105223000</v>
      </c>
      <c r="D14" s="25">
        <v>45163</v>
      </c>
      <c r="E14">
        <v>105223000</v>
      </c>
    </row>
    <row r="15" spans="1:5" x14ac:dyDescent="0.3">
      <c r="A15">
        <v>14</v>
      </c>
      <c r="B15" t="s">
        <v>146</v>
      </c>
      <c r="C15">
        <v>105163988</v>
      </c>
      <c r="D15" s="25">
        <v>44743</v>
      </c>
      <c r="E15">
        <v>105163988</v>
      </c>
    </row>
    <row r="16" spans="1:5" x14ac:dyDescent="0.3">
      <c r="A16">
        <v>15</v>
      </c>
      <c r="B16" t="s">
        <v>147</v>
      </c>
      <c r="C16">
        <v>100000000</v>
      </c>
      <c r="D16" s="25">
        <v>45017</v>
      </c>
      <c r="E16">
        <v>100000000</v>
      </c>
    </row>
    <row r="17" spans="1:5" x14ac:dyDescent="0.3">
      <c r="A17">
        <v>16</v>
      </c>
      <c r="B17" t="s">
        <v>148</v>
      </c>
      <c r="C17">
        <v>95370000</v>
      </c>
      <c r="D17" s="25">
        <v>43647</v>
      </c>
      <c r="E17">
        <v>95370000</v>
      </c>
    </row>
    <row r="18" spans="1:5" x14ac:dyDescent="0.3">
      <c r="A18">
        <v>17</v>
      </c>
      <c r="B18" t="s">
        <v>149</v>
      </c>
      <c r="C18">
        <v>85279553</v>
      </c>
      <c r="D18" s="25">
        <v>44926</v>
      </c>
      <c r="E18">
        <v>85279553</v>
      </c>
    </row>
    <row r="19" spans="1:5" x14ac:dyDescent="0.3">
      <c r="A19">
        <v>18</v>
      </c>
      <c r="B19" t="s">
        <v>150</v>
      </c>
      <c r="C19">
        <v>85227900</v>
      </c>
      <c r="D19" s="25">
        <v>45163</v>
      </c>
      <c r="E19">
        <v>85227900</v>
      </c>
    </row>
    <row r="20" spans="1:5" x14ac:dyDescent="0.3">
      <c r="A20">
        <v>19</v>
      </c>
      <c r="B20" t="s">
        <v>151</v>
      </c>
      <c r="C20">
        <v>84432670</v>
      </c>
      <c r="D20" s="25">
        <v>45016</v>
      </c>
      <c r="E20">
        <v>84432670</v>
      </c>
    </row>
    <row r="21" spans="1:5" x14ac:dyDescent="0.3">
      <c r="A21">
        <v>20</v>
      </c>
      <c r="B21" t="s">
        <v>152</v>
      </c>
      <c r="C21">
        <v>68263022</v>
      </c>
      <c r="D21" s="25">
        <v>44378</v>
      </c>
      <c r="E21">
        <v>68263022</v>
      </c>
    </row>
    <row r="22" spans="1:5" x14ac:dyDescent="0.3">
      <c r="A22">
        <v>21</v>
      </c>
      <c r="B22" t="s">
        <v>153</v>
      </c>
      <c r="C22">
        <v>68128000</v>
      </c>
      <c r="D22" s="25">
        <v>45108</v>
      </c>
      <c r="E22">
        <v>68128000</v>
      </c>
    </row>
    <row r="23" spans="1:5" x14ac:dyDescent="0.3">
      <c r="A23">
        <v>22</v>
      </c>
      <c r="B23" t="s">
        <v>154</v>
      </c>
      <c r="C23">
        <v>67026292</v>
      </c>
      <c r="D23" s="25">
        <v>44377</v>
      </c>
      <c r="E23">
        <v>67026292</v>
      </c>
    </row>
    <row r="24" spans="1:5" x14ac:dyDescent="0.3">
      <c r="A24">
        <v>23</v>
      </c>
      <c r="B24" t="s">
        <v>155</v>
      </c>
      <c r="C24">
        <v>61741120</v>
      </c>
      <c r="D24" s="25">
        <v>44796</v>
      </c>
      <c r="E24">
        <v>61741120</v>
      </c>
    </row>
    <row r="25" spans="1:5" x14ac:dyDescent="0.3">
      <c r="A25">
        <v>24</v>
      </c>
      <c r="B25" t="s">
        <v>156</v>
      </c>
      <c r="C25">
        <v>60604992</v>
      </c>
      <c r="D25" s="25">
        <v>44743</v>
      </c>
      <c r="E25">
        <v>60604992</v>
      </c>
    </row>
    <row r="26" spans="1:5" x14ac:dyDescent="0.3">
      <c r="A26">
        <v>25</v>
      </c>
      <c r="B26" t="s">
        <v>157</v>
      </c>
      <c r="C26">
        <v>58784790</v>
      </c>
      <c r="D26" s="25">
        <v>45077</v>
      </c>
      <c r="E26">
        <v>58784790</v>
      </c>
    </row>
    <row r="27" spans="1:5" x14ac:dyDescent="0.3">
      <c r="A27">
        <v>26</v>
      </c>
      <c r="B27" t="s">
        <v>158</v>
      </c>
      <c r="C27">
        <v>55770232</v>
      </c>
      <c r="D27" s="25">
        <v>44743</v>
      </c>
      <c r="E27">
        <v>55770232</v>
      </c>
    </row>
    <row r="28" spans="1:5" x14ac:dyDescent="0.3">
      <c r="A28">
        <v>27</v>
      </c>
      <c r="B28" t="s">
        <v>159</v>
      </c>
      <c r="C28">
        <v>52215503</v>
      </c>
      <c r="D28" s="25">
        <v>45107</v>
      </c>
      <c r="E28">
        <v>52215503</v>
      </c>
    </row>
    <row r="29" spans="1:5" x14ac:dyDescent="0.3">
      <c r="A29">
        <v>28</v>
      </c>
      <c r="B29" t="s">
        <v>160</v>
      </c>
      <c r="C29">
        <v>51526000</v>
      </c>
      <c r="D29" s="25">
        <v>44927</v>
      </c>
      <c r="E29">
        <v>51526000</v>
      </c>
    </row>
    <row r="30" spans="1:5" x14ac:dyDescent="0.3">
      <c r="A30">
        <v>29</v>
      </c>
      <c r="B30" t="s">
        <v>161</v>
      </c>
      <c r="C30">
        <v>51439038</v>
      </c>
      <c r="D30" s="25">
        <v>44926</v>
      </c>
      <c r="E30">
        <v>51439038</v>
      </c>
    </row>
    <row r="31" spans="1:5" x14ac:dyDescent="0.3">
      <c r="A31">
        <v>30</v>
      </c>
      <c r="B31" t="s">
        <v>162</v>
      </c>
      <c r="C31">
        <v>48345223</v>
      </c>
      <c r="D31" s="25">
        <v>45108</v>
      </c>
      <c r="E31">
        <v>48345223</v>
      </c>
    </row>
    <row r="32" spans="1:5" x14ac:dyDescent="0.3">
      <c r="A32">
        <v>31</v>
      </c>
      <c r="B32" t="s">
        <v>163</v>
      </c>
      <c r="C32">
        <v>46044703</v>
      </c>
      <c r="D32" s="25">
        <v>44699</v>
      </c>
      <c r="E32">
        <v>46044703</v>
      </c>
    </row>
    <row r="33" spans="1:5" x14ac:dyDescent="0.3">
      <c r="A33">
        <v>32</v>
      </c>
      <c r="B33" t="s">
        <v>164</v>
      </c>
      <c r="C33">
        <v>45400000</v>
      </c>
      <c r="D33" s="25">
        <v>44562</v>
      </c>
      <c r="E33">
        <v>45400000</v>
      </c>
    </row>
    <row r="34" spans="1:5" x14ac:dyDescent="0.3">
      <c r="A34">
        <v>33</v>
      </c>
      <c r="B34" t="s">
        <v>165</v>
      </c>
      <c r="C34">
        <v>43324000</v>
      </c>
      <c r="D34" s="25">
        <v>45108</v>
      </c>
      <c r="E34">
        <v>43324000</v>
      </c>
    </row>
    <row r="35" spans="1:5" x14ac:dyDescent="0.3">
      <c r="A35">
        <v>34</v>
      </c>
      <c r="B35" t="s">
        <v>166</v>
      </c>
      <c r="C35">
        <v>42885900</v>
      </c>
      <c r="D35" s="25">
        <v>44378</v>
      </c>
      <c r="E35">
        <v>42885900</v>
      </c>
    </row>
    <row r="36" spans="1:5" x14ac:dyDescent="0.3">
      <c r="A36">
        <v>35</v>
      </c>
      <c r="B36" t="s">
        <v>167</v>
      </c>
      <c r="C36">
        <v>41984500</v>
      </c>
      <c r="D36" s="25">
        <v>43282</v>
      </c>
      <c r="E36">
        <v>41984500</v>
      </c>
    </row>
    <row r="37" spans="1:5" x14ac:dyDescent="0.3">
      <c r="A37">
        <v>36</v>
      </c>
      <c r="B37" t="s">
        <v>168</v>
      </c>
      <c r="C37">
        <v>41130432</v>
      </c>
      <c r="D37" s="25">
        <v>44593</v>
      </c>
      <c r="E37">
        <v>41130432</v>
      </c>
    </row>
    <row r="38" spans="1:5" x14ac:dyDescent="0.3">
      <c r="A38">
        <v>37</v>
      </c>
      <c r="B38" t="s">
        <v>169</v>
      </c>
      <c r="C38">
        <v>40276000</v>
      </c>
      <c r="D38" s="25">
        <v>45163</v>
      </c>
      <c r="E38">
        <v>40276000</v>
      </c>
    </row>
    <row r="39" spans="1:5" x14ac:dyDescent="0.3">
      <c r="A39">
        <v>38</v>
      </c>
      <c r="B39" t="s">
        <v>170</v>
      </c>
      <c r="C39">
        <v>37706000</v>
      </c>
      <c r="D39" s="25">
        <v>45077</v>
      </c>
      <c r="E39">
        <v>37706000</v>
      </c>
    </row>
    <row r="40" spans="1:5" x14ac:dyDescent="0.3">
      <c r="A40">
        <v>39</v>
      </c>
      <c r="B40" t="s">
        <v>171</v>
      </c>
      <c r="C40">
        <v>37074400</v>
      </c>
      <c r="D40" s="25">
        <v>45163</v>
      </c>
      <c r="E40">
        <v>37074400</v>
      </c>
    </row>
    <row r="41" spans="1:5" x14ac:dyDescent="0.3">
      <c r="A41">
        <v>40</v>
      </c>
      <c r="B41" t="s">
        <v>172</v>
      </c>
      <c r="C41">
        <v>36197788</v>
      </c>
      <c r="D41" s="25">
        <v>45017</v>
      </c>
      <c r="E41">
        <v>36197788</v>
      </c>
    </row>
    <row r="42" spans="1:5" x14ac:dyDescent="0.3">
      <c r="A42">
        <v>41</v>
      </c>
      <c r="B42" t="s">
        <v>173</v>
      </c>
      <c r="C42">
        <v>34262840</v>
      </c>
      <c r="D42" s="25">
        <v>44927</v>
      </c>
      <c r="E42">
        <v>34262840</v>
      </c>
    </row>
    <row r="43" spans="1:5" x14ac:dyDescent="0.3">
      <c r="A43">
        <v>42</v>
      </c>
      <c r="B43" t="s">
        <v>174</v>
      </c>
      <c r="C43">
        <v>33396698</v>
      </c>
      <c r="D43" s="25">
        <v>44743</v>
      </c>
      <c r="E43">
        <v>33396698</v>
      </c>
    </row>
    <row r="44" spans="1:5" x14ac:dyDescent="0.3">
      <c r="A44">
        <v>43</v>
      </c>
      <c r="B44" t="s">
        <v>175</v>
      </c>
      <c r="C44">
        <v>33200000</v>
      </c>
      <c r="D44" s="25">
        <v>45153</v>
      </c>
      <c r="E44">
        <v>33200000</v>
      </c>
    </row>
    <row r="45" spans="1:5" x14ac:dyDescent="0.3">
      <c r="A45">
        <v>44</v>
      </c>
      <c r="B45" t="s">
        <v>176</v>
      </c>
      <c r="C45">
        <v>33086278</v>
      </c>
      <c r="D45" s="25">
        <v>44742</v>
      </c>
      <c r="E45">
        <v>33086278</v>
      </c>
    </row>
    <row r="46" spans="1:5" x14ac:dyDescent="0.3">
      <c r="A46">
        <v>45</v>
      </c>
      <c r="B46" t="s">
        <v>177</v>
      </c>
      <c r="C46">
        <v>32419747</v>
      </c>
      <c r="D46" s="25">
        <v>44743</v>
      </c>
      <c r="E46">
        <v>32419747</v>
      </c>
    </row>
    <row r="47" spans="1:5" x14ac:dyDescent="0.3">
      <c r="A47">
        <v>46</v>
      </c>
      <c r="B47" t="s">
        <v>178</v>
      </c>
      <c r="C47">
        <v>32175224</v>
      </c>
      <c r="D47" s="25">
        <v>44691</v>
      </c>
      <c r="E47">
        <v>32175224</v>
      </c>
    </row>
    <row r="48" spans="1:5" x14ac:dyDescent="0.3">
      <c r="A48">
        <v>47</v>
      </c>
      <c r="B48" t="s">
        <v>179</v>
      </c>
      <c r="C48">
        <v>31890000</v>
      </c>
      <c r="D48" s="25">
        <v>44743</v>
      </c>
      <c r="E48">
        <v>31890000</v>
      </c>
    </row>
    <row r="49" spans="1:5" x14ac:dyDescent="0.3">
      <c r="A49">
        <v>48</v>
      </c>
      <c r="B49" t="s">
        <v>180</v>
      </c>
      <c r="C49">
        <v>30832019</v>
      </c>
      <c r="D49" s="25">
        <v>44374</v>
      </c>
      <c r="E49">
        <v>30832019</v>
      </c>
    </row>
    <row r="50" spans="1:5" x14ac:dyDescent="0.3">
      <c r="A50">
        <v>49</v>
      </c>
      <c r="B50" t="s">
        <v>181</v>
      </c>
      <c r="C50">
        <v>29389150</v>
      </c>
      <c r="D50" s="25">
        <v>44544</v>
      </c>
      <c r="E50">
        <v>29389150</v>
      </c>
    </row>
    <row r="51" spans="1:5" x14ac:dyDescent="0.3">
      <c r="A51">
        <v>50</v>
      </c>
      <c r="B51" t="s">
        <v>182</v>
      </c>
      <c r="C51">
        <v>29164578</v>
      </c>
      <c r="D51" s="25">
        <v>44525</v>
      </c>
      <c r="E51">
        <v>29164578</v>
      </c>
    </row>
    <row r="52" spans="1:5" x14ac:dyDescent="0.3">
      <c r="A52">
        <v>51</v>
      </c>
      <c r="B52" t="s">
        <v>183</v>
      </c>
      <c r="C52">
        <v>28302000</v>
      </c>
      <c r="D52" s="25">
        <v>43646</v>
      </c>
      <c r="E52">
        <v>28302000</v>
      </c>
    </row>
    <row r="53" spans="1:5" x14ac:dyDescent="0.3">
      <c r="A53">
        <v>52</v>
      </c>
      <c r="B53" t="s">
        <v>184</v>
      </c>
      <c r="C53">
        <v>26923353</v>
      </c>
      <c r="D53" s="25">
        <v>44378</v>
      </c>
      <c r="E53">
        <v>26923353</v>
      </c>
    </row>
    <row r="54" spans="1:5" x14ac:dyDescent="0.3">
      <c r="A54">
        <v>53</v>
      </c>
      <c r="B54" t="s">
        <v>185</v>
      </c>
      <c r="C54">
        <v>26705200</v>
      </c>
      <c r="D54" s="25">
        <v>45163</v>
      </c>
      <c r="E54">
        <v>26705200</v>
      </c>
    </row>
    <row r="55" spans="1:5" x14ac:dyDescent="0.3">
      <c r="A55">
        <v>54</v>
      </c>
      <c r="B55" t="s">
        <v>186</v>
      </c>
      <c r="C55">
        <v>25660000</v>
      </c>
      <c r="D55" s="25">
        <v>44378</v>
      </c>
      <c r="E55">
        <v>25660000</v>
      </c>
    </row>
    <row r="56" spans="1:5" x14ac:dyDescent="0.3">
      <c r="A56">
        <v>55</v>
      </c>
      <c r="B56" t="s">
        <v>187</v>
      </c>
      <c r="C56">
        <v>24348251</v>
      </c>
      <c r="D56" s="25">
        <v>43647</v>
      </c>
      <c r="E56">
        <v>24348251</v>
      </c>
    </row>
    <row r="57" spans="1:5" x14ac:dyDescent="0.3">
      <c r="A57">
        <v>56</v>
      </c>
      <c r="B57" t="s">
        <v>188</v>
      </c>
      <c r="C57">
        <v>24112753</v>
      </c>
      <c r="D57" s="25">
        <v>44378</v>
      </c>
      <c r="E57">
        <v>24112753</v>
      </c>
    </row>
    <row r="58" spans="1:5" x14ac:dyDescent="0.3">
      <c r="A58" t="s">
        <v>189</v>
      </c>
      <c r="B58" t="s">
        <v>190</v>
      </c>
      <c r="C58">
        <v>23373283</v>
      </c>
      <c r="D58" s="25">
        <v>45107</v>
      </c>
      <c r="E58">
        <v>23373283</v>
      </c>
    </row>
    <row r="59" spans="1:5" x14ac:dyDescent="0.3">
      <c r="A59">
        <v>57</v>
      </c>
      <c r="B59" t="s">
        <v>191</v>
      </c>
      <c r="C59">
        <v>23293699</v>
      </c>
      <c r="D59" s="25">
        <v>45108</v>
      </c>
      <c r="E59">
        <v>23293699</v>
      </c>
    </row>
    <row r="60" spans="1:5" x14ac:dyDescent="0.3">
      <c r="A60">
        <v>58</v>
      </c>
      <c r="B60" t="s">
        <v>192</v>
      </c>
      <c r="C60">
        <v>22923000</v>
      </c>
      <c r="D60" s="25">
        <v>44378</v>
      </c>
      <c r="E60">
        <v>22923000</v>
      </c>
    </row>
    <row r="61" spans="1:5" x14ac:dyDescent="0.3">
      <c r="A61">
        <v>59</v>
      </c>
      <c r="B61" t="s">
        <v>193</v>
      </c>
      <c r="C61">
        <v>22185654</v>
      </c>
      <c r="D61" s="25">
        <v>44743</v>
      </c>
      <c r="E61">
        <v>22185654</v>
      </c>
    </row>
    <row r="62" spans="1:5" x14ac:dyDescent="0.3">
      <c r="A62">
        <v>60</v>
      </c>
      <c r="B62" t="s">
        <v>194</v>
      </c>
      <c r="C62">
        <v>22181000</v>
      </c>
      <c r="D62" s="25">
        <v>44743</v>
      </c>
      <c r="E62">
        <v>22181000</v>
      </c>
    </row>
    <row r="63" spans="1:5" x14ac:dyDescent="0.3">
      <c r="A63">
        <v>61</v>
      </c>
      <c r="B63" t="s">
        <v>195</v>
      </c>
      <c r="C63">
        <v>21507723</v>
      </c>
      <c r="D63" s="25">
        <v>44743</v>
      </c>
      <c r="E63">
        <v>21507723</v>
      </c>
    </row>
    <row r="64" spans="1:5" x14ac:dyDescent="0.3">
      <c r="A64">
        <v>62</v>
      </c>
      <c r="B64" t="s">
        <v>196</v>
      </c>
      <c r="C64">
        <v>19960889</v>
      </c>
      <c r="D64" s="25">
        <v>45107</v>
      </c>
      <c r="E64">
        <v>19960889</v>
      </c>
    </row>
    <row r="65" spans="1:5" x14ac:dyDescent="0.3">
      <c r="A65">
        <v>63</v>
      </c>
      <c r="B65" t="s">
        <v>197</v>
      </c>
      <c r="C65">
        <v>19899377</v>
      </c>
      <c r="D65" s="25">
        <v>45108</v>
      </c>
      <c r="E65">
        <v>19899377</v>
      </c>
    </row>
    <row r="66" spans="1:5" x14ac:dyDescent="0.3">
      <c r="A66">
        <v>64</v>
      </c>
      <c r="B66" t="s">
        <v>198</v>
      </c>
      <c r="C66">
        <v>19610769</v>
      </c>
      <c r="D66" s="25">
        <v>44818</v>
      </c>
      <c r="E66">
        <v>19610769</v>
      </c>
    </row>
    <row r="67" spans="1:5" x14ac:dyDescent="0.3">
      <c r="A67">
        <v>65</v>
      </c>
      <c r="B67" t="s">
        <v>199</v>
      </c>
      <c r="C67">
        <v>19053815</v>
      </c>
      <c r="D67" s="25">
        <v>44759</v>
      </c>
      <c r="E67">
        <v>19053815</v>
      </c>
    </row>
    <row r="68" spans="1:5" x14ac:dyDescent="0.3">
      <c r="A68">
        <v>66</v>
      </c>
      <c r="B68" t="s">
        <v>200</v>
      </c>
      <c r="C68">
        <v>18354600</v>
      </c>
      <c r="D68" s="25">
        <v>45163</v>
      </c>
      <c r="E68">
        <v>18354600</v>
      </c>
    </row>
    <row r="69" spans="1:5" x14ac:dyDescent="0.3">
      <c r="A69">
        <v>67</v>
      </c>
      <c r="B69" t="s">
        <v>201</v>
      </c>
      <c r="C69">
        <v>18143379</v>
      </c>
      <c r="D69" s="25">
        <v>45108</v>
      </c>
      <c r="E69">
        <v>18143379</v>
      </c>
    </row>
    <row r="70" spans="1:5" x14ac:dyDescent="0.3">
      <c r="A70">
        <v>68</v>
      </c>
      <c r="B70" t="s">
        <v>202</v>
      </c>
      <c r="C70">
        <v>17904300</v>
      </c>
      <c r="D70" s="25">
        <v>45163</v>
      </c>
      <c r="E70">
        <v>17904300</v>
      </c>
    </row>
    <row r="71" spans="1:5" x14ac:dyDescent="0.3">
      <c r="A71">
        <v>69</v>
      </c>
      <c r="B71" t="s">
        <v>203</v>
      </c>
      <c r="C71">
        <v>17223497</v>
      </c>
      <c r="D71" s="25">
        <v>44378</v>
      </c>
      <c r="E71">
        <v>17223497</v>
      </c>
    </row>
    <row r="72" spans="1:5" x14ac:dyDescent="0.3">
      <c r="A72">
        <v>70</v>
      </c>
      <c r="B72" t="s">
        <v>204</v>
      </c>
      <c r="C72">
        <v>17109746</v>
      </c>
      <c r="D72" s="25">
        <v>44378</v>
      </c>
      <c r="E72">
        <v>17109746</v>
      </c>
    </row>
    <row r="73" spans="1:5" x14ac:dyDescent="0.3">
      <c r="A73">
        <v>71</v>
      </c>
      <c r="B73" t="s">
        <v>205</v>
      </c>
      <c r="C73">
        <v>16818391</v>
      </c>
      <c r="D73" s="25">
        <v>44378</v>
      </c>
      <c r="E73">
        <v>16818391</v>
      </c>
    </row>
    <row r="74" spans="1:5" x14ac:dyDescent="0.3">
      <c r="A74">
        <v>72</v>
      </c>
      <c r="B74" t="s">
        <v>206</v>
      </c>
      <c r="C74">
        <v>15552211</v>
      </c>
      <c r="D74" s="25">
        <v>43527</v>
      </c>
      <c r="E74">
        <v>15552211</v>
      </c>
    </row>
    <row r="75" spans="1:5" x14ac:dyDescent="0.3">
      <c r="A75">
        <v>73</v>
      </c>
      <c r="B75" t="s">
        <v>207</v>
      </c>
      <c r="C75">
        <v>15178979</v>
      </c>
      <c r="D75" s="25">
        <v>44671</v>
      </c>
      <c r="E75">
        <v>15178979</v>
      </c>
    </row>
    <row r="76" spans="1:5" x14ac:dyDescent="0.3">
      <c r="A76">
        <v>74</v>
      </c>
      <c r="B76" t="s">
        <v>208</v>
      </c>
      <c r="C76">
        <v>13261638</v>
      </c>
      <c r="D76" s="25">
        <v>44743</v>
      </c>
      <c r="E76">
        <v>13261638</v>
      </c>
    </row>
    <row r="77" spans="1:5" x14ac:dyDescent="0.3">
      <c r="A77">
        <v>75</v>
      </c>
      <c r="B77" t="s">
        <v>209</v>
      </c>
      <c r="C77">
        <v>13249924</v>
      </c>
      <c r="D77" s="25">
        <v>44013</v>
      </c>
      <c r="E77">
        <v>13249924</v>
      </c>
    </row>
    <row r="78" spans="1:5" x14ac:dyDescent="0.3">
      <c r="A78">
        <v>76</v>
      </c>
      <c r="B78" t="s">
        <v>210</v>
      </c>
      <c r="C78">
        <v>13246394</v>
      </c>
      <c r="D78" s="25">
        <v>44788</v>
      </c>
      <c r="E78">
        <v>13246394</v>
      </c>
    </row>
    <row r="79" spans="1:5" x14ac:dyDescent="0.3">
      <c r="A79">
        <v>77</v>
      </c>
      <c r="B79" t="s">
        <v>211</v>
      </c>
      <c r="C79">
        <v>12837740</v>
      </c>
      <c r="D79" s="25">
        <v>44743</v>
      </c>
      <c r="E79">
        <v>12837740</v>
      </c>
    </row>
    <row r="80" spans="1:5" x14ac:dyDescent="0.3">
      <c r="A80">
        <v>78</v>
      </c>
      <c r="B80" t="s">
        <v>212</v>
      </c>
      <c r="C80">
        <v>12606998</v>
      </c>
      <c r="D80" s="25">
        <v>45108</v>
      </c>
      <c r="E80">
        <v>12606998</v>
      </c>
    </row>
    <row r="81" spans="1:5" x14ac:dyDescent="0.3">
      <c r="A81">
        <v>79</v>
      </c>
      <c r="B81" t="s">
        <v>213</v>
      </c>
      <c r="C81">
        <v>12006031</v>
      </c>
      <c r="D81" s="25">
        <v>44743</v>
      </c>
      <c r="E81">
        <v>12006031</v>
      </c>
    </row>
    <row r="82" spans="1:5" x14ac:dyDescent="0.3">
      <c r="A82">
        <v>80</v>
      </c>
      <c r="B82" t="s">
        <v>214</v>
      </c>
      <c r="C82">
        <v>11803588</v>
      </c>
      <c r="D82" s="25">
        <v>44562</v>
      </c>
      <c r="E82">
        <v>11803588</v>
      </c>
    </row>
    <row r="83" spans="1:5" x14ac:dyDescent="0.3">
      <c r="A83">
        <v>81</v>
      </c>
      <c r="B83" t="s">
        <v>215</v>
      </c>
      <c r="C83">
        <v>11781559</v>
      </c>
      <c r="D83" s="25">
        <v>44378</v>
      </c>
      <c r="E83">
        <v>11781559</v>
      </c>
    </row>
    <row r="84" spans="1:5" x14ac:dyDescent="0.3">
      <c r="A84">
        <v>82</v>
      </c>
      <c r="B84" t="s">
        <v>216</v>
      </c>
      <c r="C84">
        <v>11765225</v>
      </c>
      <c r="D84" s="25">
        <v>45078</v>
      </c>
      <c r="E84">
        <v>11765225</v>
      </c>
    </row>
    <row r="85" spans="1:5" x14ac:dyDescent="0.3">
      <c r="A85">
        <v>83</v>
      </c>
      <c r="B85" t="s">
        <v>217</v>
      </c>
      <c r="C85">
        <v>11743017</v>
      </c>
      <c r="D85" s="25">
        <v>44013</v>
      </c>
      <c r="E85">
        <v>11743017</v>
      </c>
    </row>
    <row r="86" spans="1:5" x14ac:dyDescent="0.3">
      <c r="A86">
        <v>84</v>
      </c>
      <c r="B86" t="s">
        <v>218</v>
      </c>
      <c r="C86">
        <v>11459000</v>
      </c>
      <c r="D86" s="25">
        <v>45163</v>
      </c>
      <c r="E86">
        <v>11459000</v>
      </c>
    </row>
    <row r="87" spans="1:5" x14ac:dyDescent="0.3">
      <c r="A87">
        <v>85</v>
      </c>
      <c r="B87" t="s">
        <v>219</v>
      </c>
      <c r="C87">
        <v>11089511</v>
      </c>
      <c r="D87" s="25">
        <v>44926</v>
      </c>
      <c r="E87">
        <v>11089511</v>
      </c>
    </row>
    <row r="88" spans="1:5" x14ac:dyDescent="0.3">
      <c r="A88">
        <v>86</v>
      </c>
      <c r="B88" t="s">
        <v>220</v>
      </c>
      <c r="C88">
        <v>10827529</v>
      </c>
      <c r="D88" s="25">
        <v>44927</v>
      </c>
      <c r="E88">
        <v>10827529</v>
      </c>
    </row>
    <row r="89" spans="1:5" x14ac:dyDescent="0.3">
      <c r="A89">
        <v>87</v>
      </c>
      <c r="B89" t="s">
        <v>221</v>
      </c>
      <c r="C89">
        <v>10545310</v>
      </c>
      <c r="D89" s="25">
        <v>45108</v>
      </c>
      <c r="E89">
        <v>10545310</v>
      </c>
    </row>
    <row r="90" spans="1:5" x14ac:dyDescent="0.3">
      <c r="A90">
        <v>88</v>
      </c>
      <c r="B90" t="s">
        <v>222</v>
      </c>
      <c r="C90">
        <v>10535535</v>
      </c>
      <c r="D90" s="25">
        <v>44378</v>
      </c>
      <c r="E90">
        <v>10535535</v>
      </c>
    </row>
    <row r="91" spans="1:5" x14ac:dyDescent="0.3">
      <c r="A91">
        <v>89</v>
      </c>
      <c r="B91" t="s">
        <v>223</v>
      </c>
      <c r="C91">
        <v>10482487</v>
      </c>
      <c r="D91" s="25">
        <v>44523</v>
      </c>
      <c r="E91">
        <v>10482487</v>
      </c>
    </row>
    <row r="92" spans="1:5" x14ac:dyDescent="0.3">
      <c r="A92">
        <v>90</v>
      </c>
      <c r="B92" t="s">
        <v>224</v>
      </c>
      <c r="C92">
        <v>10467366</v>
      </c>
      <c r="D92" s="25">
        <v>44926</v>
      </c>
      <c r="E92">
        <v>10467366</v>
      </c>
    </row>
    <row r="93" spans="1:5" x14ac:dyDescent="0.3">
      <c r="A93">
        <v>91</v>
      </c>
      <c r="B93" t="s">
        <v>225</v>
      </c>
      <c r="C93">
        <v>10135373</v>
      </c>
      <c r="D93" s="25">
        <v>44986</v>
      </c>
      <c r="E93">
        <v>10135373</v>
      </c>
    </row>
    <row r="94" spans="1:5" x14ac:dyDescent="0.3">
      <c r="A94">
        <v>92</v>
      </c>
      <c r="B94" t="s">
        <v>226</v>
      </c>
      <c r="C94">
        <v>10077600</v>
      </c>
      <c r="D94" s="25">
        <v>44927</v>
      </c>
      <c r="E94">
        <v>10077600</v>
      </c>
    </row>
    <row r="95" spans="1:5" x14ac:dyDescent="0.3">
      <c r="A95">
        <v>93</v>
      </c>
      <c r="B95" t="s">
        <v>227</v>
      </c>
      <c r="C95">
        <v>9756300</v>
      </c>
      <c r="D95" s="25">
        <v>45107</v>
      </c>
      <c r="E95">
        <v>9756300</v>
      </c>
    </row>
    <row r="96" spans="1:5" x14ac:dyDescent="0.3">
      <c r="A96">
        <v>94</v>
      </c>
      <c r="B96" t="s">
        <v>228</v>
      </c>
      <c r="C96">
        <v>9745149</v>
      </c>
      <c r="D96" s="25">
        <v>45108</v>
      </c>
      <c r="E96">
        <v>9745149</v>
      </c>
    </row>
    <row r="97" spans="1:5" x14ac:dyDescent="0.3">
      <c r="A97">
        <v>95</v>
      </c>
      <c r="B97" t="s">
        <v>229</v>
      </c>
      <c r="C97">
        <v>9597085</v>
      </c>
      <c r="D97" s="25">
        <v>44927</v>
      </c>
      <c r="E97">
        <v>9597085</v>
      </c>
    </row>
    <row r="98" spans="1:5" x14ac:dyDescent="0.3">
      <c r="A98">
        <v>96</v>
      </c>
      <c r="B98" t="s">
        <v>230</v>
      </c>
      <c r="C98">
        <v>9282410</v>
      </c>
      <c r="D98" s="25">
        <v>44196</v>
      </c>
      <c r="E98">
        <v>9282410</v>
      </c>
    </row>
    <row r="99" spans="1:5" x14ac:dyDescent="0.3">
      <c r="A99">
        <v>97</v>
      </c>
      <c r="B99" t="s">
        <v>231</v>
      </c>
      <c r="C99">
        <v>9200617</v>
      </c>
      <c r="D99" s="25">
        <v>44927</v>
      </c>
      <c r="E99">
        <v>9200617</v>
      </c>
    </row>
    <row r="100" spans="1:5" x14ac:dyDescent="0.3">
      <c r="A100">
        <v>98</v>
      </c>
      <c r="B100" t="s">
        <v>232</v>
      </c>
      <c r="C100">
        <v>9129652</v>
      </c>
      <c r="D100" s="25">
        <v>45108</v>
      </c>
      <c r="E100">
        <v>9129652</v>
      </c>
    </row>
    <row r="101" spans="1:5" x14ac:dyDescent="0.3">
      <c r="A101">
        <v>99</v>
      </c>
      <c r="B101" t="s">
        <v>233</v>
      </c>
      <c r="C101">
        <v>8865270</v>
      </c>
      <c r="D101" s="25">
        <v>45016</v>
      </c>
      <c r="E101">
        <v>8865270</v>
      </c>
    </row>
    <row r="102" spans="1:5" x14ac:dyDescent="0.3">
      <c r="A102">
        <v>100</v>
      </c>
      <c r="B102" t="s">
        <v>234</v>
      </c>
      <c r="C102">
        <v>8494260</v>
      </c>
      <c r="D102" s="25">
        <v>44743</v>
      </c>
      <c r="E102">
        <v>8494260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F1F-8022-4CEF-A4B8-998D611C8B3F}">
  <dimension ref="A1:D102"/>
  <sheetViews>
    <sheetView workbookViewId="0">
      <selection activeCell="E106" sqref="E106"/>
    </sheetView>
  </sheetViews>
  <sheetFormatPr defaultRowHeight="14.4" x14ac:dyDescent="0.3"/>
  <cols>
    <col min="1" max="1" width="5.88671875" customWidth="1"/>
    <col min="2" max="2" width="18.88671875" bestFit="1" customWidth="1"/>
    <col min="3" max="3" width="12.77734375" bestFit="1" customWidth="1"/>
    <col min="4" max="4" width="9.88671875" bestFit="1" customWidth="1"/>
  </cols>
  <sheetData>
    <row r="1" spans="1:4" x14ac:dyDescent="0.3">
      <c r="A1" t="s">
        <v>11</v>
      </c>
      <c r="B1" t="s">
        <v>130</v>
      </c>
      <c r="C1" t="s">
        <v>131</v>
      </c>
      <c r="D1" t="s">
        <v>132</v>
      </c>
    </row>
    <row r="2" spans="1:4" x14ac:dyDescent="0.3">
      <c r="A2">
        <v>1</v>
      </c>
      <c r="B2" t="s">
        <v>133</v>
      </c>
      <c r="C2" s="22">
        <v>1411750000</v>
      </c>
      <c r="D2" s="23">
        <v>44926</v>
      </c>
    </row>
    <row r="3" spans="1:4" x14ac:dyDescent="0.3">
      <c r="A3">
        <v>2</v>
      </c>
      <c r="B3" t="s">
        <v>134</v>
      </c>
      <c r="C3" s="22">
        <v>1392329000</v>
      </c>
      <c r="D3" s="23">
        <v>45108</v>
      </c>
    </row>
    <row r="4" spans="1:4" x14ac:dyDescent="0.3">
      <c r="A4">
        <v>3</v>
      </c>
      <c r="B4" t="s">
        <v>135</v>
      </c>
      <c r="C4" s="22">
        <v>335305000</v>
      </c>
      <c r="D4" s="23">
        <v>45163</v>
      </c>
    </row>
    <row r="5" spans="1:4" x14ac:dyDescent="0.3">
      <c r="A5">
        <v>4</v>
      </c>
      <c r="B5" t="s">
        <v>136</v>
      </c>
      <c r="C5" s="22">
        <v>277749853</v>
      </c>
      <c r="D5" s="23">
        <v>44926</v>
      </c>
    </row>
    <row r="6" spans="1:4" x14ac:dyDescent="0.3">
      <c r="A6">
        <v>5</v>
      </c>
      <c r="B6" t="s">
        <v>137</v>
      </c>
      <c r="C6" s="22">
        <v>241499431</v>
      </c>
      <c r="D6" s="23">
        <v>44986</v>
      </c>
    </row>
    <row r="7" spans="1:4" x14ac:dyDescent="0.3">
      <c r="A7">
        <v>6</v>
      </c>
      <c r="B7" t="s">
        <v>138</v>
      </c>
      <c r="C7" s="22">
        <v>216783400</v>
      </c>
      <c r="D7" s="23">
        <v>44641</v>
      </c>
    </row>
    <row r="8" spans="1:4" x14ac:dyDescent="0.3">
      <c r="A8">
        <v>7</v>
      </c>
      <c r="B8" t="s">
        <v>139</v>
      </c>
      <c r="C8" s="22">
        <v>203062512</v>
      </c>
      <c r="D8" s="23">
        <v>44774</v>
      </c>
    </row>
    <row r="9" spans="1:4" x14ac:dyDescent="0.3">
      <c r="A9">
        <v>8</v>
      </c>
      <c r="B9" t="s">
        <v>140</v>
      </c>
      <c r="C9" s="22">
        <v>169828911</v>
      </c>
      <c r="D9" s="23">
        <v>44726</v>
      </c>
    </row>
    <row r="10" spans="1:4" x14ac:dyDescent="0.3">
      <c r="A10">
        <v>9</v>
      </c>
      <c r="B10" t="s">
        <v>141</v>
      </c>
      <c r="C10" s="22">
        <v>146424729</v>
      </c>
      <c r="D10" s="23">
        <v>44927</v>
      </c>
    </row>
    <row r="11" spans="1:4" x14ac:dyDescent="0.3">
      <c r="A11">
        <v>10</v>
      </c>
      <c r="B11" t="s">
        <v>142</v>
      </c>
      <c r="C11" s="22">
        <v>129035733</v>
      </c>
      <c r="D11" s="23">
        <v>45016</v>
      </c>
    </row>
    <row r="12" spans="1:4" x14ac:dyDescent="0.3">
      <c r="A12">
        <v>11</v>
      </c>
      <c r="B12" t="s">
        <v>143</v>
      </c>
      <c r="C12" s="22">
        <v>124560000</v>
      </c>
      <c r="D12" s="23">
        <v>45108</v>
      </c>
    </row>
    <row r="13" spans="1:4" x14ac:dyDescent="0.3">
      <c r="A13">
        <v>12</v>
      </c>
      <c r="B13" t="s">
        <v>144</v>
      </c>
      <c r="C13" s="22">
        <v>110682000</v>
      </c>
      <c r="D13" s="23">
        <v>45163</v>
      </c>
    </row>
    <row r="14" spans="1:4" x14ac:dyDescent="0.3">
      <c r="A14">
        <v>13</v>
      </c>
      <c r="B14" t="s">
        <v>145</v>
      </c>
      <c r="C14" s="22">
        <v>105223000</v>
      </c>
      <c r="D14" s="23">
        <v>45163</v>
      </c>
    </row>
    <row r="15" spans="1:4" x14ac:dyDescent="0.3">
      <c r="A15">
        <v>14</v>
      </c>
      <c r="B15" t="s">
        <v>146</v>
      </c>
      <c r="C15" s="22">
        <v>105163988</v>
      </c>
      <c r="D15" s="23">
        <v>44743</v>
      </c>
    </row>
    <row r="16" spans="1:4" x14ac:dyDescent="0.3">
      <c r="A16">
        <v>15</v>
      </c>
      <c r="B16" t="s">
        <v>147</v>
      </c>
      <c r="C16" s="22">
        <v>100000000</v>
      </c>
      <c r="D16" s="24">
        <v>45017</v>
      </c>
    </row>
    <row r="17" spans="1:4" x14ac:dyDescent="0.3">
      <c r="A17">
        <v>16</v>
      </c>
      <c r="B17" t="s">
        <v>148</v>
      </c>
      <c r="C17" s="22">
        <v>95370000</v>
      </c>
      <c r="D17" s="23">
        <v>43647</v>
      </c>
    </row>
    <row r="18" spans="1:4" x14ac:dyDescent="0.3">
      <c r="A18">
        <v>17</v>
      </c>
      <c r="B18" t="s">
        <v>149</v>
      </c>
      <c r="C18" s="22">
        <v>85279553</v>
      </c>
      <c r="D18" s="23">
        <v>44926</v>
      </c>
    </row>
    <row r="19" spans="1:4" x14ac:dyDescent="0.3">
      <c r="A19">
        <v>18</v>
      </c>
      <c r="B19" t="s">
        <v>150</v>
      </c>
      <c r="C19" s="22">
        <v>85227900</v>
      </c>
      <c r="D19" s="23">
        <v>45163</v>
      </c>
    </row>
    <row r="20" spans="1:4" x14ac:dyDescent="0.3">
      <c r="A20">
        <v>19</v>
      </c>
      <c r="B20" t="s">
        <v>151</v>
      </c>
      <c r="C20" s="22">
        <v>84432670</v>
      </c>
      <c r="D20" s="23">
        <v>45016</v>
      </c>
    </row>
    <row r="21" spans="1:4" x14ac:dyDescent="0.3">
      <c r="A21">
        <v>20</v>
      </c>
      <c r="B21" t="s">
        <v>152</v>
      </c>
      <c r="C21" s="22">
        <v>68263022</v>
      </c>
      <c r="D21" s="23">
        <v>44378</v>
      </c>
    </row>
    <row r="22" spans="1:4" x14ac:dyDescent="0.3">
      <c r="A22">
        <v>21</v>
      </c>
      <c r="B22" t="s">
        <v>153</v>
      </c>
      <c r="C22" s="22">
        <v>68128000</v>
      </c>
      <c r="D22" s="23">
        <v>45108</v>
      </c>
    </row>
    <row r="23" spans="1:4" x14ac:dyDescent="0.3">
      <c r="A23">
        <v>22</v>
      </c>
      <c r="B23" t="s">
        <v>154</v>
      </c>
      <c r="C23" s="22">
        <v>67026292</v>
      </c>
      <c r="D23" s="23">
        <v>44377</v>
      </c>
    </row>
    <row r="24" spans="1:4" x14ac:dyDescent="0.3">
      <c r="A24">
        <v>23</v>
      </c>
      <c r="B24" t="s">
        <v>155</v>
      </c>
      <c r="C24" s="22">
        <v>61741120</v>
      </c>
      <c r="D24" s="23">
        <v>44796</v>
      </c>
    </row>
    <row r="25" spans="1:4" x14ac:dyDescent="0.3">
      <c r="A25">
        <v>24</v>
      </c>
      <c r="B25" t="s">
        <v>156</v>
      </c>
      <c r="C25" s="22">
        <v>60604992</v>
      </c>
      <c r="D25" s="23">
        <v>44743</v>
      </c>
    </row>
    <row r="26" spans="1:4" x14ac:dyDescent="0.3">
      <c r="A26">
        <v>25</v>
      </c>
      <c r="B26" t="s">
        <v>157</v>
      </c>
      <c r="C26" s="22">
        <v>58784790</v>
      </c>
      <c r="D26" s="23">
        <v>45077</v>
      </c>
    </row>
    <row r="27" spans="1:4" x14ac:dyDescent="0.3">
      <c r="A27">
        <v>26</v>
      </c>
      <c r="B27" t="s">
        <v>158</v>
      </c>
      <c r="C27" s="22">
        <v>55770232</v>
      </c>
      <c r="D27" s="23">
        <v>44743</v>
      </c>
    </row>
    <row r="28" spans="1:4" x14ac:dyDescent="0.3">
      <c r="A28">
        <v>27</v>
      </c>
      <c r="B28" t="s">
        <v>159</v>
      </c>
      <c r="C28" s="22">
        <v>52215503</v>
      </c>
      <c r="D28" s="23">
        <v>45107</v>
      </c>
    </row>
    <row r="29" spans="1:4" x14ac:dyDescent="0.3">
      <c r="A29">
        <v>28</v>
      </c>
      <c r="B29" t="s">
        <v>160</v>
      </c>
      <c r="C29" s="22">
        <v>51526000</v>
      </c>
      <c r="D29" s="23">
        <v>44927</v>
      </c>
    </row>
    <row r="30" spans="1:4" x14ac:dyDescent="0.3">
      <c r="A30">
        <v>29</v>
      </c>
      <c r="B30" t="s">
        <v>161</v>
      </c>
      <c r="C30" s="22">
        <v>51439038</v>
      </c>
      <c r="D30" s="23">
        <v>44926</v>
      </c>
    </row>
    <row r="31" spans="1:4" x14ac:dyDescent="0.3">
      <c r="A31">
        <v>30</v>
      </c>
      <c r="B31" t="s">
        <v>162</v>
      </c>
      <c r="C31" s="22">
        <v>48345223</v>
      </c>
      <c r="D31" s="23">
        <v>45108</v>
      </c>
    </row>
    <row r="32" spans="1:4" x14ac:dyDescent="0.3">
      <c r="A32">
        <v>31</v>
      </c>
      <c r="B32" t="s">
        <v>163</v>
      </c>
      <c r="C32" s="22">
        <v>46044703</v>
      </c>
      <c r="D32" s="23">
        <v>44699</v>
      </c>
    </row>
    <row r="33" spans="1:4" x14ac:dyDescent="0.3">
      <c r="A33">
        <v>32</v>
      </c>
      <c r="B33" t="s">
        <v>164</v>
      </c>
      <c r="C33" s="22">
        <v>45400000</v>
      </c>
      <c r="D33" s="23">
        <v>44562</v>
      </c>
    </row>
    <row r="34" spans="1:4" x14ac:dyDescent="0.3">
      <c r="A34">
        <v>33</v>
      </c>
      <c r="B34" t="s">
        <v>165</v>
      </c>
      <c r="C34" s="22">
        <v>43324000</v>
      </c>
      <c r="D34" s="23">
        <v>45108</v>
      </c>
    </row>
    <row r="35" spans="1:4" x14ac:dyDescent="0.3">
      <c r="A35">
        <v>34</v>
      </c>
      <c r="B35" t="s">
        <v>166</v>
      </c>
      <c r="C35" s="22">
        <v>42885900</v>
      </c>
      <c r="D35" s="23">
        <v>44378</v>
      </c>
    </row>
    <row r="36" spans="1:4" x14ac:dyDescent="0.3">
      <c r="A36">
        <v>35</v>
      </c>
      <c r="B36" t="s">
        <v>167</v>
      </c>
      <c r="C36" s="22">
        <v>41984500</v>
      </c>
      <c r="D36" s="23">
        <v>43282</v>
      </c>
    </row>
    <row r="37" spans="1:4" x14ac:dyDescent="0.3">
      <c r="A37">
        <v>36</v>
      </c>
      <c r="B37" t="s">
        <v>168</v>
      </c>
      <c r="C37" s="22">
        <v>41130432</v>
      </c>
      <c r="D37" s="23">
        <v>44593</v>
      </c>
    </row>
    <row r="38" spans="1:4" x14ac:dyDescent="0.3">
      <c r="A38">
        <v>37</v>
      </c>
      <c r="B38" t="s">
        <v>169</v>
      </c>
      <c r="C38" s="22">
        <v>40276000</v>
      </c>
      <c r="D38" s="23">
        <v>45163</v>
      </c>
    </row>
    <row r="39" spans="1:4" x14ac:dyDescent="0.3">
      <c r="A39">
        <v>38</v>
      </c>
      <c r="B39" t="s">
        <v>170</v>
      </c>
      <c r="C39" s="22">
        <v>37706000</v>
      </c>
      <c r="D39" s="23">
        <v>45077</v>
      </c>
    </row>
    <row r="40" spans="1:4" x14ac:dyDescent="0.3">
      <c r="A40">
        <v>39</v>
      </c>
      <c r="B40" t="s">
        <v>171</v>
      </c>
      <c r="C40" s="22">
        <v>37074400</v>
      </c>
      <c r="D40" s="23">
        <v>45163</v>
      </c>
    </row>
    <row r="41" spans="1:4" x14ac:dyDescent="0.3">
      <c r="A41">
        <v>40</v>
      </c>
      <c r="B41" t="s">
        <v>172</v>
      </c>
      <c r="C41" s="22">
        <v>36197788</v>
      </c>
      <c r="D41" s="23">
        <v>45017</v>
      </c>
    </row>
    <row r="42" spans="1:4" x14ac:dyDescent="0.3">
      <c r="A42">
        <v>41</v>
      </c>
      <c r="B42" t="s">
        <v>173</v>
      </c>
      <c r="C42" s="22">
        <v>34262840</v>
      </c>
      <c r="D42" s="23">
        <v>44927</v>
      </c>
    </row>
    <row r="43" spans="1:4" x14ac:dyDescent="0.3">
      <c r="A43">
        <v>42</v>
      </c>
      <c r="B43" t="s">
        <v>174</v>
      </c>
      <c r="C43" s="22">
        <v>33396698</v>
      </c>
      <c r="D43" s="23">
        <v>44743</v>
      </c>
    </row>
    <row r="44" spans="1:4" x14ac:dyDescent="0.3">
      <c r="A44">
        <v>43</v>
      </c>
      <c r="B44" t="s">
        <v>175</v>
      </c>
      <c r="C44" s="22">
        <v>33200000</v>
      </c>
      <c r="D44" s="23">
        <v>45153</v>
      </c>
    </row>
    <row r="45" spans="1:4" x14ac:dyDescent="0.3">
      <c r="A45">
        <v>44</v>
      </c>
      <c r="B45" t="s">
        <v>176</v>
      </c>
      <c r="C45" s="22">
        <v>33086278</v>
      </c>
      <c r="D45" s="23">
        <v>44742</v>
      </c>
    </row>
    <row r="46" spans="1:4" x14ac:dyDescent="0.3">
      <c r="A46">
        <v>45</v>
      </c>
      <c r="B46" t="s">
        <v>177</v>
      </c>
      <c r="C46" s="22">
        <v>32419747</v>
      </c>
      <c r="D46" s="23">
        <v>44743</v>
      </c>
    </row>
    <row r="47" spans="1:4" x14ac:dyDescent="0.3">
      <c r="A47">
        <v>46</v>
      </c>
      <c r="B47" t="s">
        <v>178</v>
      </c>
      <c r="C47" s="22">
        <v>32175224</v>
      </c>
      <c r="D47" s="23">
        <v>44691</v>
      </c>
    </row>
    <row r="48" spans="1:4" x14ac:dyDescent="0.3">
      <c r="A48">
        <v>47</v>
      </c>
      <c r="B48" t="s">
        <v>179</v>
      </c>
      <c r="C48" s="22">
        <v>31890000</v>
      </c>
      <c r="D48" s="23">
        <v>44743</v>
      </c>
    </row>
    <row r="49" spans="1:4" x14ac:dyDescent="0.3">
      <c r="A49">
        <v>48</v>
      </c>
      <c r="B49" t="s">
        <v>180</v>
      </c>
      <c r="C49" s="22">
        <v>30832019</v>
      </c>
      <c r="D49" s="23">
        <v>44374</v>
      </c>
    </row>
    <row r="50" spans="1:4" x14ac:dyDescent="0.3">
      <c r="A50">
        <v>49</v>
      </c>
      <c r="B50" t="s">
        <v>181</v>
      </c>
      <c r="C50" s="22">
        <v>29389150</v>
      </c>
      <c r="D50" s="23">
        <v>44544</v>
      </c>
    </row>
    <row r="51" spans="1:4" x14ac:dyDescent="0.3">
      <c r="A51">
        <v>50</v>
      </c>
      <c r="B51" t="s">
        <v>182</v>
      </c>
      <c r="C51" s="22">
        <v>29164578</v>
      </c>
      <c r="D51" s="23">
        <v>44525</v>
      </c>
    </row>
    <row r="52" spans="1:4" x14ac:dyDescent="0.3">
      <c r="A52">
        <v>51</v>
      </c>
      <c r="B52" t="s">
        <v>183</v>
      </c>
      <c r="C52" s="22">
        <v>28302000</v>
      </c>
      <c r="D52" s="23">
        <v>43646</v>
      </c>
    </row>
    <row r="53" spans="1:4" x14ac:dyDescent="0.3">
      <c r="A53">
        <v>52</v>
      </c>
      <c r="B53" t="s">
        <v>184</v>
      </c>
      <c r="C53" s="22">
        <v>26923353</v>
      </c>
      <c r="D53" s="23">
        <v>44378</v>
      </c>
    </row>
    <row r="54" spans="1:4" x14ac:dyDescent="0.3">
      <c r="A54">
        <v>53</v>
      </c>
      <c r="B54" t="s">
        <v>185</v>
      </c>
      <c r="C54" s="22">
        <v>26705200</v>
      </c>
      <c r="D54" s="23">
        <v>45163</v>
      </c>
    </row>
    <row r="55" spans="1:4" x14ac:dyDescent="0.3">
      <c r="A55">
        <v>54</v>
      </c>
      <c r="B55" t="s">
        <v>186</v>
      </c>
      <c r="C55" s="22">
        <v>25660000</v>
      </c>
      <c r="D55" s="23">
        <v>44378</v>
      </c>
    </row>
    <row r="56" spans="1:4" x14ac:dyDescent="0.3">
      <c r="A56">
        <v>55</v>
      </c>
      <c r="B56" t="s">
        <v>187</v>
      </c>
      <c r="C56" s="22">
        <v>24348251</v>
      </c>
      <c r="D56" s="23">
        <v>43647</v>
      </c>
    </row>
    <row r="57" spans="1:4" x14ac:dyDescent="0.3">
      <c r="A57">
        <v>56</v>
      </c>
      <c r="B57" t="s">
        <v>188</v>
      </c>
      <c r="C57" s="22">
        <v>24112753</v>
      </c>
      <c r="D57" s="23">
        <v>44378</v>
      </c>
    </row>
    <row r="58" spans="1:4" x14ac:dyDescent="0.3">
      <c r="A58" t="s">
        <v>189</v>
      </c>
      <c r="B58" t="s">
        <v>190</v>
      </c>
      <c r="C58" s="22">
        <v>23373283</v>
      </c>
      <c r="D58" s="23">
        <v>45107</v>
      </c>
    </row>
    <row r="59" spans="1:4" x14ac:dyDescent="0.3">
      <c r="A59">
        <v>57</v>
      </c>
      <c r="B59" t="s">
        <v>191</v>
      </c>
      <c r="C59" s="22">
        <v>23293699</v>
      </c>
      <c r="D59" s="23">
        <v>45108</v>
      </c>
    </row>
    <row r="60" spans="1:4" x14ac:dyDescent="0.3">
      <c r="A60">
        <v>58</v>
      </c>
      <c r="B60" t="s">
        <v>192</v>
      </c>
      <c r="C60" s="22">
        <v>22923000</v>
      </c>
      <c r="D60" s="23">
        <v>44378</v>
      </c>
    </row>
    <row r="61" spans="1:4" x14ac:dyDescent="0.3">
      <c r="A61">
        <v>59</v>
      </c>
      <c r="B61" t="s">
        <v>193</v>
      </c>
      <c r="C61" s="22">
        <v>22185654</v>
      </c>
      <c r="D61" s="23">
        <v>44743</v>
      </c>
    </row>
    <row r="62" spans="1:4" x14ac:dyDescent="0.3">
      <c r="A62">
        <v>60</v>
      </c>
      <c r="B62" t="s">
        <v>194</v>
      </c>
      <c r="C62" s="22">
        <v>22181000</v>
      </c>
      <c r="D62" s="23">
        <v>44743</v>
      </c>
    </row>
    <row r="63" spans="1:4" x14ac:dyDescent="0.3">
      <c r="A63">
        <v>61</v>
      </c>
      <c r="B63" t="s">
        <v>195</v>
      </c>
      <c r="C63" s="22">
        <v>21507723</v>
      </c>
      <c r="D63" s="23">
        <v>44743</v>
      </c>
    </row>
    <row r="64" spans="1:4" x14ac:dyDescent="0.3">
      <c r="A64">
        <v>62</v>
      </c>
      <c r="B64" t="s">
        <v>196</v>
      </c>
      <c r="C64" s="22">
        <v>19960889</v>
      </c>
      <c r="D64" s="23">
        <v>45107</v>
      </c>
    </row>
    <row r="65" spans="1:4" x14ac:dyDescent="0.3">
      <c r="A65">
        <v>63</v>
      </c>
      <c r="B65" t="s">
        <v>197</v>
      </c>
      <c r="C65" s="22">
        <v>19899377</v>
      </c>
      <c r="D65" s="23">
        <v>45108</v>
      </c>
    </row>
    <row r="66" spans="1:4" x14ac:dyDescent="0.3">
      <c r="A66">
        <v>64</v>
      </c>
      <c r="B66" t="s">
        <v>198</v>
      </c>
      <c r="C66" s="22">
        <v>19610769</v>
      </c>
      <c r="D66" s="23">
        <v>44818</v>
      </c>
    </row>
    <row r="67" spans="1:4" x14ac:dyDescent="0.3">
      <c r="A67">
        <v>65</v>
      </c>
      <c r="B67" t="s">
        <v>199</v>
      </c>
      <c r="C67" s="22">
        <v>19053815</v>
      </c>
      <c r="D67" s="23">
        <v>44759</v>
      </c>
    </row>
    <row r="68" spans="1:4" x14ac:dyDescent="0.3">
      <c r="A68">
        <v>66</v>
      </c>
      <c r="B68" t="s">
        <v>200</v>
      </c>
      <c r="C68" s="22">
        <v>18354600</v>
      </c>
      <c r="D68" s="23">
        <v>45163</v>
      </c>
    </row>
    <row r="69" spans="1:4" x14ac:dyDescent="0.3">
      <c r="A69">
        <v>67</v>
      </c>
      <c r="B69" t="s">
        <v>201</v>
      </c>
      <c r="C69" s="22">
        <v>18143379</v>
      </c>
      <c r="D69" s="23">
        <v>45108</v>
      </c>
    </row>
    <row r="70" spans="1:4" x14ac:dyDescent="0.3">
      <c r="A70">
        <v>68</v>
      </c>
      <c r="B70" t="s">
        <v>202</v>
      </c>
      <c r="C70" s="22">
        <v>17904300</v>
      </c>
      <c r="D70" s="23">
        <v>45163</v>
      </c>
    </row>
    <row r="71" spans="1:4" x14ac:dyDescent="0.3">
      <c r="A71">
        <v>69</v>
      </c>
      <c r="B71" t="s">
        <v>203</v>
      </c>
      <c r="C71" s="22">
        <v>17223497</v>
      </c>
      <c r="D71" s="23">
        <v>44378</v>
      </c>
    </row>
    <row r="72" spans="1:4" x14ac:dyDescent="0.3">
      <c r="A72">
        <v>70</v>
      </c>
      <c r="B72" t="s">
        <v>204</v>
      </c>
      <c r="C72" s="22">
        <v>17109746</v>
      </c>
      <c r="D72" s="23">
        <v>44378</v>
      </c>
    </row>
    <row r="73" spans="1:4" x14ac:dyDescent="0.3">
      <c r="A73">
        <v>71</v>
      </c>
      <c r="B73" t="s">
        <v>205</v>
      </c>
      <c r="C73" s="22">
        <v>16818391</v>
      </c>
      <c r="D73" s="23">
        <v>44378</v>
      </c>
    </row>
    <row r="74" spans="1:4" x14ac:dyDescent="0.3">
      <c r="A74">
        <v>72</v>
      </c>
      <c r="B74" t="s">
        <v>206</v>
      </c>
      <c r="C74" s="22">
        <v>15552211</v>
      </c>
      <c r="D74" s="23">
        <v>43527</v>
      </c>
    </row>
    <row r="75" spans="1:4" x14ac:dyDescent="0.3">
      <c r="A75">
        <v>73</v>
      </c>
      <c r="B75" t="s">
        <v>207</v>
      </c>
      <c r="C75" s="22">
        <v>15178979</v>
      </c>
      <c r="D75" s="23">
        <v>44671</v>
      </c>
    </row>
    <row r="76" spans="1:4" x14ac:dyDescent="0.3">
      <c r="A76">
        <v>74</v>
      </c>
      <c r="B76" t="s">
        <v>208</v>
      </c>
      <c r="C76" s="22">
        <v>13261638</v>
      </c>
      <c r="D76" s="23">
        <v>44743</v>
      </c>
    </row>
    <row r="77" spans="1:4" x14ac:dyDescent="0.3">
      <c r="A77">
        <v>75</v>
      </c>
      <c r="B77" t="s">
        <v>209</v>
      </c>
      <c r="C77" s="22">
        <v>13249924</v>
      </c>
      <c r="D77" s="23">
        <v>44013</v>
      </c>
    </row>
    <row r="78" spans="1:4" x14ac:dyDescent="0.3">
      <c r="A78">
        <v>76</v>
      </c>
      <c r="B78" t="s">
        <v>210</v>
      </c>
      <c r="C78" s="22">
        <v>13246394</v>
      </c>
      <c r="D78" s="23">
        <v>44788</v>
      </c>
    </row>
    <row r="79" spans="1:4" x14ac:dyDescent="0.3">
      <c r="A79">
        <v>77</v>
      </c>
      <c r="B79" t="s">
        <v>211</v>
      </c>
      <c r="C79" s="22">
        <v>12837740</v>
      </c>
      <c r="D79" s="23">
        <v>44743</v>
      </c>
    </row>
    <row r="80" spans="1:4" x14ac:dyDescent="0.3">
      <c r="A80">
        <v>78</v>
      </c>
      <c r="B80" t="s">
        <v>212</v>
      </c>
      <c r="C80" s="22">
        <v>12606998</v>
      </c>
      <c r="D80" s="23">
        <v>45108</v>
      </c>
    </row>
    <row r="81" spans="1:4" x14ac:dyDescent="0.3">
      <c r="A81">
        <v>79</v>
      </c>
      <c r="B81" t="s">
        <v>213</v>
      </c>
      <c r="C81" s="22">
        <v>12006031</v>
      </c>
      <c r="D81" s="23">
        <v>44743</v>
      </c>
    </row>
    <row r="82" spans="1:4" x14ac:dyDescent="0.3">
      <c r="A82">
        <v>80</v>
      </c>
      <c r="B82" t="s">
        <v>214</v>
      </c>
      <c r="C82" s="22">
        <v>11803588</v>
      </c>
      <c r="D82" s="23">
        <v>44562</v>
      </c>
    </row>
    <row r="83" spans="1:4" x14ac:dyDescent="0.3">
      <c r="A83">
        <v>81</v>
      </c>
      <c r="B83" t="s">
        <v>215</v>
      </c>
      <c r="C83" s="22">
        <v>11781559</v>
      </c>
      <c r="D83" s="23">
        <v>44378</v>
      </c>
    </row>
    <row r="84" spans="1:4" x14ac:dyDescent="0.3">
      <c r="A84">
        <v>82</v>
      </c>
      <c r="B84" t="s">
        <v>216</v>
      </c>
      <c r="C84" s="22">
        <v>11765225</v>
      </c>
      <c r="D84" s="23">
        <v>45078</v>
      </c>
    </row>
    <row r="85" spans="1:4" x14ac:dyDescent="0.3">
      <c r="A85">
        <v>83</v>
      </c>
      <c r="B85" t="s">
        <v>217</v>
      </c>
      <c r="C85" s="22">
        <v>11743017</v>
      </c>
      <c r="D85" s="23">
        <v>44013</v>
      </c>
    </row>
    <row r="86" spans="1:4" x14ac:dyDescent="0.3">
      <c r="A86">
        <v>84</v>
      </c>
      <c r="B86" t="s">
        <v>218</v>
      </c>
      <c r="C86" s="22">
        <v>11459000</v>
      </c>
      <c r="D86" s="23">
        <v>45163</v>
      </c>
    </row>
    <row r="87" spans="1:4" x14ac:dyDescent="0.3">
      <c r="A87">
        <v>85</v>
      </c>
      <c r="B87" t="s">
        <v>219</v>
      </c>
      <c r="C87" s="22">
        <v>11089511</v>
      </c>
      <c r="D87" s="23">
        <v>44926</v>
      </c>
    </row>
    <row r="88" spans="1:4" x14ac:dyDescent="0.3">
      <c r="A88">
        <v>86</v>
      </c>
      <c r="B88" t="s">
        <v>220</v>
      </c>
      <c r="C88" s="22">
        <v>10827529</v>
      </c>
      <c r="D88" s="23">
        <v>44927</v>
      </c>
    </row>
    <row r="89" spans="1:4" x14ac:dyDescent="0.3">
      <c r="A89">
        <v>87</v>
      </c>
      <c r="B89" t="s">
        <v>221</v>
      </c>
      <c r="C89" s="22">
        <v>10545310</v>
      </c>
      <c r="D89" s="23">
        <v>45108</v>
      </c>
    </row>
    <row r="90" spans="1:4" x14ac:dyDescent="0.3">
      <c r="A90">
        <v>88</v>
      </c>
      <c r="B90" t="s">
        <v>222</v>
      </c>
      <c r="C90" s="22">
        <v>10535535</v>
      </c>
      <c r="D90" s="23">
        <v>44378</v>
      </c>
    </row>
    <row r="91" spans="1:4" x14ac:dyDescent="0.3">
      <c r="A91">
        <v>89</v>
      </c>
      <c r="B91" t="s">
        <v>223</v>
      </c>
      <c r="C91" s="22">
        <v>10482487</v>
      </c>
      <c r="D91" s="23">
        <v>44523</v>
      </c>
    </row>
    <row r="92" spans="1:4" x14ac:dyDescent="0.3">
      <c r="A92">
        <v>90</v>
      </c>
      <c r="B92" t="s">
        <v>224</v>
      </c>
      <c r="C92" s="22">
        <v>10467366</v>
      </c>
      <c r="D92" s="23">
        <v>44926</v>
      </c>
    </row>
    <row r="93" spans="1:4" x14ac:dyDescent="0.3">
      <c r="A93">
        <v>91</v>
      </c>
      <c r="B93" t="s">
        <v>225</v>
      </c>
      <c r="C93" s="22">
        <v>10135373</v>
      </c>
      <c r="D93" s="23">
        <v>44986</v>
      </c>
    </row>
    <row r="94" spans="1:4" x14ac:dyDescent="0.3">
      <c r="A94">
        <v>92</v>
      </c>
      <c r="B94" t="s">
        <v>226</v>
      </c>
      <c r="C94" s="22">
        <v>10077600</v>
      </c>
      <c r="D94" s="23">
        <v>44927</v>
      </c>
    </row>
    <row r="95" spans="1:4" x14ac:dyDescent="0.3">
      <c r="A95">
        <v>93</v>
      </c>
      <c r="B95" t="s">
        <v>227</v>
      </c>
      <c r="C95" s="22">
        <v>9756300</v>
      </c>
      <c r="D95" s="23">
        <v>45107</v>
      </c>
    </row>
    <row r="96" spans="1:4" x14ac:dyDescent="0.3">
      <c r="A96">
        <v>94</v>
      </c>
      <c r="B96" t="s">
        <v>228</v>
      </c>
      <c r="C96" s="22">
        <v>9745149</v>
      </c>
      <c r="D96" s="23">
        <v>45108</v>
      </c>
    </row>
    <row r="97" spans="1:4" x14ac:dyDescent="0.3">
      <c r="A97">
        <v>95</v>
      </c>
      <c r="B97" t="s">
        <v>229</v>
      </c>
      <c r="C97" s="22">
        <v>9597085</v>
      </c>
      <c r="D97" s="23">
        <v>44927</v>
      </c>
    </row>
    <row r="98" spans="1:4" x14ac:dyDescent="0.3">
      <c r="A98">
        <v>96</v>
      </c>
      <c r="B98" t="s">
        <v>230</v>
      </c>
      <c r="C98" s="22">
        <v>9282410</v>
      </c>
      <c r="D98" s="23">
        <v>44196</v>
      </c>
    </row>
    <row r="99" spans="1:4" x14ac:dyDescent="0.3">
      <c r="A99">
        <v>97</v>
      </c>
      <c r="B99" t="s">
        <v>231</v>
      </c>
      <c r="C99" s="22">
        <v>9200617</v>
      </c>
      <c r="D99" s="23">
        <v>44927</v>
      </c>
    </row>
    <row r="100" spans="1:4" x14ac:dyDescent="0.3">
      <c r="A100">
        <v>98</v>
      </c>
      <c r="B100" t="s">
        <v>232</v>
      </c>
      <c r="C100" s="22">
        <v>9129652</v>
      </c>
      <c r="D100" s="23">
        <v>45108</v>
      </c>
    </row>
    <row r="101" spans="1:4" x14ac:dyDescent="0.3">
      <c r="A101">
        <v>99</v>
      </c>
      <c r="B101" t="s">
        <v>233</v>
      </c>
      <c r="C101" s="22">
        <v>8865270</v>
      </c>
      <c r="D101" s="23">
        <v>45016</v>
      </c>
    </row>
    <row r="102" spans="1:4" x14ac:dyDescent="0.3">
      <c r="A102">
        <v>100</v>
      </c>
      <c r="B102" t="s">
        <v>234</v>
      </c>
      <c r="C102" s="22">
        <v>8494260</v>
      </c>
      <c r="D102" s="23">
        <v>44743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08686-F42F-4775-9571-9B4F6AB5D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Q1,3,5,6,8,12</vt:lpstr>
      <vt:lpstr>Q-7,9,10,11,13,14,15</vt:lpstr>
      <vt:lpstr>Q-16,19,20,21,22,23</vt:lpstr>
      <vt:lpstr>Q-17,18</vt:lpstr>
      <vt:lpstr>Q-24 load data,25</vt:lpstr>
      <vt:lpstr>Q-24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2023-09-16T09:00:58Z</dcterms:modified>
</cp:coreProperties>
</file>