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Red\Downloads\"/>
    </mc:Choice>
  </mc:AlternateContent>
  <xr:revisionPtr revIDLastSave="0" documentId="13_ncr:2001_{41B7594B-74C5-43BC-8D50-9F5304DC1D72}" xr6:coauthVersionLast="47" xr6:coauthVersionMax="47" xr10:uidLastSave="{00000000-0000-0000-0000-000000000000}"/>
  <bookViews>
    <workbookView xWindow="-120" yWindow="-120" windowWidth="29040" windowHeight="15720" firstSheet="3" activeTab="9" xr2:uid="{DDD8309E-09D4-462F-9843-E5666B94D360}"/>
  </bookViews>
  <sheets>
    <sheet name="Dashboard" sheetId="7" r:id="rId1"/>
    <sheet name="KPIs" sheetId="13" r:id="rId2"/>
    <sheet name="Project Instruction" sheetId="2" r:id="rId3"/>
    <sheet name="Pivot Tables" sheetId="11" r:id="rId4"/>
    <sheet name="Analytics" sheetId="8" r:id="rId5"/>
    <sheet name="Filter &amp; Conditional Formatting" sheetId="4" r:id="rId6"/>
    <sheet name="What-If Analysis" sheetId="5" r:id="rId7"/>
    <sheet name="Linear Regression" sheetId="3" r:id="rId8"/>
    <sheet name="Data Analysis" sheetId="6" r:id="rId9"/>
    <sheet name="Dataset" sheetId="1" r:id="rId10"/>
  </sheets>
  <externalReferences>
    <externalReference r:id="rId11"/>
  </externalReferences>
  <definedNames>
    <definedName name="NativeTimeline_Date">#N/A</definedName>
    <definedName name="Slicer_Category">#N/A</definedName>
    <definedName name="Slicer_Customer_Segment">#N/A</definedName>
    <definedName name="Slicer_Region">#N/A</definedName>
    <definedName name="solver_eng" localSheetId="9" hidden="1">1</definedName>
    <definedName name="solver_neg" localSheetId="9" hidden="1">1</definedName>
    <definedName name="solver_num" localSheetId="9" hidden="1">0</definedName>
    <definedName name="solver_opt" localSheetId="9" hidden="1">Dataset!$D$15</definedName>
    <definedName name="solver_typ" localSheetId="9" hidden="1">1</definedName>
    <definedName name="solver_val" localSheetId="9" hidden="1">0</definedName>
    <definedName name="solver_ver" localSheetId="9" hidden="1">3</definedName>
  </definedNames>
  <calcPr calcId="191029" iterate="1" iterateCount="1"/>
  <pivotCaches>
    <pivotCache cacheId="1" r:id="rId12"/>
  </pivotCaches>
  <fileRecoveryPr repairLoad="1"/>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8" l="1"/>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A75" i="8" a="1"/>
  <c r="A75" i="8" s="1"/>
  <c r="B75" i="8" s="1"/>
  <c r="A4" i="8" a="1"/>
  <c r="A4" i="8" s="1"/>
  <c r="B3" i="13"/>
  <c r="B5" i="13"/>
  <c r="B6" i="13" s="1"/>
  <c r="F4" i="4" a="1"/>
  <c r="F4" i="4" s="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F9" i="5"/>
  <c r="B8" i="5"/>
  <c r="A4" i="4" a="1"/>
  <c r="A4" i="4" s="1"/>
  <c r="C4" i="4" s="1"/>
  <c r="B27" i="8" l="1"/>
  <c r="B14" i="8"/>
  <c r="B49" i="8"/>
  <c r="B37" i="8"/>
  <c r="B25" i="8"/>
  <c r="B13" i="8"/>
  <c r="B39" i="8"/>
  <c r="B38" i="8"/>
  <c r="B48" i="8"/>
  <c r="B36" i="8"/>
  <c r="B24" i="8"/>
  <c r="B12" i="8"/>
  <c r="B84" i="8"/>
  <c r="B47" i="8"/>
  <c r="B35" i="8"/>
  <c r="B23" i="8"/>
  <c r="B11" i="8"/>
  <c r="B83" i="8"/>
  <c r="B15" i="8"/>
  <c r="B50" i="8"/>
  <c r="B46" i="8"/>
  <c r="B34" i="8"/>
  <c r="B22" i="8"/>
  <c r="B10" i="8"/>
  <c r="B82" i="8"/>
  <c r="B51" i="8"/>
  <c r="B45" i="8"/>
  <c r="B33" i="8"/>
  <c r="B21" i="8"/>
  <c r="B9" i="8"/>
  <c r="B81" i="8"/>
  <c r="B26" i="8"/>
  <c r="B44" i="8"/>
  <c r="B32" i="8"/>
  <c r="B20" i="8"/>
  <c r="B8" i="8"/>
  <c r="B80" i="8"/>
  <c r="B43" i="8"/>
  <c r="B31" i="8"/>
  <c r="B19" i="8"/>
  <c r="B7" i="8"/>
  <c r="B79" i="8"/>
  <c r="B4" i="8"/>
  <c r="B42" i="8"/>
  <c r="B30" i="8"/>
  <c r="B18" i="8"/>
  <c r="B6" i="8"/>
  <c r="B78" i="8"/>
  <c r="B53" i="8"/>
  <c r="B41" i="8"/>
  <c r="B29" i="8"/>
  <c r="B17" i="8"/>
  <c r="B5" i="8"/>
  <c r="B77" i="8"/>
  <c r="B52" i="8"/>
  <c r="E53" i="8" s="1"/>
  <c r="B40" i="8"/>
  <c r="B28" i="8"/>
  <c r="B16" i="8"/>
  <c r="B76" i="8"/>
  <c r="C30" i="4"/>
  <c r="D30" i="4"/>
  <c r="C53" i="4"/>
  <c r="D53" i="4"/>
  <c r="C17" i="4"/>
  <c r="D17" i="4"/>
  <c r="C16" i="4"/>
  <c r="D16" i="4"/>
  <c r="C27" i="4"/>
  <c r="D27" i="4"/>
  <c r="D50" i="4"/>
  <c r="C50" i="4"/>
  <c r="D38" i="4"/>
  <c r="C38" i="4"/>
  <c r="D26" i="4"/>
  <c r="C26" i="4"/>
  <c r="D14" i="4"/>
  <c r="C14" i="4"/>
  <c r="B4" i="4"/>
  <c r="D4" i="4"/>
  <c r="C18" i="4"/>
  <c r="D18" i="4"/>
  <c r="C41" i="4"/>
  <c r="D41" i="4"/>
  <c r="C52" i="4"/>
  <c r="D52" i="4"/>
  <c r="C15" i="4"/>
  <c r="D15" i="4"/>
  <c r="D24" i="4"/>
  <c r="C24" i="4"/>
  <c r="D12" i="4"/>
  <c r="C12" i="4"/>
  <c r="C6" i="4"/>
  <c r="D6" i="4"/>
  <c r="C29" i="4"/>
  <c r="D29" i="4"/>
  <c r="C40" i="4"/>
  <c r="D40" i="4"/>
  <c r="C51" i="4"/>
  <c r="D51" i="4"/>
  <c r="D10" i="4"/>
  <c r="C10" i="4"/>
  <c r="C42" i="4"/>
  <c r="D42" i="4"/>
  <c r="C5" i="4"/>
  <c r="D5" i="4"/>
  <c r="C28" i="4"/>
  <c r="D28" i="4"/>
  <c r="C39" i="4"/>
  <c r="D39" i="4"/>
  <c r="D49" i="4"/>
  <c r="C49" i="4"/>
  <c r="D37" i="4"/>
  <c r="C37" i="4"/>
  <c r="D25" i="4"/>
  <c r="C25" i="4"/>
  <c r="D13" i="4"/>
  <c r="C13" i="4"/>
  <c r="D48" i="4"/>
  <c r="C48" i="4"/>
  <c r="D36" i="4"/>
  <c r="C36" i="4"/>
  <c r="D47" i="4"/>
  <c r="C47" i="4"/>
  <c r="D35" i="4"/>
  <c r="C35" i="4"/>
  <c r="D23" i="4"/>
  <c r="C23" i="4"/>
  <c r="D11" i="4"/>
  <c r="C11" i="4"/>
  <c r="D46" i="4"/>
  <c r="C46" i="4"/>
  <c r="D34" i="4"/>
  <c r="C34" i="4"/>
  <c r="D22" i="4"/>
  <c r="C22" i="4"/>
  <c r="C45" i="4"/>
  <c r="D45" i="4"/>
  <c r="C33" i="4"/>
  <c r="D33" i="4"/>
  <c r="C21" i="4"/>
  <c r="D21" i="4"/>
  <c r="C9" i="4"/>
  <c r="D9" i="4"/>
  <c r="C44" i="4"/>
  <c r="D44" i="4"/>
  <c r="C32" i="4"/>
  <c r="D32" i="4"/>
  <c r="C20" i="4"/>
  <c r="D20" i="4"/>
  <c r="C8" i="4"/>
  <c r="D8" i="4"/>
  <c r="C43" i="4"/>
  <c r="D43" i="4"/>
  <c r="C31" i="4"/>
  <c r="D31" i="4"/>
  <c r="C19" i="4"/>
  <c r="D19" i="4"/>
  <c r="C7" i="4"/>
  <c r="D7" i="4"/>
  <c r="B7" i="4"/>
  <c r="B18" i="4"/>
  <c r="B17" i="4"/>
  <c r="B52" i="4"/>
  <c r="B15" i="4"/>
  <c r="B50" i="4"/>
  <c r="B38" i="4"/>
  <c r="B26" i="4"/>
  <c r="B14" i="4"/>
  <c r="B30" i="4"/>
  <c r="B43" i="4"/>
  <c r="B6" i="4"/>
  <c r="B41" i="4"/>
  <c r="B28" i="4"/>
  <c r="B48" i="4"/>
  <c r="B12" i="4"/>
  <c r="B19" i="4"/>
  <c r="B42" i="4"/>
  <c r="B5" i="4"/>
  <c r="B40" i="4"/>
  <c r="B11" i="4"/>
  <c r="B31" i="4"/>
  <c r="B53" i="4"/>
  <c r="B29" i="4"/>
  <c r="B16" i="4"/>
  <c r="B51" i="4"/>
  <c r="B39" i="4"/>
  <c r="B27" i="4"/>
  <c r="B49" i="4"/>
  <c r="B37" i="4"/>
  <c r="B25" i="4"/>
  <c r="B13" i="4"/>
  <c r="B36" i="4"/>
  <c r="B24" i="4"/>
  <c r="B47" i="4"/>
  <c r="B35" i="4"/>
  <c r="B23" i="4"/>
  <c r="B46" i="4"/>
  <c r="B34" i="4"/>
  <c r="B22" i="4"/>
  <c r="B10" i="4"/>
  <c r="B45" i="4"/>
  <c r="B33" i="4"/>
  <c r="B21" i="4"/>
  <c r="B9" i="4"/>
  <c r="B44" i="4"/>
  <c r="B32" i="4"/>
  <c r="B20" i="4"/>
  <c r="B8" i="4"/>
  <c r="F53" i="8" l="1"/>
  <c r="G53" i="8" s="1"/>
  <c r="F17" i="8"/>
  <c r="E17" i="8"/>
  <c r="F15" i="8"/>
  <c r="E15" i="8"/>
  <c r="F48" i="8"/>
  <c r="E48" i="8"/>
  <c r="F24" i="8"/>
  <c r="E24" i="8"/>
  <c r="F29" i="8"/>
  <c r="E29" i="8"/>
  <c r="F45" i="8"/>
  <c r="E45" i="8"/>
  <c r="F46" i="8"/>
  <c r="E46" i="8"/>
  <c r="F22" i="8"/>
  <c r="E22" i="8"/>
  <c r="F47" i="8"/>
  <c r="E47" i="8"/>
  <c r="F28" i="8"/>
  <c r="E28" i="8"/>
  <c r="F26" i="8"/>
  <c r="E26" i="8"/>
  <c r="D72" i="8" a="1"/>
  <c r="D72" i="8" s="1"/>
  <c r="F31" i="8"/>
  <c r="E31" i="8"/>
  <c r="F44" i="8"/>
  <c r="E44" i="8"/>
  <c r="F20" i="8"/>
  <c r="E20" i="8"/>
  <c r="F21" i="8"/>
  <c r="E21" i="8"/>
  <c r="F18" i="8"/>
  <c r="E18" i="8"/>
  <c r="F25" i="8"/>
  <c r="E25" i="8"/>
  <c r="F19" i="8"/>
  <c r="E19" i="8"/>
  <c r="F40" i="8"/>
  <c r="E40" i="8"/>
  <c r="F16" i="8"/>
  <c r="E16" i="8"/>
  <c r="B71" i="8"/>
  <c r="A71" i="8" s="1"/>
  <c r="F52" i="8"/>
  <c r="E52" i="8"/>
  <c r="F50" i="8"/>
  <c r="E50" i="8"/>
  <c r="G50" i="8" s="1"/>
  <c r="F49" i="8"/>
  <c r="E49" i="8"/>
  <c r="F38" i="8"/>
  <c r="E38" i="8"/>
  <c r="F14" i="8"/>
  <c r="E14" i="8"/>
  <c r="F39" i="8"/>
  <c r="E39" i="8"/>
  <c r="F42" i="8"/>
  <c r="E42" i="8"/>
  <c r="F13" i="8"/>
  <c r="E13" i="8"/>
  <c r="G13" i="8" s="1"/>
  <c r="F37" i="8"/>
  <c r="E37" i="8"/>
  <c r="F36" i="8"/>
  <c r="E36" i="8"/>
  <c r="F12" i="8"/>
  <c r="E12" i="8"/>
  <c r="F7" i="8"/>
  <c r="E7" i="8"/>
  <c r="G7" i="8" s="1"/>
  <c r="F23" i="8"/>
  <c r="E23" i="8"/>
  <c r="F35" i="8"/>
  <c r="E35" i="8"/>
  <c r="G35" i="8" s="1"/>
  <c r="F51" i="8"/>
  <c r="E51" i="8"/>
  <c r="F34" i="8"/>
  <c r="E34" i="8"/>
  <c r="F10" i="8"/>
  <c r="E10" i="8"/>
  <c r="F27" i="8"/>
  <c r="E27" i="8"/>
  <c r="G27" i="8" s="1"/>
  <c r="F43" i="8"/>
  <c r="E43" i="8"/>
  <c r="F33" i="8"/>
  <c r="E33" i="8"/>
  <c r="G33" i="8" s="1"/>
  <c r="F9" i="8"/>
  <c r="E9" i="8"/>
  <c r="F32" i="8"/>
  <c r="E32" i="8"/>
  <c r="F8" i="8"/>
  <c r="E8" i="8"/>
  <c r="F41" i="8"/>
  <c r="E41" i="8"/>
  <c r="F54" i="8"/>
  <c r="E54" i="8"/>
  <c r="F30" i="8"/>
  <c r="E30" i="8"/>
  <c r="G30" i="8" s="1"/>
  <c r="F6" i="8"/>
  <c r="E6" i="8"/>
  <c r="F11" i="8"/>
  <c r="E11" i="8"/>
  <c r="G22" i="8" l="1"/>
  <c r="G11" i="8"/>
  <c r="G32" i="8"/>
  <c r="G34" i="8"/>
  <c r="G36" i="8"/>
  <c r="G6" i="8"/>
  <c r="G9" i="8"/>
  <c r="G51" i="8"/>
  <c r="G37" i="8"/>
  <c r="G49" i="8"/>
  <c r="G41" i="8"/>
  <c r="G28" i="8"/>
  <c r="G18" i="8"/>
  <c r="G24" i="8"/>
  <c r="G39" i="8"/>
  <c r="G15" i="8"/>
  <c r="G38" i="8"/>
  <c r="G46" i="8"/>
  <c r="G17" i="8"/>
  <c r="G21" i="8"/>
  <c r="G8" i="8"/>
  <c r="G10" i="8"/>
  <c r="G12" i="8"/>
  <c r="G14" i="8"/>
  <c r="G47" i="8"/>
  <c r="G48" i="8"/>
  <c r="G45" i="8"/>
  <c r="G54" i="8"/>
  <c r="G43" i="8"/>
  <c r="G23" i="8"/>
  <c r="G42" i="8"/>
  <c r="G52" i="8"/>
  <c r="G26" i="8"/>
  <c r="G29" i="8"/>
  <c r="G16" i="8"/>
  <c r="G20" i="8"/>
  <c r="G40" i="8"/>
  <c r="G44" i="8"/>
  <c r="G19" i="8"/>
  <c r="G31" i="8"/>
  <c r="G25" i="8"/>
  <c r="F5" i="8"/>
  <c r="E5" i="8"/>
  <c r="P251" i="1"/>
  <c r="O251" i="1"/>
  <c r="P250" i="1"/>
  <c r="O250" i="1"/>
  <c r="P249" i="1"/>
  <c r="O249" i="1"/>
  <c r="P248" i="1"/>
  <c r="O248" i="1"/>
  <c r="P247" i="1"/>
  <c r="O247" i="1"/>
  <c r="P246" i="1"/>
  <c r="O246" i="1"/>
  <c r="P245" i="1"/>
  <c r="O245" i="1"/>
  <c r="P244" i="1"/>
  <c r="O244" i="1"/>
  <c r="P243" i="1"/>
  <c r="O243" i="1"/>
  <c r="P242" i="1"/>
  <c r="O242" i="1"/>
  <c r="P241" i="1"/>
  <c r="O241" i="1"/>
  <c r="P240" i="1"/>
  <c r="O240" i="1"/>
  <c r="P239" i="1"/>
  <c r="O239" i="1"/>
  <c r="P238" i="1"/>
  <c r="O238" i="1"/>
  <c r="P237" i="1"/>
  <c r="O237" i="1"/>
  <c r="P236" i="1"/>
  <c r="O236" i="1"/>
  <c r="P235" i="1"/>
  <c r="O235" i="1"/>
  <c r="P234" i="1"/>
  <c r="O234" i="1"/>
  <c r="P233" i="1"/>
  <c r="O233" i="1"/>
  <c r="P232" i="1"/>
  <c r="O232" i="1"/>
  <c r="P231" i="1"/>
  <c r="O231" i="1"/>
  <c r="P230" i="1"/>
  <c r="O230" i="1"/>
  <c r="P229" i="1"/>
  <c r="O229" i="1"/>
  <c r="P228" i="1"/>
  <c r="O228" i="1"/>
  <c r="P227" i="1"/>
  <c r="O227" i="1"/>
  <c r="P226" i="1"/>
  <c r="O226" i="1"/>
  <c r="P225" i="1"/>
  <c r="O225" i="1"/>
  <c r="P224" i="1"/>
  <c r="O224" i="1"/>
  <c r="P223" i="1"/>
  <c r="O223" i="1"/>
  <c r="P222" i="1"/>
  <c r="O222" i="1"/>
  <c r="P221" i="1"/>
  <c r="O221" i="1"/>
  <c r="P220" i="1"/>
  <c r="O220" i="1"/>
  <c r="P219" i="1"/>
  <c r="O219" i="1"/>
  <c r="P218" i="1"/>
  <c r="O218" i="1"/>
  <c r="P217" i="1"/>
  <c r="O217" i="1"/>
  <c r="P216" i="1"/>
  <c r="O216" i="1"/>
  <c r="P215" i="1"/>
  <c r="O215" i="1"/>
  <c r="P214" i="1"/>
  <c r="O214" i="1"/>
  <c r="P213" i="1"/>
  <c r="O213" i="1"/>
  <c r="P212" i="1"/>
  <c r="O212" i="1"/>
  <c r="P211" i="1"/>
  <c r="O211" i="1"/>
  <c r="P210" i="1"/>
  <c r="O210" i="1"/>
  <c r="P209" i="1"/>
  <c r="O209" i="1"/>
  <c r="P208" i="1"/>
  <c r="O208" i="1"/>
  <c r="P207" i="1"/>
  <c r="O207" i="1"/>
  <c r="P206" i="1"/>
  <c r="O206" i="1"/>
  <c r="P205" i="1"/>
  <c r="O205" i="1"/>
  <c r="P204" i="1"/>
  <c r="O204" i="1"/>
  <c r="P203" i="1"/>
  <c r="O203" i="1"/>
  <c r="P202" i="1"/>
  <c r="O202" i="1"/>
  <c r="P201" i="1"/>
  <c r="O201" i="1"/>
  <c r="P200" i="1"/>
  <c r="O200" i="1"/>
  <c r="P199" i="1"/>
  <c r="O199" i="1"/>
  <c r="P198" i="1"/>
  <c r="O198" i="1"/>
  <c r="P197" i="1"/>
  <c r="O197" i="1"/>
  <c r="P196" i="1"/>
  <c r="O196" i="1"/>
  <c r="P195" i="1"/>
  <c r="O195" i="1"/>
  <c r="P194" i="1"/>
  <c r="O194" i="1"/>
  <c r="P193" i="1"/>
  <c r="O193" i="1"/>
  <c r="P192" i="1"/>
  <c r="O192" i="1"/>
  <c r="P191" i="1"/>
  <c r="O191" i="1"/>
  <c r="P190" i="1"/>
  <c r="O190" i="1"/>
  <c r="P189" i="1"/>
  <c r="O189" i="1"/>
  <c r="P188" i="1"/>
  <c r="O188" i="1"/>
  <c r="P187" i="1"/>
  <c r="O187" i="1"/>
  <c r="P186" i="1"/>
  <c r="O186" i="1"/>
  <c r="P185" i="1"/>
  <c r="O185" i="1"/>
  <c r="P184" i="1"/>
  <c r="O184" i="1"/>
  <c r="P183" i="1"/>
  <c r="O183" i="1"/>
  <c r="P182" i="1"/>
  <c r="O182" i="1"/>
  <c r="P181" i="1"/>
  <c r="O181" i="1"/>
  <c r="P180" i="1"/>
  <c r="O180" i="1"/>
  <c r="P179" i="1"/>
  <c r="O179" i="1"/>
  <c r="P178" i="1"/>
  <c r="O178" i="1"/>
  <c r="P177" i="1"/>
  <c r="O177" i="1"/>
  <c r="P176" i="1"/>
  <c r="O176" i="1"/>
  <c r="P175" i="1"/>
  <c r="O175" i="1"/>
  <c r="P174" i="1"/>
  <c r="O174" i="1"/>
  <c r="P173" i="1"/>
  <c r="O173" i="1"/>
  <c r="P172" i="1"/>
  <c r="O172" i="1"/>
  <c r="P171" i="1"/>
  <c r="O171" i="1"/>
  <c r="P170" i="1"/>
  <c r="O170" i="1"/>
  <c r="P169" i="1"/>
  <c r="O169" i="1"/>
  <c r="P168" i="1"/>
  <c r="O168" i="1"/>
  <c r="P167" i="1"/>
  <c r="O167" i="1"/>
  <c r="P166" i="1"/>
  <c r="O166" i="1"/>
  <c r="P165" i="1"/>
  <c r="O165" i="1"/>
  <c r="P164" i="1"/>
  <c r="O164" i="1"/>
  <c r="P163" i="1"/>
  <c r="O163" i="1"/>
  <c r="P162" i="1"/>
  <c r="O162" i="1"/>
  <c r="P161" i="1"/>
  <c r="O161" i="1"/>
  <c r="P160" i="1"/>
  <c r="O160" i="1"/>
  <c r="P159" i="1"/>
  <c r="O159" i="1"/>
  <c r="P158" i="1"/>
  <c r="O158" i="1"/>
  <c r="P157" i="1"/>
  <c r="O157" i="1"/>
  <c r="P156" i="1"/>
  <c r="O156" i="1"/>
  <c r="P155" i="1"/>
  <c r="O155" i="1"/>
  <c r="P154" i="1"/>
  <c r="O154" i="1"/>
  <c r="P153" i="1"/>
  <c r="O153" i="1"/>
  <c r="P152" i="1"/>
  <c r="O152" i="1"/>
  <c r="P151" i="1"/>
  <c r="O151" i="1"/>
  <c r="P150" i="1"/>
  <c r="O150" i="1"/>
  <c r="P149" i="1"/>
  <c r="O149" i="1"/>
  <c r="P148" i="1"/>
  <c r="O148" i="1"/>
  <c r="P147" i="1"/>
  <c r="O147" i="1"/>
  <c r="P146" i="1"/>
  <c r="O146" i="1"/>
  <c r="P145" i="1"/>
  <c r="O145" i="1"/>
  <c r="P144" i="1"/>
  <c r="O144" i="1"/>
  <c r="P143" i="1"/>
  <c r="O143" i="1"/>
  <c r="P142" i="1"/>
  <c r="O142" i="1"/>
  <c r="P141" i="1"/>
  <c r="O141" i="1"/>
  <c r="P140" i="1"/>
  <c r="O140" i="1"/>
  <c r="P139" i="1"/>
  <c r="O139" i="1"/>
  <c r="P138" i="1"/>
  <c r="O138" i="1"/>
  <c r="P137" i="1"/>
  <c r="O137" i="1"/>
  <c r="P136" i="1"/>
  <c r="O136" i="1"/>
  <c r="P135" i="1"/>
  <c r="O135" i="1"/>
  <c r="P134" i="1"/>
  <c r="O134" i="1"/>
  <c r="P133" i="1"/>
  <c r="O133" i="1"/>
  <c r="P132" i="1"/>
  <c r="O132" i="1"/>
  <c r="P131" i="1"/>
  <c r="O131" i="1"/>
  <c r="P130" i="1"/>
  <c r="O130" i="1"/>
  <c r="P129" i="1"/>
  <c r="O129" i="1"/>
  <c r="P128" i="1"/>
  <c r="O128" i="1"/>
  <c r="P127" i="1"/>
  <c r="O127" i="1"/>
  <c r="P126" i="1"/>
  <c r="O126" i="1"/>
  <c r="P125" i="1"/>
  <c r="O125" i="1"/>
  <c r="P124" i="1"/>
  <c r="O124" i="1"/>
  <c r="P123" i="1"/>
  <c r="O123" i="1"/>
  <c r="P122" i="1"/>
  <c r="O122" i="1"/>
  <c r="P121" i="1"/>
  <c r="O121" i="1"/>
  <c r="P120" i="1"/>
  <c r="O120" i="1"/>
  <c r="P119" i="1"/>
  <c r="O119" i="1"/>
  <c r="P118" i="1"/>
  <c r="O118" i="1"/>
  <c r="P117" i="1"/>
  <c r="O117" i="1"/>
  <c r="P116" i="1"/>
  <c r="O116" i="1"/>
  <c r="P115" i="1"/>
  <c r="O115" i="1"/>
  <c r="P114" i="1"/>
  <c r="O114" i="1"/>
  <c r="P113" i="1"/>
  <c r="O113" i="1"/>
  <c r="P112" i="1"/>
  <c r="O112" i="1"/>
  <c r="P111" i="1"/>
  <c r="O111" i="1"/>
  <c r="P110" i="1"/>
  <c r="O110" i="1"/>
  <c r="P109" i="1"/>
  <c r="O109" i="1"/>
  <c r="P108" i="1"/>
  <c r="O108" i="1"/>
  <c r="P107" i="1"/>
  <c r="O107" i="1"/>
  <c r="P106" i="1"/>
  <c r="O106" i="1"/>
  <c r="P105" i="1"/>
  <c r="O105" i="1"/>
  <c r="P104" i="1"/>
  <c r="O104" i="1"/>
  <c r="P103" i="1"/>
  <c r="O103" i="1"/>
  <c r="P102" i="1"/>
  <c r="O102" i="1"/>
  <c r="P101" i="1"/>
  <c r="O101" i="1"/>
  <c r="P100" i="1"/>
  <c r="O100" i="1"/>
  <c r="P99" i="1"/>
  <c r="O99" i="1"/>
  <c r="P98" i="1"/>
  <c r="O98" i="1"/>
  <c r="P97" i="1"/>
  <c r="O97" i="1"/>
  <c r="P96" i="1"/>
  <c r="O96" i="1"/>
  <c r="P95" i="1"/>
  <c r="O95" i="1"/>
  <c r="P94" i="1"/>
  <c r="O94" i="1"/>
  <c r="P93" i="1"/>
  <c r="O93" i="1"/>
  <c r="P92" i="1"/>
  <c r="O92" i="1"/>
  <c r="P91" i="1"/>
  <c r="O91" i="1"/>
  <c r="P90" i="1"/>
  <c r="O90" i="1"/>
  <c r="P89" i="1"/>
  <c r="O89" i="1"/>
  <c r="P88" i="1"/>
  <c r="O88" i="1"/>
  <c r="P87" i="1"/>
  <c r="O87" i="1"/>
  <c r="P86" i="1"/>
  <c r="O86" i="1"/>
  <c r="P85" i="1"/>
  <c r="O85" i="1"/>
  <c r="P84" i="1"/>
  <c r="O84" i="1"/>
  <c r="P83" i="1"/>
  <c r="O83" i="1"/>
  <c r="P82" i="1"/>
  <c r="O82" i="1"/>
  <c r="P81" i="1"/>
  <c r="O81" i="1"/>
  <c r="P80" i="1"/>
  <c r="O80" i="1"/>
  <c r="P79" i="1"/>
  <c r="O79" i="1"/>
  <c r="P78" i="1"/>
  <c r="O78" i="1"/>
  <c r="P77" i="1"/>
  <c r="O77" i="1"/>
  <c r="P76" i="1"/>
  <c r="O76" i="1"/>
  <c r="P75" i="1"/>
  <c r="O75" i="1"/>
  <c r="P74" i="1"/>
  <c r="O74" i="1"/>
  <c r="P73" i="1"/>
  <c r="O73" i="1"/>
  <c r="P72" i="1"/>
  <c r="O72" i="1"/>
  <c r="P71" i="1"/>
  <c r="O71" i="1"/>
  <c r="P70" i="1"/>
  <c r="O70" i="1"/>
  <c r="P69" i="1"/>
  <c r="O69" i="1"/>
  <c r="P68" i="1"/>
  <c r="O68" i="1"/>
  <c r="P67" i="1"/>
  <c r="O67" i="1"/>
  <c r="P66" i="1"/>
  <c r="O66" i="1"/>
  <c r="P65" i="1"/>
  <c r="O65" i="1"/>
  <c r="P64" i="1"/>
  <c r="O64" i="1"/>
  <c r="P63" i="1"/>
  <c r="O63" i="1"/>
  <c r="P62" i="1"/>
  <c r="O62" i="1"/>
  <c r="P61" i="1"/>
  <c r="O61" i="1"/>
  <c r="P60" i="1"/>
  <c r="O60" i="1"/>
  <c r="P59" i="1"/>
  <c r="O59" i="1"/>
  <c r="P58" i="1"/>
  <c r="O58" i="1"/>
  <c r="P57" i="1"/>
  <c r="O57" i="1"/>
  <c r="P56" i="1"/>
  <c r="O56" i="1"/>
  <c r="P55" i="1"/>
  <c r="O55" i="1"/>
  <c r="P54" i="1"/>
  <c r="O54" i="1"/>
  <c r="P53" i="1"/>
  <c r="O53" i="1"/>
  <c r="P52" i="1"/>
  <c r="O52" i="1"/>
  <c r="P51" i="1"/>
  <c r="O51" i="1"/>
  <c r="P50" i="1"/>
  <c r="O50" i="1"/>
  <c r="P49" i="1"/>
  <c r="O49" i="1"/>
  <c r="P48" i="1"/>
  <c r="O48" i="1"/>
  <c r="P47" i="1"/>
  <c r="O47" i="1"/>
  <c r="P46" i="1"/>
  <c r="O46" i="1"/>
  <c r="P45" i="1"/>
  <c r="O45" i="1"/>
  <c r="P44" i="1"/>
  <c r="O44" i="1"/>
  <c r="P43" i="1"/>
  <c r="O43" i="1"/>
  <c r="P42" i="1"/>
  <c r="O42" i="1"/>
  <c r="P41" i="1"/>
  <c r="O41" i="1"/>
  <c r="P40" i="1"/>
  <c r="O40" i="1"/>
  <c r="P39" i="1"/>
  <c r="O39" i="1"/>
  <c r="P38" i="1"/>
  <c r="O38" i="1"/>
  <c r="P37" i="1"/>
  <c r="O37" i="1"/>
  <c r="P36" i="1"/>
  <c r="O36" i="1"/>
  <c r="P35" i="1"/>
  <c r="O35" i="1"/>
  <c r="P34" i="1"/>
  <c r="O34" i="1"/>
  <c r="P33" i="1"/>
  <c r="O33" i="1"/>
  <c r="P32" i="1"/>
  <c r="O32" i="1"/>
  <c r="P31" i="1"/>
  <c r="O31" i="1"/>
  <c r="P30" i="1"/>
  <c r="O30" i="1"/>
  <c r="P29" i="1"/>
  <c r="O29" i="1"/>
  <c r="P28" i="1"/>
  <c r="O28" i="1"/>
  <c r="P27" i="1"/>
  <c r="O27" i="1"/>
  <c r="P26" i="1"/>
  <c r="O26" i="1"/>
  <c r="P25" i="1"/>
  <c r="O25" i="1"/>
  <c r="P24" i="1"/>
  <c r="O24" i="1"/>
  <c r="P23" i="1"/>
  <c r="O23" i="1"/>
  <c r="P22" i="1"/>
  <c r="O22" i="1"/>
  <c r="P21" i="1"/>
  <c r="O21" i="1"/>
  <c r="P20" i="1"/>
  <c r="O20" i="1"/>
  <c r="P19" i="1"/>
  <c r="O19" i="1"/>
  <c r="P18" i="1"/>
  <c r="O18" i="1"/>
  <c r="P17" i="1"/>
  <c r="O17" i="1"/>
  <c r="P16" i="1"/>
  <c r="O16" i="1"/>
  <c r="P15" i="1"/>
  <c r="O15" i="1"/>
  <c r="P14" i="1"/>
  <c r="O14" i="1"/>
  <c r="P13" i="1"/>
  <c r="O13" i="1"/>
  <c r="P12" i="1"/>
  <c r="O12" i="1"/>
  <c r="P11" i="1"/>
  <c r="O11" i="1"/>
  <c r="P10" i="1"/>
  <c r="O10" i="1"/>
  <c r="P9" i="1"/>
  <c r="O9" i="1"/>
  <c r="P8" i="1"/>
  <c r="O8" i="1"/>
  <c r="P7" i="1"/>
  <c r="O7" i="1"/>
  <c r="P6" i="1"/>
  <c r="O6" i="1"/>
  <c r="P5" i="1"/>
  <c r="O5" i="1"/>
  <c r="P4" i="1"/>
  <c r="O4" i="1"/>
  <c r="P3" i="1"/>
  <c r="O3" i="1"/>
  <c r="P2" i="1"/>
  <c r="O2" i="1"/>
  <c r="G5"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<sst xmlns="http://schemas.openxmlformats.org/spreadsheetml/2006/main" count="2443" uniqueCount="494">
  <si>
    <t>TRX0155</t>
  </si>
  <si>
    <t>CUST023</t>
  </si>
  <si>
    <t>Paul Baker</t>
  </si>
  <si>
    <t>P009</t>
  </si>
  <si>
    <t>Monitor</t>
  </si>
  <si>
    <t>Electronics</t>
  </si>
  <si>
    <t>Cash</t>
  </si>
  <si>
    <t>Central</t>
  </si>
  <si>
    <t>Basic</t>
  </si>
  <si>
    <t>TRX0023</t>
  </si>
  <si>
    <t>CUST013</t>
  </si>
  <si>
    <t>Joseph Jackson</t>
  </si>
  <si>
    <t>Credit Card</t>
  </si>
  <si>
    <t>Premium</t>
  </si>
  <si>
    <t>TRX0139</t>
  </si>
  <si>
    <t>CUST021</t>
  </si>
  <si>
    <t>Kevin Scott</t>
  </si>
  <si>
    <t>P005</t>
  </si>
  <si>
    <t>Blender</t>
  </si>
  <si>
    <t>Appliances</t>
  </si>
  <si>
    <t>PayPal</t>
  </si>
  <si>
    <t>South</t>
  </si>
  <si>
    <t>Standard</t>
  </si>
  <si>
    <t>TRX0043</t>
  </si>
  <si>
    <t>CUST046</t>
  </si>
  <si>
    <t>Kathleen Bennett</t>
  </si>
  <si>
    <t>North</t>
  </si>
  <si>
    <t>TRX0212</t>
  </si>
  <si>
    <t>CUST003</t>
  </si>
  <si>
    <t>Michael Brown</t>
  </si>
  <si>
    <t>P008</t>
  </si>
  <si>
    <t>Bookshelf</t>
  </si>
  <si>
    <t>Furniture</t>
  </si>
  <si>
    <t>TRX0092</t>
  </si>
  <si>
    <t>CUST024</t>
  </si>
  <si>
    <t>Dorothy Nelson</t>
  </si>
  <si>
    <t>West</t>
  </si>
  <si>
    <t>TRX0193</t>
  </si>
  <si>
    <t>P003</t>
  </si>
  <si>
    <t>Headphones</t>
  </si>
  <si>
    <t>TRX0240</t>
  </si>
  <si>
    <t>CUST017</t>
  </si>
  <si>
    <t>Charles Allen</t>
  </si>
  <si>
    <t>Debit Card</t>
  </si>
  <si>
    <t>TRX0135</t>
  </si>
  <si>
    <t>CUST009</t>
  </si>
  <si>
    <t>Robert Thomas</t>
  </si>
  <si>
    <t>P001</t>
  </si>
  <si>
    <t>Laptop</t>
  </si>
  <si>
    <t>East</t>
  </si>
  <si>
    <t>TRX0185</t>
  </si>
  <si>
    <t>CUST026</t>
  </si>
  <si>
    <t>Karen Hill</t>
  </si>
  <si>
    <t>TRX0138</t>
  </si>
  <si>
    <t>CUST022</t>
  </si>
  <si>
    <t>Susan Green</t>
  </si>
  <si>
    <t>TRX0209</t>
  </si>
  <si>
    <t>TRX0246</t>
  </si>
  <si>
    <t>CUST041</t>
  </si>
  <si>
    <t>Peter Richardson</t>
  </si>
  <si>
    <t>TRX0067</t>
  </si>
  <si>
    <t>CUST043</t>
  </si>
  <si>
    <t>Dennis Gray</t>
  </si>
  <si>
    <t>TRX0191</t>
  </si>
  <si>
    <t>CUST038</t>
  </si>
  <si>
    <t>Michelle Rogers</t>
  </si>
  <si>
    <t>P002</t>
  </si>
  <si>
    <t>Smartphone</t>
  </si>
  <si>
    <t>TRX0230</t>
  </si>
  <si>
    <t>CUST027</t>
  </si>
  <si>
    <t>George Adams</t>
  </si>
  <si>
    <t>TRX0049</t>
  </si>
  <si>
    <t>CUST025</t>
  </si>
  <si>
    <t>Mark Carter</t>
  </si>
  <si>
    <t>TRX0134</t>
  </si>
  <si>
    <t>CUST010</t>
  </si>
  <si>
    <t>Maria Garcia</t>
  </si>
  <si>
    <t>TRX0122</t>
  </si>
  <si>
    <t>TRX0222</t>
  </si>
  <si>
    <t>CUST048</t>
  </si>
  <si>
    <t>Virginia Sanders</t>
  </si>
  <si>
    <t>TRX0231</t>
  </si>
  <si>
    <t>CUST018</t>
  </si>
  <si>
    <t>Barbara Young</t>
  </si>
  <si>
    <t>TRX0239</t>
  </si>
  <si>
    <t>CUST012</t>
  </si>
  <si>
    <t>Patricia Moore</t>
  </si>
  <si>
    <t>TRX0204</t>
  </si>
  <si>
    <t>CUST044</t>
  </si>
  <si>
    <t>Cynthia Price</t>
  </si>
  <si>
    <t>TRX0242</t>
  </si>
  <si>
    <t>P007</t>
  </si>
  <si>
    <t>Desk</t>
  </si>
  <si>
    <t>TRX0071</t>
  </si>
  <si>
    <t>CUST036</t>
  </si>
  <si>
    <t>Nancy Collins</t>
  </si>
  <si>
    <t>TRX0040</t>
  </si>
  <si>
    <t>TRX0235</t>
  </si>
  <si>
    <t>CUST014</t>
  </si>
  <si>
    <t>Linda Martin</t>
  </si>
  <si>
    <t>P004</t>
  </si>
  <si>
    <t>Coffee Maker</t>
  </si>
  <si>
    <t>TRX0004</t>
  </si>
  <si>
    <t>P010</t>
  </si>
  <si>
    <t>Keyboard</t>
  </si>
  <si>
    <t>TRX0063</t>
  </si>
  <si>
    <t>CUST030</t>
  </si>
  <si>
    <t>Helen Roberts</t>
  </si>
  <si>
    <t>TRX0241</t>
  </si>
  <si>
    <t>CUST029</t>
  </si>
  <si>
    <t>Edward Mitchell</t>
  </si>
  <si>
    <t>TRX0029</t>
  </si>
  <si>
    <t>P006</t>
  </si>
  <si>
    <t>Office Chair</t>
  </si>
  <si>
    <t>TRX0194</t>
  </si>
  <si>
    <t>CUST006</t>
  </si>
  <si>
    <t>Lisa Anderson</t>
  </si>
  <si>
    <t>TRX0130</t>
  </si>
  <si>
    <t>CUST002</t>
  </si>
  <si>
    <t>Emma Wilson</t>
  </si>
  <si>
    <t>TRX0041</t>
  </si>
  <si>
    <t>TRX0232</t>
  </si>
  <si>
    <t>TRX0021</t>
  </si>
  <si>
    <t>TRX0245</t>
  </si>
  <si>
    <t>CUST031</t>
  </si>
  <si>
    <t>Steven Turner</t>
  </si>
  <si>
    <t>TRX0015</t>
  </si>
  <si>
    <t>CUST008</t>
  </si>
  <si>
    <t>Jennifer Taylor</t>
  </si>
  <si>
    <t>TRX0202</t>
  </si>
  <si>
    <t>CUST035</t>
  </si>
  <si>
    <t>Harry Morgan</t>
  </si>
  <si>
    <t>TRX0042</t>
  </si>
  <si>
    <t>CUST019</t>
  </si>
  <si>
    <t>Daniel King</t>
  </si>
  <si>
    <t>TRX0128</t>
  </si>
  <si>
    <t>CUST040</t>
  </si>
  <si>
    <t>Sharon Butler</t>
  </si>
  <si>
    <t>TRX0117</t>
  </si>
  <si>
    <t>TRX0208</t>
  </si>
  <si>
    <t>CUST004</t>
  </si>
  <si>
    <t>Sarah Davis</t>
  </si>
  <si>
    <t>TRX0234</t>
  </si>
  <si>
    <t>TRX0121</t>
  </si>
  <si>
    <t>CUST028</t>
  </si>
  <si>
    <t>Betty Campbell</t>
  </si>
  <si>
    <t>TRX0220</t>
  </si>
  <si>
    <t>TRX0093</t>
  </si>
  <si>
    <t>CUST050</t>
  </si>
  <si>
    <t>Julie Foster</t>
  </si>
  <si>
    <t>TRX0088</t>
  </si>
  <si>
    <t>TRX0115</t>
  </si>
  <si>
    <t>TRX0154</t>
  </si>
  <si>
    <t>TRX0044</t>
  </si>
  <si>
    <t>TRX0061</t>
  </si>
  <si>
    <t>TRX0150</t>
  </si>
  <si>
    <t>TRX0025</t>
  </si>
  <si>
    <t>CUST049</t>
  </si>
  <si>
    <t>Raymond Ross</t>
  </si>
  <si>
    <t>TRX0078</t>
  </si>
  <si>
    <t>TRX0007</t>
  </si>
  <si>
    <t>TRX0184</t>
  </si>
  <si>
    <t>TRX0104</t>
  </si>
  <si>
    <t>TRX0127</t>
  </si>
  <si>
    <t>TRX0096</t>
  </si>
  <si>
    <t>TRX0192</t>
  </si>
  <si>
    <t>TRX0052</t>
  </si>
  <si>
    <t>TRX0070</t>
  </si>
  <si>
    <t>CUST007</t>
  </si>
  <si>
    <t>David Martinez</t>
  </si>
  <si>
    <t>TRX0086</t>
  </si>
  <si>
    <t>CUST020</t>
  </si>
  <si>
    <t>Margaret Wright</t>
  </si>
  <si>
    <t>TRX0113</t>
  </si>
  <si>
    <t>TRX0114</t>
  </si>
  <si>
    <t>TRX0136</t>
  </si>
  <si>
    <t>TRX0018</t>
  </si>
  <si>
    <t>TRX0141</t>
  </si>
  <si>
    <t>CUST033</t>
  </si>
  <si>
    <t>Frank Torres</t>
  </si>
  <si>
    <t>TRX0097</t>
  </si>
  <si>
    <t>TRX0169</t>
  </si>
  <si>
    <t>CUST047</t>
  </si>
  <si>
    <t>Gerald Murphy</t>
  </si>
  <si>
    <t>TRX0216</t>
  </si>
  <si>
    <t>TRX0131</t>
  </si>
  <si>
    <t>TRX0162</t>
  </si>
  <si>
    <t>TRX0244</t>
  </si>
  <si>
    <t>TRX0006</t>
  </si>
  <si>
    <t>TRX0215</t>
  </si>
  <si>
    <t>TRX0080</t>
  </si>
  <si>
    <t>TRX0228</t>
  </si>
  <si>
    <t>TRX0157</t>
  </si>
  <si>
    <t>TRX0002</t>
  </si>
  <si>
    <t>TRX0217</t>
  </si>
  <si>
    <t>TRX0249</t>
  </si>
  <si>
    <t>TRX0065</t>
  </si>
  <si>
    <t>CUST016</t>
  </si>
  <si>
    <t>Elizabeth Hall</t>
  </si>
  <si>
    <t>TRX0176</t>
  </si>
  <si>
    <t>TRX0101</t>
  </si>
  <si>
    <t>TRX0205</t>
  </si>
  <si>
    <t>TRX0020</t>
  </si>
  <si>
    <t>TRX0075</t>
  </si>
  <si>
    <t>TRX0098</t>
  </si>
  <si>
    <t>TRX0247</t>
  </si>
  <si>
    <t>TRX0027</t>
  </si>
  <si>
    <t>TRX0140</t>
  </si>
  <si>
    <t>TRX0132</t>
  </si>
  <si>
    <t>TRX0031</t>
  </si>
  <si>
    <t>TRX0236</t>
  </si>
  <si>
    <t>TRX0001</t>
  </si>
  <si>
    <t>CUST039</t>
  </si>
  <si>
    <t>Lawrence Reed</t>
  </si>
  <si>
    <t>TRX0037</t>
  </si>
  <si>
    <t>TRX0058</t>
  </si>
  <si>
    <t>TRX0170</t>
  </si>
  <si>
    <t>CUST034</t>
  </si>
  <si>
    <t>Carol Evans</t>
  </si>
  <si>
    <t>TRX0248</t>
  </si>
  <si>
    <t>CUST032</t>
  </si>
  <si>
    <t>Sandra Phillips</t>
  </si>
  <si>
    <t>TRX0099</t>
  </si>
  <si>
    <t>TRX0074</t>
  </si>
  <si>
    <t>TRX0225</t>
  </si>
  <si>
    <t>TRX0100</t>
  </si>
  <si>
    <t>TRX0142</t>
  </si>
  <si>
    <t>TRX0112</t>
  </si>
  <si>
    <t>TRX0161</t>
  </si>
  <si>
    <t>TRX0108</t>
  </si>
  <si>
    <t>TRX0211</t>
  </si>
  <si>
    <t>TRX0005</t>
  </si>
  <si>
    <t>CUST042</t>
  </si>
  <si>
    <t>Ruth Brooks</t>
  </si>
  <si>
    <t>TRX0195</t>
  </si>
  <si>
    <t>TRX0054</t>
  </si>
  <si>
    <t>TRX0077</t>
  </si>
  <si>
    <t>TRX0111</t>
  </si>
  <si>
    <t>CUST011</t>
  </si>
  <si>
    <t>William White</t>
  </si>
  <si>
    <t>TRX0123</t>
  </si>
  <si>
    <t>TRX0177</t>
  </si>
  <si>
    <t>TRX0119</t>
  </si>
  <si>
    <t>TRX0181</t>
  </si>
  <si>
    <t>TRX0129</t>
  </si>
  <si>
    <t>CUST015</t>
  </si>
  <si>
    <t>Richard Lee</t>
  </si>
  <si>
    <t>TRX0174</t>
  </si>
  <si>
    <t>TRX0146</t>
  </si>
  <si>
    <t>TRX0203</t>
  </si>
  <si>
    <t>TRX0055</t>
  </si>
  <si>
    <t>TRX0218</t>
  </si>
  <si>
    <t>TRX0085</t>
  </si>
  <si>
    <t>TRX0158</t>
  </si>
  <si>
    <t>TRX0173</t>
  </si>
  <si>
    <t>TRX0034</t>
  </si>
  <si>
    <t>TRX0189</t>
  </si>
  <si>
    <t>TRX0190</t>
  </si>
  <si>
    <t>TRX0079</t>
  </si>
  <si>
    <t>TRX0095</t>
  </si>
  <si>
    <t>TRX0009</t>
  </si>
  <si>
    <t>TRX0167</t>
  </si>
  <si>
    <t>TRX0153</t>
  </si>
  <si>
    <t>TRX0057</t>
  </si>
  <si>
    <t>TRX0017</t>
  </si>
  <si>
    <t>TRX0060</t>
  </si>
  <si>
    <t>TRX0109</t>
  </si>
  <si>
    <t>TRX0090</t>
  </si>
  <si>
    <t>TRX0035</t>
  </si>
  <si>
    <t>TRX0172</t>
  </si>
  <si>
    <t>TRX0076</t>
  </si>
  <si>
    <t>TRX0210</t>
  </si>
  <si>
    <t>TRX0149</t>
  </si>
  <si>
    <t>TRX0073</t>
  </si>
  <si>
    <t>TRX0033</t>
  </si>
  <si>
    <t>TRX0160</t>
  </si>
  <si>
    <t>TRX0145</t>
  </si>
  <si>
    <t>TRX0148</t>
  </si>
  <si>
    <t>TRX0012</t>
  </si>
  <si>
    <t>CUST045</t>
  </si>
  <si>
    <t>Douglas Watson</t>
  </si>
  <si>
    <t>TRX0206</t>
  </si>
  <si>
    <t>TRX0045</t>
  </si>
  <si>
    <t>TRX0094</t>
  </si>
  <si>
    <t>TRX0133</t>
  </si>
  <si>
    <t>TRX0201</t>
  </si>
  <si>
    <t>TRX0137</t>
  </si>
  <si>
    <t>TRX0066</t>
  </si>
  <si>
    <t>TRX0180</t>
  </si>
  <si>
    <t>TRX0082</t>
  </si>
  <si>
    <t>CUST005</t>
  </si>
  <si>
    <t>James Johnson</t>
  </si>
  <si>
    <t>TRX0036</t>
  </si>
  <si>
    <t>TRX0198</t>
  </si>
  <si>
    <t>TRX0032</t>
  </si>
  <si>
    <t>TRX0081</t>
  </si>
  <si>
    <t>TRX0224</t>
  </si>
  <si>
    <t>TRX0028</t>
  </si>
  <si>
    <t>TRX0183</t>
  </si>
  <si>
    <t>TRX0163</t>
  </si>
  <si>
    <t>TRX0046</t>
  </si>
  <si>
    <t>TRX0164</t>
  </si>
  <si>
    <t>TRX0008</t>
  </si>
  <si>
    <t>TRX0171</t>
  </si>
  <si>
    <t>TRX0143</t>
  </si>
  <si>
    <t>TRX0165</t>
  </si>
  <si>
    <t>TRX0156</t>
  </si>
  <si>
    <t>TRX0147</t>
  </si>
  <si>
    <t>TRX0207</t>
  </si>
  <si>
    <t>TRX0056</t>
  </si>
  <si>
    <t>TRX0026</t>
  </si>
  <si>
    <t>CUST037</t>
  </si>
  <si>
    <t>Arthur Edwards</t>
  </si>
  <si>
    <t>TRX0237</t>
  </si>
  <si>
    <t>TRX0091</t>
  </si>
  <si>
    <t>TRX0125</t>
  </si>
  <si>
    <t>TRX0223</t>
  </si>
  <si>
    <t>TRX0243</t>
  </si>
  <si>
    <t>TRX0084</t>
  </si>
  <si>
    <t>TRX0238</t>
  </si>
  <si>
    <t>TRX0102</t>
  </si>
  <si>
    <t>TRX0022</t>
  </si>
  <si>
    <t>TRX0087</t>
  </si>
  <si>
    <t>TRX0107</t>
  </si>
  <si>
    <t>TRX0051</t>
  </si>
  <si>
    <t>TRX0106</t>
  </si>
  <si>
    <t>TRX0059</t>
  </si>
  <si>
    <t>TRX0072</t>
  </si>
  <si>
    <t>TRX0110</t>
  </si>
  <si>
    <t>TRX0126</t>
  </si>
  <si>
    <t>TRX0159</t>
  </si>
  <si>
    <t>TRX0030</t>
  </si>
  <si>
    <t>TRX0178</t>
  </si>
  <si>
    <t>TRX0188</t>
  </si>
  <si>
    <t>TRX0010</t>
  </si>
  <si>
    <t>TRX0069</t>
  </si>
  <si>
    <t>TRX0166</t>
  </si>
  <si>
    <t>TRX0219</t>
  </si>
  <si>
    <t>TRX0024</t>
  </si>
  <si>
    <t>TRX0105</t>
  </si>
  <si>
    <t>TRX0011</t>
  </si>
  <si>
    <t>TRX0187</t>
  </si>
  <si>
    <t>TRX0089</t>
  </si>
  <si>
    <t>TRX0196</t>
  </si>
  <si>
    <t>TRX0118</t>
  </si>
  <si>
    <t>TRX0179</t>
  </si>
  <si>
    <t>TRX0168</t>
  </si>
  <si>
    <t>TRX0214</t>
  </si>
  <si>
    <t>TRX0221</t>
  </si>
  <si>
    <t>TRX0083</t>
  </si>
  <si>
    <t>TRX0151</t>
  </si>
  <si>
    <t>TRX0047</t>
  </si>
  <si>
    <t>TRX0200</t>
  </si>
  <si>
    <t>TRX0062</t>
  </si>
  <si>
    <t>TRX0182</t>
  </si>
  <si>
    <t>TRX0229</t>
  </si>
  <si>
    <t>TRX0048</t>
  </si>
  <si>
    <t>TRX0227</t>
  </si>
  <si>
    <t>TRX0226</t>
  </si>
  <si>
    <t>TRX0053</t>
  </si>
  <si>
    <t>TRX0233</t>
  </si>
  <si>
    <t>TRX0175</t>
  </si>
  <si>
    <t>TRX0186</t>
  </si>
  <si>
    <t>TRX0016</t>
  </si>
  <si>
    <t>TRX0199</t>
  </si>
  <si>
    <t>TRX0038</t>
  </si>
  <si>
    <t>TRX0014</t>
  </si>
  <si>
    <t>TRX0003</t>
  </si>
  <si>
    <t>TRX0124</t>
  </si>
  <si>
    <t>TRX0013</t>
  </si>
  <si>
    <t>TRX0019</t>
  </si>
  <si>
    <t>TRX0050</t>
  </si>
  <si>
    <t>CUST001</t>
  </si>
  <si>
    <t>John Smith</t>
  </si>
  <si>
    <t>TRX0152</t>
  </si>
  <si>
    <t>TRX0213</t>
  </si>
  <si>
    <t>TRX0197</t>
  </si>
  <si>
    <t>TRX0250</t>
  </si>
  <si>
    <t>TRX0068</t>
  </si>
  <si>
    <t>TRX0144</t>
  </si>
  <si>
    <t>TRX0039</t>
  </si>
  <si>
    <t>TRX0116</t>
  </si>
  <si>
    <t>TRX0120</t>
  </si>
  <si>
    <t>TRX0103</t>
  </si>
  <si>
    <t>TRX0064</t>
  </si>
  <si>
    <t>Transaction_ID</t>
  </si>
  <si>
    <t>Date</t>
  </si>
  <si>
    <t>Customer_ID</t>
  </si>
  <si>
    <t>Customer_Name</t>
  </si>
  <si>
    <t>Product_ID</t>
  </si>
  <si>
    <t>Product_Name</t>
  </si>
  <si>
    <t>Category</t>
  </si>
  <si>
    <t>Quantity</t>
  </si>
  <si>
    <t>Unit_Price</t>
  </si>
  <si>
    <t>Total_Amount</t>
  </si>
  <si>
    <t>Payment_Method</t>
  </si>
  <si>
    <t>Region</t>
  </si>
  <si>
    <t>Customer_Segment</t>
  </si>
  <si>
    <t>Customer_Since</t>
  </si>
  <si>
    <t>Timestamp</t>
  </si>
  <si>
    <t>PR. Final Project - "Data Intelligence Dashboard"</t>
  </si>
  <si>
    <r>
      <rPr>
        <b/>
        <sz val="11"/>
        <color theme="1"/>
        <rFont val="Calibri"/>
        <family val="2"/>
      </rPr>
      <t xml:space="preserve">Dataset: </t>
    </r>
    <r>
      <rPr>
        <sz val="11"/>
        <color theme="1"/>
        <rFont val="Calibri"/>
        <family val="2"/>
      </rPr>
      <t xml:space="preserve">Use the 'Final Project Dataset' sheet containing 200+ records of customer transactions.
</t>
    </r>
    <r>
      <rPr>
        <b/>
        <sz val="11"/>
        <color theme="1"/>
        <rFont val="Calibri"/>
        <family val="2"/>
      </rPr>
      <t xml:space="preserve">Objective: </t>
    </r>
    <r>
      <rPr>
        <sz val="11"/>
        <color theme="1"/>
        <rFont val="Calibri"/>
        <family val="2"/>
      </rPr>
      <t xml:space="preserve">
Create a full-fledged analysis and reporting solution using Excel to analyze customer transactions, find insights, 
and build visualizations and dashboards.
</t>
    </r>
    <r>
      <rPr>
        <b/>
        <sz val="11"/>
        <color rgb="FF367526"/>
        <rFont val="Calibri"/>
        <family val="2"/>
      </rPr>
      <t xml:space="preserve">Key Topics to Implement:
</t>
    </r>
    <r>
      <rPr>
        <sz val="11"/>
        <color rgb="FF38761D"/>
        <rFont val="Calibri"/>
        <family val="2"/>
      </rPr>
      <t>- Date &amp; Time Functions: TODAY, NOW, DATEDIF, EOMONTH
- FILTER Function for multi-value returns
- Conditional Formatting with Icons/Arrows
- Create Timestamp (using NOW and iterative calculations)
- WHAT-IF Analysis: Scenario Manager, Goal Seek
- Linear Regression using Data Analysis Toolpak
- Data Analysis &amp; Storytelling from the dataset
- Use GroupBy concepts to find High-Value Customers using formulas
- Create Dashboard using:
    - Pivot Tables
    - Pivot Charts (Bar, Line, Pie)
    - Slicers and Timelines
    - KPI Indicators with Conditional Formatting
- Find most frequently purchased product or repeating names using formulas
- Compare two lists and extract matching names in a new column
- Create Abbreviations using TEXT functions
- Build a final report with insights and storytelling</t>
    </r>
    <r>
      <rPr>
        <sz val="11"/>
        <color theme="1"/>
        <rFont val="Calibri"/>
        <family val="2"/>
      </rPr>
      <t xml:space="preserve">
</t>
    </r>
    <r>
      <rPr>
        <b/>
        <sz val="11"/>
        <color theme="1"/>
        <rFont val="Calibri"/>
        <family val="2"/>
      </rPr>
      <t xml:space="preserve">Deliverable:
</t>
    </r>
    <r>
      <rPr>
        <sz val="11"/>
        <color theme="1"/>
        <rFont val="Calibri"/>
        <family val="2"/>
      </rPr>
      <t>- Well-structured workbook with multiple sheets (Raw Data, Analysis, Visualizations, Dashboard)
- Summary Insights with key metrics: Total Revenue, Top Customers, Most Sold Products, Regional Sales
- Use of all required formulas and functions as listed above</t>
    </r>
  </si>
  <si>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</si>
  <si>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</si>
  <si>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</si>
  <si>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</si>
  <si>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</si>
  <si>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</si>
  <si>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</si>
  <si>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</si>
  <si>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</si>
  <si>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</si>
  <si>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</si>
  <si>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</si>
  <si>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</si>
  <si>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</si>
  <si>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</si>
  <si>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</si>
  <si>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</si>
  <si>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</si>
  <si>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</si>
  <si>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</si>
  <si>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</si>
  <si>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</si>
  <si>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</si>
  <si>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</si>
  <si>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</si>
  <si>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 xml:space="preserve">   </t>
  </si>
  <si>
    <t>Total Purchase By Customers</t>
  </si>
  <si>
    <t>Customer ID</t>
  </si>
  <si>
    <t>Customer Name</t>
  </si>
  <si>
    <t>Total Orders</t>
  </si>
  <si>
    <t>Total Purchase</t>
  </si>
  <si>
    <t>Goal Seek</t>
  </si>
  <si>
    <t>Scenario Manager Data</t>
  </si>
  <si>
    <t xml:space="preserve">Target - 5,00,000 </t>
  </si>
  <si>
    <t>Avg Unit Price</t>
  </si>
  <si>
    <t>Avg Quantity</t>
  </si>
  <si>
    <t>Unit Price</t>
  </si>
  <si>
    <t xml:space="preserve">Total Amount </t>
  </si>
  <si>
    <t>Customer_Loyalty(In Years)</t>
  </si>
  <si>
    <t xml:space="preserve">EOM </t>
  </si>
  <si>
    <t>Enter Orders (by default 6) :</t>
  </si>
  <si>
    <t>Enter Purchase (by default 6000):</t>
  </si>
  <si>
    <t xml:space="preserve">High Value Customers </t>
  </si>
  <si>
    <t>Mean</t>
  </si>
  <si>
    <t>Median</t>
  </si>
  <si>
    <t>Mode</t>
  </si>
  <si>
    <t>Standard Deviation</t>
  </si>
  <si>
    <t>Sample Variance</t>
  </si>
  <si>
    <t>Kurtosis</t>
  </si>
  <si>
    <t>Skewness</t>
  </si>
  <si>
    <t>Range</t>
  </si>
  <si>
    <t>Minimum</t>
  </si>
  <si>
    <t>Maximum</t>
  </si>
  <si>
    <t>Sum</t>
  </si>
  <si>
    <t>Count</t>
  </si>
  <si>
    <t xml:space="preserve">NOTE : GROUPBY formula wasn’t available hence filter function is used			
			</t>
  </si>
  <si>
    <t>Products</t>
  </si>
  <si>
    <t>Frequency</t>
  </si>
  <si>
    <t>Most Frequently Purchased Product</t>
  </si>
  <si>
    <t>Comparing Lists</t>
  </si>
  <si>
    <t>Abbreviations</t>
  </si>
  <si>
    <t>Common Names</t>
  </si>
  <si>
    <t>First Name</t>
  </si>
  <si>
    <t>Last Name</t>
  </si>
  <si>
    <t xml:space="preserve"> Products Frequency</t>
  </si>
  <si>
    <t>Grand Total</t>
  </si>
  <si>
    <t>Sum of Total_Amount</t>
  </si>
  <si>
    <t>Count of Quantity</t>
  </si>
  <si>
    <t>Months (EOM )</t>
  </si>
  <si>
    <t>Jan</t>
  </si>
  <si>
    <t>Feb</t>
  </si>
  <si>
    <t>Mar</t>
  </si>
  <si>
    <t>Apr</t>
  </si>
  <si>
    <t>May</t>
  </si>
  <si>
    <t>Jun</t>
  </si>
  <si>
    <t>Jul</t>
  </si>
  <si>
    <t>Aug</t>
  </si>
  <si>
    <t>Sep</t>
  </si>
  <si>
    <t>Oct</t>
  </si>
  <si>
    <t>Nov</t>
  </si>
  <si>
    <t>Dec</t>
  </si>
  <si>
    <t>Total revenue KPI</t>
  </si>
  <si>
    <t>Most Sold Products</t>
  </si>
  <si>
    <t>Regional Sales</t>
  </si>
  <si>
    <t>Total revenue</t>
  </si>
  <si>
    <t>Sales</t>
  </si>
  <si>
    <t>Expected Revenue</t>
  </si>
  <si>
    <t>Completed</t>
  </si>
  <si>
    <t>Remaining</t>
  </si>
  <si>
    <t>2024 Customers</t>
  </si>
  <si>
    <t>Order Year</t>
  </si>
  <si>
    <t>Customer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</si>
</sst>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quot;₹&quot;\ #,##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b/>
      <sz val="11"/>
      <color rgb="FF367526"/>
      <name val="Calibri"/>
      <family val="2"/>
    </font>
    <font>
      <sz val="11"/>
      <color rgb="FF38761D"/>
      <name val="Calibri"/>
      <family val="2"/>
    </font>
    <font>
      <sz val="16"/>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2CC"/>
        <bgColor rgb="FFFFF2CC"/>
      </patternFill>
    </fill>
    <fill>
      <patternFill patternType="solid">
        <fgColor theme="5" tint="0.59999389629810485"/>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18" fontId="1" fillId="0" borderId="0" xfId="0" applyNumberFormat="1" applyFont="1"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1" fontId="2" fillId="0" borderId="0" xfId="0" applyNumberFormat="1" applyFont="1" applyAlignment="1">
      <alignment horizontal="center" vertical="center"/>
    </xf>
    <xf numFmtId="164" fontId="2" fillId="0" borderId="0" xfId="0" applyNumberFormat="1" applyFont="1" applyAlignment="1">
      <alignment horizontal="center" vertical="center"/>
    </xf>
    <xf numFmtId="164" fontId="2" fillId="0" borderId="0" xfId="0" applyNumberFormat="1" applyFont="1" applyAlignment="1">
      <alignment horizontal="center" vertical="center" wrapText="1"/>
    </xf>
    <xf numFmtId="18" fontId="2" fillId="0" borderId="0" xfId="0" applyNumberFormat="1" applyFont="1" applyAlignment="1">
      <alignment horizontal="center" vertical="center"/>
    </xf>
    <xf numFmtId="0" fontId="2" fillId="0" borderId="0" xfId="0" applyFont="1"/>
    <xf numFmtId="0" fontId="1" fillId="0" borderId="0" xfId="0" applyFont="1" applyAlignment="1">
      <alignment horizontal="center" vertical="center"/>
    </xf>
    <xf numFmtId="14"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14" fontId="0" fillId="0" borderId="0" xfId="0" applyNumberFormat="1"/>
    <xf numFmtId="1" fontId="0" fillId="0" borderId="0" xfId="0" applyNumberFormat="1"/>
    <xf numFmtId="164" fontId="0" fillId="0" borderId="0" xfId="0" applyNumberFormat="1"/>
    <xf numFmtId="18" fontId="0" fillId="0" borderId="0" xfId="0" applyNumberFormat="1"/>
    <xf numFmtId="0" fontId="3" fillId="2" borderId="1" xfId="0" applyFont="1" applyFill="1" applyBorder="1" applyAlignment="1">
      <alignment horizont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3" xfId="0" applyBorder="1" applyAlignment="1">
      <alignment horizontal="center" vertical="center"/>
    </xf>
    <xf numFmtId="0" fontId="2" fillId="3" borderId="5" xfId="0" applyFont="1" applyFill="1" applyBorder="1" applyAlignment="1">
      <alignment horizontal="center" vertical="center"/>
    </xf>
    <xf numFmtId="0" fontId="9" fillId="3" borderId="4" xfId="0" applyFont="1" applyFill="1" applyBorder="1" applyAlignment="1">
      <alignment horizontal="center" vertical="center"/>
    </xf>
    <xf numFmtId="0" fontId="2" fillId="0" borderId="5" xfId="0" applyFont="1" applyBorder="1" applyAlignment="1">
      <alignment horizontal="center" vertical="center"/>
    </xf>
    <xf numFmtId="164" fontId="2" fillId="0" borderId="5" xfId="0" applyNumberFormat="1" applyFont="1" applyBorder="1" applyAlignment="1">
      <alignment horizontal="center" vertical="center"/>
    </xf>
    <xf numFmtId="0" fontId="0" fillId="0" borderId="5" xfId="0" applyBorder="1" applyAlignment="1">
      <alignment horizontal="center"/>
    </xf>
    <xf numFmtId="164" fontId="0" fillId="0" borderId="5" xfId="0" applyNumberFormat="1" applyBorder="1" applyAlignment="1">
      <alignment horizontal="center"/>
    </xf>
    <xf numFmtId="0" fontId="1" fillId="0" borderId="5" xfId="0" applyFont="1" applyBorder="1" applyAlignment="1">
      <alignment horizontal="center"/>
    </xf>
    <xf numFmtId="1" fontId="0" fillId="0" borderId="5" xfId="0" applyNumberForma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center" vertical="center" wrapText="1"/>
    </xf>
    <xf numFmtId="0" fontId="0" fillId="0" borderId="0" xfId="0" applyAlignment="1">
      <alignment vertical="center"/>
    </xf>
    <xf numFmtId="0" fontId="0" fillId="0" borderId="5" xfId="0" applyBorder="1" applyAlignment="1">
      <alignment horizontal="center" vertical="center"/>
    </xf>
    <xf numFmtId="164" fontId="0" fillId="0" borderId="5" xfId="0" applyNumberFormat="1" applyBorder="1" applyAlignment="1">
      <alignment horizontal="center" vertical="center"/>
    </xf>
    <xf numFmtId="0" fontId="9"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0" fillId="0" borderId="5" xfId="0" applyBorder="1" applyAlignment="1">
      <alignment vertical="center"/>
    </xf>
    <xf numFmtId="0" fontId="0" fillId="0" borderId="0" xfId="0" pivotButton="1"/>
    <xf numFmtId="0" fontId="0" fillId="4" borderId="0" xfId="0" applyFill="1"/>
    <xf numFmtId="164" fontId="1" fillId="0" borderId="5" xfId="0" applyNumberFormat="1" applyFont="1" applyBorder="1" applyAlignment="1">
      <alignment horizontal="center" vertical="center"/>
    </xf>
    <xf numFmtId="0" fontId="1" fillId="0" borderId="5" xfId="0" applyFont="1" applyBorder="1" applyAlignment="1">
      <alignment horizontal="center" vertical="center"/>
    </xf>
    <xf numFmtId="1" fontId="1" fillId="0" borderId="5" xfId="0" applyNumberFormat="1" applyFont="1" applyBorder="1" applyAlignment="1">
      <alignment horizontal="center" vertical="center"/>
    </xf>
    <xf numFmtId="165" fontId="1" fillId="0" borderId="5" xfId="0" applyNumberFormat="1" applyFont="1" applyBorder="1" applyAlignment="1">
      <alignment horizontal="center" vertical="center"/>
    </xf>
    <xf numFmtId="10" fontId="0" fillId="0" borderId="5" xfId="0" applyNumberFormat="1" applyBorder="1" applyAlignment="1">
      <alignment horizontal="center"/>
    </xf>
    <xf numFmtId="165" fontId="0" fillId="0" borderId="5" xfId="0" applyNumberFormat="1" applyBorder="1" applyAlignment="1">
      <alignment horizontal="center"/>
    </xf>
    <xf numFmtId="0" fontId="2" fillId="0" borderId="5" xfId="0" applyFont="1" applyBorder="1" applyAlignment="1">
      <alignment horizontal="center" vertical="center"/>
    </xf>
    <xf numFmtId="0" fontId="4" fillId="0" borderId="2" xfId="0" applyFont="1" applyBorder="1" applyAlignment="1">
      <alignment horizontal="left" wrapText="1"/>
    </xf>
    <xf numFmtId="0" fontId="4" fillId="0" borderId="0" xfId="0" applyFont="1" applyAlignment="1">
      <alignment horizontal="left" wrapText="1"/>
    </xf>
    <xf numFmtId="0" fontId="7" fillId="0" borderId="0" xfId="0" applyFont="1" applyAlignment="1">
      <alignment horizontal="left" vertical="center" wrapText="1"/>
    </xf>
    <xf numFmtId="0" fontId="2" fillId="3" borderId="0" xfId="0" applyFont="1" applyFill="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5" xfId="0" applyFont="1" applyFill="1" applyBorder="1" applyAlignment="1">
      <alignment horizontal="center" vertical="center" wrapText="1"/>
    </xf>
    <xf numFmtId="0" fontId="2" fillId="3" borderId="5" xfId="0" applyFont="1" applyFill="1" applyBorder="1" applyAlignment="1">
      <alignment horizontal="center"/>
    </xf>
    <xf numFmtId="0" fontId="0" fillId="0" borderId="0" xfId="0" applyNumberFormat="1"/>
  </cellXfs>
  <cellStyles count="1">
    <cellStyle name="Normal" xfId="0" builtinId="0"/>
  </cellStyles>
  <dxfs count="19">
    <dxf>
      <font>
        <b val="0"/>
        <i val="0"/>
        <strike val="0"/>
        <condense val="0"/>
        <extend val="0"/>
        <outline val="0"/>
        <shadow val="0"/>
        <u val="none"/>
        <vertAlign val="baseline"/>
        <sz val="11"/>
        <color theme="1"/>
        <name val="Calibri"/>
        <family val="2"/>
        <scheme val="minor"/>
      </font>
      <numFmt numFmtId="23" formatCode="h:mm\ AM/P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[Neel_FInal (version 1).xlsb.xlsx]Pivot Tables!PivotTable4</c:name>
    <c:fmtId val="11"/>
  </c:pivotSource>
  <c:chart>
    <c:title>
      <c:tx>
        <c:rich>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r>
              <a:rPr lang="en-US" b="1">
                <a:solidFill>
                  <a:schemeClr val="tx1"/>
                </a:solidFill>
              </a:rPr>
              <a:t>Sales BY REGION</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2">
              <a:shade val="5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2">
              <a:tint val="54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2">
              <a:shade val="5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hade val="53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hade val="76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tint val="77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2">
              <a:tint val="54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tint val="54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2">
              <a:shade val="53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2">
              <a:shade val="76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2">
              <a:tint val="77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2">
              <a:tint val="54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Tables'!$B$3</c:f>
              <c:strCache>
                <c:ptCount val="1"/>
                <c:pt idx="0">
                  <c:v>Total</c:v>
                </c:pt>
              </c:strCache>
            </c:strRef>
          </c:tx>
          <c:spPr>
            <a:effectLst/>
          </c:spPr>
          <c:dPt>
            <c:idx val="0"/>
            <c:bubble3D val="0"/>
            <c:spPr>
              <a:solidFill>
                <a:schemeClr val="accent2">
                  <a:shade val="53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1-8193-4FD3-B800-06DC4FDDC396}"/>
              </c:ext>
            </c:extLst>
          </c:dPt>
          <c:dPt>
            <c:idx val="1"/>
            <c:bubble3D val="0"/>
            <c:spPr>
              <a:solidFill>
                <a:schemeClr val="accent2">
                  <a:shade val="76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3-8193-4FD3-B800-06DC4FDDC396}"/>
              </c:ext>
            </c:extLst>
          </c:dPt>
          <c:dPt>
            <c:idx val="2"/>
            <c:bubble3D val="0"/>
            <c:spPr>
              <a:solidFill>
                <a:schemeClr val="accent2"/>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5-8193-4FD3-B800-06DC4FDDC396}"/>
              </c:ext>
            </c:extLst>
          </c:dPt>
          <c:dPt>
            <c:idx val="3"/>
            <c:bubble3D val="0"/>
            <c:spPr>
              <a:solidFill>
                <a:schemeClr val="accent2">
                  <a:tint val="77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7-8193-4FD3-B800-06DC4FDDC396}"/>
              </c:ext>
            </c:extLst>
          </c:dPt>
          <c:dPt>
            <c:idx val="4"/>
            <c:bubble3D val="0"/>
            <c:spPr>
              <a:solidFill>
                <a:schemeClr val="accent2">
                  <a:tint val="54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9-8193-4FD3-B800-06DC4FDDC39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8193-4FD3-B800-06DC4FDDC39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8193-4FD3-B800-06DC4FDDC39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8193-4FD3-B800-06DC4FDDC39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8193-4FD3-B800-06DC4FDDC39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8193-4FD3-B800-06DC4FDDC39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Tables'!$A$4:$A$9</c:f>
              <c:strCache>
                <c:ptCount val="5"/>
                <c:pt idx="0">
                  <c:v>Central</c:v>
                </c:pt>
                <c:pt idx="1">
                  <c:v>East</c:v>
                </c:pt>
                <c:pt idx="2">
                  <c:v>North</c:v>
                </c:pt>
                <c:pt idx="3">
                  <c:v>South</c:v>
                </c:pt>
                <c:pt idx="4">
                  <c:v>West</c:v>
                </c:pt>
              </c:strCache>
            </c:strRef>
          </c:cat>
          <c:val>
            <c:numRef>
              <c:f>'Pivot Tables'!$B$4:$B$9</c:f>
              <c:numCache>
                <c:formatCode>"₹"\ #,##0.00</c:formatCode>
                <c:ptCount val="5"/>
                <c:pt idx="0">
                  <c:v>41288.340000000018</c:v>
                </c:pt>
                <c:pt idx="1">
                  <c:v>59288.389999999992</c:v>
                </c:pt>
                <c:pt idx="2">
                  <c:v>50808.310000000012</c:v>
                </c:pt>
                <c:pt idx="3">
                  <c:v>36398.750000000007</c:v>
                </c:pt>
                <c:pt idx="4">
                  <c:v>41408.680000000015</c:v>
                </c:pt>
              </c:numCache>
            </c:numRef>
          </c:val>
          <c:extLst>
            <c:ext xmlns:c16="http://schemas.microsoft.com/office/drawing/2014/chart" uri="{C3380CC4-5D6E-409C-BE32-E72D297353CC}">
              <c16:uniqueId val="{0000000A-8193-4FD3-B800-06DC4FDDC396}"/>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[Neel_FInal (version 1).xlsb.xlsx]Pivot Tables!PivotTable6</c:name>
    <c:fmtId val="6"/>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r>
              <a:rPr lang="en-US" sz="1600">
                <a:solidFill>
                  <a:schemeClr val="tx1"/>
                </a:solidFill>
              </a:rPr>
              <a:t>Month Wise SaLes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Tables'!$J$4</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Tables'!$J$5:$J$17</c:f>
              <c:numCache>
                <c:formatCode>"₹"\ #,##0.00</c:formatCode>
                <c:ptCount val="12"/>
                <c:pt idx="0">
                  <c:v>25799.15</c:v>
                </c:pt>
                <c:pt idx="1">
                  <c:v>16069.379999999997</c:v>
                </c:pt>
                <c:pt idx="2">
                  <c:v>19899.379999999997</c:v>
                </c:pt>
                <c:pt idx="3">
                  <c:v>27899.160000000007</c:v>
                </c:pt>
                <c:pt idx="4">
                  <c:v>17039.349999999999</c:v>
                </c:pt>
                <c:pt idx="5">
                  <c:v>19299.45</c:v>
                </c:pt>
                <c:pt idx="6">
                  <c:v>18479.399999999994</c:v>
                </c:pt>
                <c:pt idx="7">
                  <c:v>15759.429999999997</c:v>
                </c:pt>
                <c:pt idx="8">
                  <c:v>12989.509999999997</c:v>
                </c:pt>
                <c:pt idx="9">
                  <c:v>20609.52</c:v>
                </c:pt>
                <c:pt idx="10">
                  <c:v>12309.439999999999</c:v>
                </c:pt>
                <c:pt idx="11">
                  <c:v>23039.3</c:v>
                </c:pt>
              </c:numCache>
            </c:numRef>
          </c:val>
          <c:extLst>
            <c:ext xmlns:c16="http://schemas.microsoft.com/office/drawing/2014/chart" uri="{C3380CC4-5D6E-409C-BE32-E72D297353CC}">
              <c16:uniqueId val="{00000000-54BD-4B20-A1C9-2F46CCB2B1B6}"/>
            </c:ext>
          </c:extLst>
        </c:ser>
        <c:dLbls>
          <c:dLblPos val="outEnd"/>
          <c:showLegendKey val="0"/>
          <c:showVal val="1"/>
          <c:showCatName val="0"/>
          <c:showSerName val="0"/>
          <c:showPercent val="0"/>
          <c:showBubbleSize val="0"/>
        </c:dLbls>
        <c:gapWidth val="444"/>
        <c:overlap val="-90"/>
        <c:axId val="889885887"/>
        <c:axId val="889883007"/>
      </c:barChart>
      <c:catAx>
        <c:axId val="88988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solidFill>
                <a:latin typeface="+mn-lt"/>
                <a:ea typeface="+mn-ea"/>
                <a:cs typeface="+mn-cs"/>
              </a:defRPr>
            </a:pPr>
            <a:endParaRPr lang="en-US"/>
          </a:p>
        </c:txPr>
        <c:crossAx val="889883007"/>
        <c:crosses val="autoZero"/>
        <c:auto val="1"/>
        <c:lblAlgn val="ctr"/>
        <c:lblOffset val="100"/>
        <c:noMultiLvlLbl val="0"/>
      </c:catAx>
      <c:valAx>
        <c:axId val="889883007"/>
        <c:scaling>
          <c:orientation val="minMax"/>
        </c:scaling>
        <c:delete val="1"/>
        <c:axPos val="l"/>
        <c:numFmt formatCode="&quot;₹&quot;\ #,##0.00" sourceLinked="1"/>
        <c:majorTickMark val="none"/>
        <c:minorTickMark val="none"/>
        <c:tickLblPos val="nextTo"/>
        <c:crossAx val="88988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[Neel_FInal (version 1).xlsb.xlsx]Pivot Tables!PivotTable7</c:name>
    <c:fmtId val="4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PAYMENT METHOD WISE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hade val="58000"/>
            </a:schemeClr>
          </a:solidFill>
          <a:ln w="19050">
            <a:solidFill>
              <a:schemeClr val="lt1"/>
            </a:solidFill>
          </a:ln>
          <a:effectLst/>
        </c:spPr>
        <c:dLbl>
          <c:idx val="0"/>
          <c:layout>
            <c:manualLayout>
              <c:x val="7.7554082346370234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hade val="86000"/>
            </a:schemeClr>
          </a:solidFill>
          <a:ln w="19050">
            <a:solidFill>
              <a:schemeClr val="lt1"/>
            </a:solidFill>
          </a:ln>
          <a:effectLst/>
        </c:spPr>
        <c:dLbl>
          <c:idx val="0"/>
          <c:layout>
            <c:manualLayout>
              <c:x val="8.0536931667384584E-2"/>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tint val="86000"/>
            </a:schemeClr>
          </a:solidFill>
          <a:ln w="19050">
            <a:solidFill>
              <a:schemeClr val="lt1"/>
            </a:solidFill>
          </a:ln>
          <a:effectLst/>
        </c:spPr>
        <c:dLbl>
          <c:idx val="0"/>
          <c:layout>
            <c:manualLayout>
              <c:x val="-9.545117827245583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tint val="58000"/>
            </a:schemeClr>
          </a:solidFill>
          <a:ln w="19050">
            <a:solidFill>
              <a:schemeClr val="lt1"/>
            </a:solidFill>
          </a:ln>
          <a:effectLst/>
        </c:spPr>
        <c:dLbl>
          <c:idx val="0"/>
          <c:layout>
            <c:manualLayout>
              <c:x val="-9.5451178272455806E-2"/>
              <c:y val="-6.34920634920634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Tables'!$B$11</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1D07-484C-B168-2FB5FF9F0338}"/>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1D07-484C-B168-2FB5FF9F0338}"/>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1D07-484C-B168-2FB5FF9F0338}"/>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1D07-484C-B168-2FB5FF9F0338}"/>
              </c:ext>
            </c:extLst>
          </c:dPt>
          <c:dLbls>
            <c:dLbl>
              <c:idx val="0"/>
              <c:layout>
                <c:manualLayout>
                  <c:x val="7.7554082346370234E-2"/>
                  <c:y val="-7.4074074074074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D07-484C-B168-2FB5FF9F0338}"/>
                </c:ext>
              </c:extLst>
            </c:dLbl>
            <c:dLbl>
              <c:idx val="1"/>
              <c:layout>
                <c:manualLayout>
                  <c:x val="8.0536931667384584E-2"/>
                  <c:y val="0.111111111111111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D07-484C-B168-2FB5FF9F0338}"/>
                </c:ext>
              </c:extLst>
            </c:dLbl>
            <c:dLbl>
              <c:idx val="2"/>
              <c:layout>
                <c:manualLayout>
                  <c:x val="-9.5451178272455833E-2"/>
                  <c:y val="7.4074074074074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D07-484C-B168-2FB5FF9F0338}"/>
                </c:ext>
              </c:extLst>
            </c:dLbl>
            <c:dLbl>
              <c:idx val="3"/>
              <c:layout>
                <c:manualLayout>
                  <c:x val="-9.5451178272455806E-2"/>
                  <c:y val="-6.349206349206348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D07-484C-B168-2FB5FF9F033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Tables'!$A$12:$A$16</c:f>
              <c:strCache>
                <c:ptCount val="4"/>
                <c:pt idx="0">
                  <c:v>Cash</c:v>
                </c:pt>
                <c:pt idx="1">
                  <c:v>Credit Card</c:v>
                </c:pt>
                <c:pt idx="2">
                  <c:v>Debit Card</c:v>
                </c:pt>
                <c:pt idx="3">
                  <c:v>PayPal</c:v>
                </c:pt>
              </c:strCache>
            </c:strRef>
          </c:cat>
          <c:val>
            <c:numRef>
              <c:f>'Pivot Tables'!$B$12:$B$16</c:f>
              <c:numCache>
                <c:formatCode>"₹"\ #,##0.00</c:formatCode>
                <c:ptCount val="4"/>
                <c:pt idx="0">
                  <c:v>57427.790000000023</c:v>
                </c:pt>
                <c:pt idx="1">
                  <c:v>61447.960000000014</c:v>
                </c:pt>
                <c:pt idx="2">
                  <c:v>52118.310000000005</c:v>
                </c:pt>
                <c:pt idx="3">
                  <c:v>58198.409999999996</c:v>
                </c:pt>
              </c:numCache>
            </c:numRef>
          </c:val>
          <c:extLst>
            <c:ext xmlns:c16="http://schemas.microsoft.com/office/drawing/2014/chart" uri="{C3380CC4-5D6E-409C-BE32-E72D297353CC}">
              <c16:uniqueId val="{00000008-1D07-484C-B168-2FB5FF9F0338}"/>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[Neel_FInal (version 1).xlsb.xlsx]Pivot Tables!PivotTable5</c:name>
    <c:fmtId val="14"/>
  </c:pivotSource>
  <c:chart>
    <c:title>
      <c:tx>
        <c:rich>
          <a:bodyPr rot="0" spcFirstLastPara="1" vertOverflow="ellipsis" vert="horz" wrap="square" anchor="ctr" anchorCtr="1"/>
          <a:lstStyle/>
          <a:p>
            <a:pPr algn="ctr" rtl="0">
              <a:defRPr lang="en-US" sz="1600" b="1" i="0" u="none" strike="noStrike" kern="1200" cap="all" spc="0" baseline="0">
                <a:solidFill>
                  <a:schemeClr val="tx1"/>
                </a:solidFill>
                <a:latin typeface="+mn-lt"/>
                <a:ea typeface="+mn-ea"/>
                <a:cs typeface="+mn-cs"/>
              </a:defRPr>
            </a:pPr>
            <a:r>
              <a:rPr lang="en-US" sz="1600" b="1" i="0" u="none" strike="noStrike" kern="1200" cap="all" spc="0" baseline="0">
                <a:solidFill>
                  <a:schemeClr val="tx1"/>
                </a:solidFill>
                <a:latin typeface="+mn-lt"/>
                <a:ea typeface="+mn-ea"/>
                <a:cs typeface="+mn-cs"/>
              </a:rPr>
              <a:t>Category Wise Most Quantity </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83792650918634"/>
          <c:y val="0.21440937361339862"/>
          <c:w val="0.53899081364829393"/>
          <c:h val="0.74130541705209485"/>
        </c:manualLayout>
      </c:layout>
      <c:radarChart>
        <c:radarStyle val="marker"/>
        <c:varyColors val="0"/>
        <c:ser>
          <c:idx val="0"/>
          <c:order val="0"/>
          <c:tx>
            <c:strRef>
              <c:f>'Pivot Tables'!$G$4</c:f>
              <c:strCache>
                <c:ptCount val="1"/>
                <c:pt idx="0">
                  <c:v>Total</c:v>
                </c:pt>
              </c:strCache>
            </c:strRef>
          </c:tx>
          <c:spPr>
            <a:ln w="28575" cap="rnd">
              <a:solidFill>
                <a:schemeClr val="accent2"/>
              </a:solidFill>
              <a:round/>
            </a:ln>
            <a:effectLst/>
          </c:spPr>
          <c:marker>
            <c:symbol val="none"/>
          </c:marker>
          <c:cat>
            <c:strRef>
              <c:f>'Pivot Tables'!$F$5:$F$8</c:f>
              <c:strCache>
                <c:ptCount val="3"/>
                <c:pt idx="0">
                  <c:v>Appliances</c:v>
                </c:pt>
                <c:pt idx="1">
                  <c:v>Electronics</c:v>
                </c:pt>
                <c:pt idx="2">
                  <c:v>Furniture</c:v>
                </c:pt>
              </c:strCache>
            </c:strRef>
          </c:cat>
          <c:val>
            <c:numRef>
              <c:f>'Pivot Tables'!$G$5:$G$8</c:f>
              <c:numCache>
                <c:formatCode>General</c:formatCode>
                <c:ptCount val="3"/>
                <c:pt idx="0">
                  <c:v>43</c:v>
                </c:pt>
                <c:pt idx="1">
                  <c:v>131</c:v>
                </c:pt>
                <c:pt idx="2">
                  <c:v>76</c:v>
                </c:pt>
              </c:numCache>
            </c:numRef>
          </c:val>
          <c:extLst>
            <c:ext xmlns:c16="http://schemas.microsoft.com/office/drawing/2014/chart" uri="{C3380CC4-5D6E-409C-BE32-E72D297353CC}">
              <c16:uniqueId val="{00000000-568C-486E-936B-6132A40988C7}"/>
            </c:ext>
          </c:extLst>
        </c:ser>
        <c:dLbls>
          <c:showLegendKey val="0"/>
          <c:showVal val="0"/>
          <c:showCatName val="0"/>
          <c:showSerName val="0"/>
          <c:showPercent val="0"/>
          <c:showBubbleSize val="0"/>
        </c:dLbls>
        <c:axId val="1494424639"/>
        <c:axId val="1494418879"/>
      </c:radarChart>
      <c:catAx>
        <c:axId val="149442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4418879"/>
        <c:crosses val="autoZero"/>
        <c:auto val="1"/>
        <c:lblAlgn val="ctr"/>
        <c:lblOffset val="100"/>
        <c:noMultiLvlLbl val="0"/>
      </c:catAx>
      <c:valAx>
        <c:axId val="149441887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9442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85D8-4ABF-A62C-286FC6F28F3C}"/>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85D8-4ABF-A62C-286FC6F28F3C}"/>
              </c:ext>
            </c:extLst>
          </c:dPt>
          <c:val>
            <c:numRef>
              <c:f>KPIs!$B$5:$B$6</c:f>
              <c:numCache>
                <c:formatCode>0.00%</c:formatCode>
                <c:ptCount val="2"/>
                <c:pt idx="0">
                  <c:v>0.76397490000000112</c:v>
                </c:pt>
                <c:pt idx="1">
                  <c:v>0.23602509999999888</c:v>
                </c:pt>
              </c:numCache>
            </c:numRef>
          </c:val>
          <c:extLst>
            <c:ext xmlns:c16="http://schemas.microsoft.com/office/drawing/2014/chart" uri="{C3380CC4-5D6E-409C-BE32-E72D297353CC}">
              <c16:uniqueId val="{00000004-85D8-4ABF-A62C-286FC6F28F3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29271016117248139"/>
          <c:y val="0.16816832722643327"/>
          <c:w val="0.64781026171013933"/>
          <c:h val="0.73573548578703341"/>
        </c:manualLayout>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KPIs!$D$4:$D$6</c:f>
              <c:strCache>
                <c:ptCount val="3"/>
                <c:pt idx="0">
                  <c:v>Bookshelf</c:v>
                </c:pt>
                <c:pt idx="1">
                  <c:v>Smartphone</c:v>
                </c:pt>
                <c:pt idx="2">
                  <c:v>Keyboard</c:v>
                </c:pt>
              </c:strCache>
            </c:strRef>
          </c:cat>
          <c:val>
            <c:numRef>
              <c:f>KPIs!$E$4:$E$6</c:f>
              <c:numCache>
                <c:formatCode>0</c:formatCode>
                <c:ptCount val="3"/>
                <c:pt idx="0">
                  <c:v>102</c:v>
                </c:pt>
                <c:pt idx="1">
                  <c:v>96</c:v>
                </c:pt>
                <c:pt idx="2">
                  <c:v>89</c:v>
                </c:pt>
              </c:numCache>
            </c:numRef>
          </c:val>
          <c:extLst>
            <c:ext xmlns:c16="http://schemas.microsoft.com/office/drawing/2014/chart" uri="{C3380CC4-5D6E-409C-BE32-E72D297353CC}">
              <c16:uniqueId val="{00000000-2E59-4731-B7EB-DDFC9FEA822B}"/>
            </c:ext>
          </c:extLst>
        </c:ser>
        <c:dLbls>
          <c:dLblPos val="outEnd"/>
          <c:showLegendKey val="0"/>
          <c:showVal val="1"/>
          <c:showCatName val="0"/>
          <c:showSerName val="0"/>
          <c:showPercent val="0"/>
          <c:showBubbleSize val="0"/>
        </c:dLbls>
        <c:gapWidth val="182"/>
        <c:axId val="1405036543"/>
        <c:axId val="1405040383"/>
      </c:barChart>
      <c:catAx>
        <c:axId val="1405036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040383"/>
        <c:crosses val="autoZero"/>
        <c:auto val="1"/>
        <c:lblAlgn val="ctr"/>
        <c:lblOffset val="100"/>
        <c:noMultiLvlLbl val="0"/>
      </c:catAx>
      <c:valAx>
        <c:axId val="1405040383"/>
        <c:scaling>
          <c:orientation val="minMax"/>
        </c:scaling>
        <c:delete val="1"/>
        <c:axPos val="b"/>
        <c:numFmt formatCode="0" sourceLinked="1"/>
        <c:majorTickMark val="none"/>
        <c:minorTickMark val="none"/>
        <c:tickLblPos val="nextTo"/>
        <c:crossAx val="140503654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KPIs!$G$4:$G$6</c:f>
              <c:strCache>
                <c:ptCount val="3"/>
                <c:pt idx="0">
                  <c:v>East</c:v>
                </c:pt>
                <c:pt idx="1">
                  <c:v>North</c:v>
                </c:pt>
                <c:pt idx="2">
                  <c:v>West</c:v>
                </c:pt>
              </c:strCache>
            </c:strRef>
          </c:cat>
          <c:val>
            <c:numRef>
              <c:f>KPIs!$H$4:$H$6</c:f>
              <c:numCache>
                <c:formatCode>"₹"\ #,##0</c:formatCode>
                <c:ptCount val="3"/>
                <c:pt idx="0">
                  <c:v>59288.389999999992</c:v>
                </c:pt>
                <c:pt idx="1">
                  <c:v>50808.310000000012</c:v>
                </c:pt>
                <c:pt idx="2">
                  <c:v>41408.680000000015</c:v>
                </c:pt>
              </c:numCache>
            </c:numRef>
          </c:val>
          <c:extLst>
            <c:ext xmlns:c16="http://schemas.microsoft.com/office/drawing/2014/chart" uri="{C3380CC4-5D6E-409C-BE32-E72D297353CC}">
              <c16:uniqueId val="{00000000-ED8C-4BF2-A776-2AC786AFE7B9}"/>
            </c:ext>
          </c:extLst>
        </c:ser>
        <c:dLbls>
          <c:dLblPos val="outEnd"/>
          <c:showLegendKey val="0"/>
          <c:showVal val="1"/>
          <c:showCatName val="0"/>
          <c:showSerName val="0"/>
          <c:showPercent val="0"/>
          <c:showBubbleSize val="0"/>
        </c:dLbls>
        <c:gapWidth val="182"/>
        <c:axId val="1331852544"/>
        <c:axId val="1331853024"/>
      </c:barChart>
      <c:catAx>
        <c:axId val="133185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853024"/>
        <c:crosses val="autoZero"/>
        <c:auto val="1"/>
        <c:lblAlgn val="ctr"/>
        <c:lblOffset val="100"/>
        <c:noMultiLvlLbl val="0"/>
      </c:catAx>
      <c:valAx>
        <c:axId val="1331853024"/>
        <c:scaling>
          <c:orientation val="minMax"/>
          <c:min val="35000"/>
        </c:scaling>
        <c:delete val="1"/>
        <c:axPos val="b"/>
        <c:numFmt formatCode="&quot;₹&quot;\ #,##0" sourceLinked="1"/>
        <c:majorTickMark val="out"/>
        <c:minorTickMark val="none"/>
        <c:tickLblPos val="nextTo"/>
        <c:crossAx val="13318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[Neel_FInal (version 1).xlsb.xlsx]Pivot Tables!PivotTable1</c:name>
    <c:fmtId val="3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a:t>
            </a:r>
            <a:r>
              <a:rPr lang="en-US" b="1" baseline="0">
                <a:solidFill>
                  <a:schemeClr val="tx1"/>
                </a:solidFill>
              </a:rPr>
              <a:t> 5 CUSTOMERS BY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Tables'!$B$19</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Tables'!$A$20:$A$25</c:f>
              <c:strCache>
                <c:ptCount val="5"/>
                <c:pt idx="0">
                  <c:v>Mark Carter</c:v>
                </c:pt>
                <c:pt idx="1">
                  <c:v>Edward Mitchell</c:v>
                </c:pt>
                <c:pt idx="2">
                  <c:v>Barbara Young</c:v>
                </c:pt>
                <c:pt idx="3">
                  <c:v>Patricia Moore</c:v>
                </c:pt>
                <c:pt idx="4">
                  <c:v>Paul Baker</c:v>
                </c:pt>
              </c:strCache>
            </c:strRef>
          </c:cat>
          <c:val>
            <c:numRef>
              <c:f>'Pivot Tables'!$B$20:$B$25</c:f>
              <c:numCache>
                <c:formatCode>"₹"\ #,##0.00</c:formatCode>
                <c:ptCount val="5"/>
                <c:pt idx="0">
                  <c:v>15659.65</c:v>
                </c:pt>
                <c:pt idx="1">
                  <c:v>11919.769999999999</c:v>
                </c:pt>
                <c:pt idx="2">
                  <c:v>10649.8</c:v>
                </c:pt>
                <c:pt idx="3">
                  <c:v>9799.73</c:v>
                </c:pt>
                <c:pt idx="4">
                  <c:v>8309.739999999998</c:v>
                </c:pt>
              </c:numCache>
            </c:numRef>
          </c:val>
          <c:extLst>
            <c:ext xmlns:c16="http://schemas.microsoft.com/office/drawing/2014/chart" uri="{C3380CC4-5D6E-409C-BE32-E72D297353CC}">
              <c16:uniqueId val="{00000000-3288-47AA-972B-9CC966FD2399}"/>
            </c:ext>
          </c:extLst>
        </c:ser>
        <c:dLbls>
          <c:dLblPos val="outEnd"/>
          <c:showLegendKey val="0"/>
          <c:showVal val="1"/>
          <c:showCatName val="0"/>
          <c:showSerName val="0"/>
          <c:showPercent val="0"/>
          <c:showBubbleSize val="0"/>
        </c:dLbls>
        <c:gapWidth val="182"/>
        <c:axId val="1331294576"/>
        <c:axId val="1331297936"/>
      </c:barChart>
      <c:catAx>
        <c:axId val="13312945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31297936"/>
        <c:crosses val="autoZero"/>
        <c:auto val="1"/>
        <c:lblAlgn val="ctr"/>
        <c:lblOffset val="100"/>
        <c:noMultiLvlLbl val="0"/>
      </c:catAx>
      <c:valAx>
        <c:axId val="1331297936"/>
        <c:scaling>
          <c:orientation val="minMax"/>
          <c:max val="20000"/>
          <c:min val="7000"/>
        </c:scaling>
        <c:delete val="1"/>
        <c:axPos val="t"/>
        <c:numFmt formatCode="&quot;₹&quot;\ #,##0.00" sourceLinked="1"/>
        <c:majorTickMark val="out"/>
        <c:minorTickMark val="none"/>
        <c:tickLblPos val="nextTo"/>
        <c:crossAx val="133129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dLbls>
          <c:showLegendKey val="0"/>
          <c:showVal val="0"/>
          <c:showCatName val="0"/>
          <c:showSerName val="0"/>
          <c:showPercent val="0"/>
          <c:showBubbleSize val="0"/>
          <c:showLeaderLines val="0"/>
        </c:dLbls>
        <c:firstSliceAng val="18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dLbls>
          <c:dLblPos val="outEnd"/>
          <c:showLegendKey val="0"/>
          <c:showVal val="1"/>
          <c:showCatName val="0"/>
          <c:showSerName val="0"/>
          <c:showPercent val="0"/>
          <c:showBubbleSize val="0"/>
        </c:dLbls>
        <c:gapWidth val="182"/>
        <c:axId val="898239816"/>
        <c:axId val="898240896"/>
      </c:barChart>
      <c:catAx>
        <c:axId val="898239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40896"/>
        <c:crosses val="autoZero"/>
        <c:auto val="1"/>
        <c:lblAlgn val="ctr"/>
        <c:lblOffset val="100"/>
        <c:noMultiLvlLbl val="0"/>
      </c:catAx>
      <c:valAx>
        <c:axId val="898240896"/>
        <c:scaling>
          <c:orientation val="minMax"/>
        </c:scaling>
        <c:delete val="1"/>
        <c:axPos val="b"/>
        <c:numFmt formatCode="0" sourceLinked="1"/>
        <c:majorTickMark val="none"/>
        <c:minorTickMark val="none"/>
        <c:tickLblPos val="nextTo"/>
        <c:crossAx val="898239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pieChart>
        <c:varyColors val="1"/>
        <c:dLbls>
          <c:dLblPos val="ctr"/>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535349</xdr:colOff>
      <xdr:row>0</xdr:row>
      <xdr:rowOff>1</xdr:rowOff>
    </xdr:from>
    <xdr:to>
      <xdr:col>21</xdr:col>
      <xdr:colOff>418585</xdr:colOff>
      <xdr:row>4</xdr:row>
      <xdr:rowOff>38100</xdr:rowOff>
    </xdr:to>
    <xdr:sp macro="" textlink="">
      <xdr:nvSpPr>
        <xdr:cNvPr id="2" name="Rectangle 1">
          <a:extLst>
            <a:ext uri="{FF2B5EF4-FFF2-40B4-BE49-F238E27FC236}">
              <a16:creationId xmlns:a16="http://schemas.microsoft.com/office/drawing/2014/main" id="{C3192BED-5594-C30D-C653-0B68237F3472}"/>
            </a:ext>
          </a:extLst>
        </xdr:cNvPr>
        <xdr:cNvSpPr/>
      </xdr:nvSpPr>
      <xdr:spPr>
        <a:xfrm>
          <a:off x="5412149" y="1"/>
          <a:ext cx="7808036" cy="800099"/>
        </a:xfrm>
        <a:prstGeom prst="rect">
          <a:avLst/>
        </a:prstGeom>
        <a:noFill/>
        <a:effectLst>
          <a:glow rad="101600">
            <a:schemeClr val="accent2">
              <a:satMod val="175000"/>
              <a:alpha val="40000"/>
            </a:schemeClr>
          </a:glow>
        </a:effectLst>
      </xdr:spPr>
      <xdr:txBody>
        <a:bodyPr wrap="none" lIns="91440" tIns="45720" rIns="91440" bIns="45720">
          <a:noAutofit/>
        </a:bodyPr>
        <a:lstStyle/>
        <a:p>
          <a:pPr algn="ctr"/>
          <a:r>
            <a:rPr lang="en-US" sz="4400" b="1" cap="none" spc="0">
              <a:ln w="9525">
                <a:solidFill>
                  <a:schemeClr val="accent2">
                    <a:lumMod val="40000"/>
                    <a:lumOff val="60000"/>
                  </a:schemeClr>
                </a:solidFill>
                <a:prstDash val="solid"/>
              </a:ln>
              <a:solidFill>
                <a:schemeClr val="accent2">
                  <a:lumMod val="75000"/>
                </a:schemeClr>
              </a:solidFill>
              <a:effectLst>
                <a:outerShdw blurRad="50800" dist="38100" dir="2700000" algn="tl" rotWithShape="0">
                  <a:schemeClr val="accent2">
                    <a:lumMod val="50000"/>
                  </a:schemeClr>
                </a:outerShdw>
              </a:effectLst>
            </a:rPr>
            <a:t>Company</a:t>
          </a:r>
          <a:r>
            <a:rPr lang="en-US" sz="4400" b="1" cap="none" spc="0" baseline="0">
              <a:ln w="9525">
                <a:solidFill>
                  <a:schemeClr val="accent2">
                    <a:lumMod val="40000"/>
                    <a:lumOff val="60000"/>
                  </a:schemeClr>
                </a:solidFill>
                <a:prstDash val="solid"/>
              </a:ln>
              <a:solidFill>
                <a:schemeClr val="accent2">
                  <a:lumMod val="75000"/>
                </a:schemeClr>
              </a:solidFill>
              <a:effectLst>
                <a:outerShdw blurRad="50800" dist="38100" dir="2700000" algn="tl" rotWithShape="0">
                  <a:schemeClr val="accent2">
                    <a:lumMod val="50000"/>
                  </a:schemeClr>
                </a:outerShdw>
              </a:effectLst>
            </a:rPr>
            <a:t> Sales Dashboard</a:t>
          </a:r>
        </a:p>
      </xdr:txBody>
    </xdr:sp>
    <xdr:clientData/>
  </xdr:twoCellAnchor>
  <xdr:twoCellAnchor>
    <xdr:from>
      <xdr:col>17</xdr:col>
      <xdr:colOff>274742</xdr:colOff>
      <xdr:row>20</xdr:row>
      <xdr:rowOff>12839</xdr:rowOff>
    </xdr:from>
    <xdr:to>
      <xdr:col>24</xdr:col>
      <xdr:colOff>274864</xdr:colOff>
      <xdr:row>37</xdr:row>
      <xdr:rowOff>68628</xdr:rowOff>
    </xdr:to>
    <xdr:graphicFrame macro="">
      <xdr:nvGraphicFramePr>
        <xdr:cNvPr id="3" name="Chart 2">
          <a:extLst>
            <a:ext uri="{FF2B5EF4-FFF2-40B4-BE49-F238E27FC236}">
              <a16:creationId xmlns:a16="http://schemas.microsoft.com/office/drawing/2014/main" id="{7E81F93F-BE98-4CC2-98F2-36CB9E9D1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28576</xdr:colOff>
      <xdr:row>20</xdr:row>
      <xdr:rowOff>49579</xdr:rowOff>
    </xdr:from>
    <xdr:to>
      <xdr:col>17</xdr:col>
      <xdr:colOff>115356</xdr:colOff>
      <xdr:row>37</xdr:row>
      <xdr:rowOff>97204</xdr:rowOff>
    </xdr:to>
    <xdr:graphicFrame macro="">
      <xdr:nvGraphicFramePr>
        <xdr:cNvPr id="4" name="Chart 3">
          <a:extLst>
            <a:ext uri="{FF2B5EF4-FFF2-40B4-BE49-F238E27FC236}">
              <a16:creationId xmlns:a16="http://schemas.microsoft.com/office/drawing/2014/main" id="{E1AB7CC1-AA8D-4CCA-B5E0-42E6EDC95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265289</xdr:colOff>
      <xdr:row>4</xdr:row>
      <xdr:rowOff>19049</xdr:rowOff>
    </xdr:from>
    <xdr:to>
      <xdr:col>24</xdr:col>
      <xdr:colOff>255955</xdr:colOff>
      <xdr:row>19</xdr:row>
      <xdr:rowOff>47624</xdr:rowOff>
    </xdr:to>
    <xdr:graphicFrame macro="">
      <xdr:nvGraphicFramePr>
        <xdr:cNvPr id="5" name="Chart 4">
          <a:extLst>
            <a:ext uri="{FF2B5EF4-FFF2-40B4-BE49-F238E27FC236}">
              <a16:creationId xmlns:a16="http://schemas.microsoft.com/office/drawing/2014/main" id="{D3C45242-7EC0-4A37-8F47-55A478752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217714</xdr:colOff>
      <xdr:row>20</xdr:row>
      <xdr:rowOff>1953</xdr:rowOff>
    </xdr:from>
    <xdr:to>
      <xdr:col>7</xdr:col>
      <xdr:colOff>520403</xdr:colOff>
      <xdr:row>37</xdr:row>
      <xdr:rowOff>87678</xdr:rowOff>
    </xdr:to>
    <xdr:graphicFrame macro="">
      <xdr:nvGraphicFramePr>
        <xdr:cNvPr id="6" name="Chart 5">
          <a:extLst>
            <a:ext uri="{FF2B5EF4-FFF2-40B4-BE49-F238E27FC236}">
              <a16:creationId xmlns:a16="http://schemas.microsoft.com/office/drawing/2014/main" id="{D56EE33E-1A66-49C3-B967-1702B9393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28575</xdr:colOff>
      <xdr:row>4</xdr:row>
      <xdr:rowOff>68234</xdr:rowOff>
    </xdr:from>
    <xdr:to>
      <xdr:col>10</xdr:col>
      <xdr:colOff>133350</xdr:colOff>
      <xdr:row>11</xdr:row>
      <xdr:rowOff>48610</xdr:rowOff>
    </xdr:to>
    <mc:AlternateContent xmlns:mc="http://schemas.openxmlformats.org/markup-compatibility/2006">
      <mc:Choice xmlns:a14="http://schemas.microsoft.com/office/drawing/2010/main" Requires="a14">
        <xdr:graphicFrame macro="">
          <xdr:nvGraphicFramePr>
            <xdr:cNvPr id="10" name="Category">
              <a:extLst>
                <a:ext uri="{FF2B5EF4-FFF2-40B4-BE49-F238E27FC236}">
                  <a16:creationId xmlns:a16="http://schemas.microsoft.com/office/drawing/2014/main" id="{DE366ED8-6D30-57E9-8CC7-E6D30BAF774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905375" y="830234"/>
              <a:ext cx="1323975" cy="13138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204295</xdr:colOff>
      <xdr:row>4</xdr:row>
      <xdr:rowOff>54195</xdr:rowOff>
    </xdr:from>
    <xdr:to>
      <xdr:col>7</xdr:col>
      <xdr:colOff>528145</xdr:colOff>
      <xdr:row>8</xdr:row>
      <xdr:rowOff>158969</xdr:rowOff>
    </xdr:to>
    <xdr:sp macro="" textlink="">
      <xdr:nvSpPr>
        <xdr:cNvPr id="15" name="Rectangle 14">
          <a:extLst>
            <a:ext uri="{FF2B5EF4-FFF2-40B4-BE49-F238E27FC236}">
              <a16:creationId xmlns:a16="http://schemas.microsoft.com/office/drawing/2014/main" id="{64C6BF66-061E-4D75-A03B-08454D93EAE2}"/>
            </a:ext>
          </a:extLst>
        </xdr:cNvPr>
        <xdr:cNvSpPr/>
      </xdr:nvSpPr>
      <xdr:spPr>
        <a:xfrm>
          <a:off x="204295" y="816195"/>
          <a:ext cx="4591050" cy="866774"/>
        </a:xfrm>
        <a:prstGeom prst="rect">
          <a:avLst/>
        </a:prstGeom>
        <a:solidFill>
          <a:schemeClr val="bg1"/>
        </a:solidFill>
        <a:ln>
          <a:solidFill>
            <a:schemeClr val="accent2">
              <a:lumMod val="75000"/>
            </a:schemeClr>
          </a:solidFill>
        </a:ln>
        <a:effectLst>
          <a:outerShdw blurRad="50800" dist="38100" dir="2700000" algn="tl" rotWithShape="0">
            <a:schemeClr val="accent2">
              <a:lumMod val="75000"/>
              <a:alpha val="4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352753</xdr:colOff>
      <xdr:row>4</xdr:row>
      <xdr:rowOff>76200</xdr:rowOff>
    </xdr:from>
    <xdr:to>
      <xdr:col>4</xdr:col>
      <xdr:colOff>209878</xdr:colOff>
      <xdr:row>6</xdr:row>
      <xdr:rowOff>76200</xdr:rowOff>
    </xdr:to>
    <xdr:sp macro="" textlink="">
      <xdr:nvSpPr>
        <xdr:cNvPr id="16" name="TextBox 15">
          <a:extLst>
            <a:ext uri="{FF2B5EF4-FFF2-40B4-BE49-F238E27FC236}">
              <a16:creationId xmlns:a16="http://schemas.microsoft.com/office/drawing/2014/main" id="{197C98DA-59BA-A32D-D99D-42AA63373B13}"/>
            </a:ext>
          </a:extLst>
        </xdr:cNvPr>
        <xdr:cNvSpPr txBox="1"/>
      </xdr:nvSpPr>
      <xdr:spPr>
        <a:xfrm>
          <a:off x="352753" y="838200"/>
          <a:ext cx="229552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Total Revenue :</a:t>
          </a:r>
        </a:p>
      </xdr:txBody>
    </xdr:sp>
    <xdr:clientData/>
  </xdr:twoCellAnchor>
  <xdr:twoCellAnchor>
    <xdr:from>
      <xdr:col>0</xdr:col>
      <xdr:colOff>359979</xdr:colOff>
      <xdr:row>6</xdr:row>
      <xdr:rowOff>47625</xdr:rowOff>
    </xdr:from>
    <xdr:to>
      <xdr:col>6</xdr:col>
      <xdr:colOff>53865</xdr:colOff>
      <xdr:row>8</xdr:row>
      <xdr:rowOff>66675</xdr:rowOff>
    </xdr:to>
    <xdr:sp macro="" textlink="KPIs!$B$3">
      <xdr:nvSpPr>
        <xdr:cNvPr id="17" name="TextBox 16">
          <a:extLst>
            <a:ext uri="{FF2B5EF4-FFF2-40B4-BE49-F238E27FC236}">
              <a16:creationId xmlns:a16="http://schemas.microsoft.com/office/drawing/2014/main" id="{02868704-F19E-06A6-E876-48D05C4A35D2}"/>
            </a:ext>
          </a:extLst>
        </xdr:cNvPr>
        <xdr:cNvSpPr txBox="1"/>
      </xdr:nvSpPr>
      <xdr:spPr>
        <a:xfrm>
          <a:off x="359979" y="1190625"/>
          <a:ext cx="3351486"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809F4D9-5FF0-4353-A4E3-23F0068F874A}" type="TxLink">
            <a:rPr lang="en-US" sz="2400" b="1" i="0" u="none" strike="noStrike">
              <a:solidFill>
                <a:srgbClr val="000000"/>
              </a:solidFill>
              <a:latin typeface="Calibri"/>
              <a:ea typeface="Calibri"/>
              <a:cs typeface="Calibri"/>
            </a:rPr>
            <a:pPr algn="l"/>
            <a:t>₹ 2,29,192.47</a:t>
          </a:fld>
          <a:endParaRPr lang="en-IN" sz="2400" b="1"/>
        </a:p>
      </xdr:txBody>
    </xdr:sp>
    <xdr:clientData/>
  </xdr:twoCellAnchor>
  <xdr:twoCellAnchor>
    <xdr:from>
      <xdr:col>5</xdr:col>
      <xdr:colOff>540452</xdr:colOff>
      <xdr:row>4</xdr:row>
      <xdr:rowOff>0</xdr:rowOff>
    </xdr:from>
    <xdr:to>
      <xdr:col>7</xdr:col>
      <xdr:colOff>327422</xdr:colOff>
      <xdr:row>9</xdr:row>
      <xdr:rowOff>53578</xdr:rowOff>
    </xdr:to>
    <xdr:graphicFrame macro="">
      <xdr:nvGraphicFramePr>
        <xdr:cNvPr id="18" name="Chart 17">
          <a:extLst>
            <a:ext uri="{FF2B5EF4-FFF2-40B4-BE49-F238E27FC236}">
              <a16:creationId xmlns:a16="http://schemas.microsoft.com/office/drawing/2014/main" id="{6C8ADECB-3B4C-4C17-8CEF-81026B577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438150</xdr:colOff>
      <xdr:row>4</xdr:row>
      <xdr:rowOff>60189</xdr:rowOff>
    </xdr:from>
    <xdr:to>
      <xdr:col>17</xdr:col>
      <xdr:colOff>123826</xdr:colOff>
      <xdr:row>11</xdr:row>
      <xdr:rowOff>20035</xdr:rowOff>
    </xdr:to>
    <mc:AlternateContent xmlns:mc="http://schemas.openxmlformats.org/markup-compatibility/2006">
      <mc:Choice xmlns:a14="http://schemas.microsoft.com/office/drawing/2010/main" Requires="a14">
        <xdr:graphicFrame macro="">
          <xdr:nvGraphicFramePr>
            <xdr:cNvPr id="24" name="Region">
              <a:extLst>
                <a:ext uri="{FF2B5EF4-FFF2-40B4-BE49-F238E27FC236}">
                  <a16:creationId xmlns:a16="http://schemas.microsoft.com/office/drawing/2014/main" id="{4FD90038-EB52-A3B5-7C10-A11BFB542E1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362950" y="822189"/>
              <a:ext cx="2124076" cy="12933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200024</xdr:colOff>
      <xdr:row>4</xdr:row>
      <xdr:rowOff>59449</xdr:rowOff>
    </xdr:from>
    <xdr:to>
      <xdr:col>13</xdr:col>
      <xdr:colOff>380999</xdr:colOff>
      <xdr:row>11</xdr:row>
      <xdr:rowOff>29560</xdr:rowOff>
    </xdr:to>
    <mc:AlternateContent xmlns:mc="http://schemas.openxmlformats.org/markup-compatibility/2006">
      <mc:Choice xmlns:a14="http://schemas.microsoft.com/office/drawing/2010/main" Requires="a14">
        <xdr:graphicFrame macro="">
          <xdr:nvGraphicFramePr>
            <xdr:cNvPr id="25" name="Customer_Segment">
              <a:extLst>
                <a:ext uri="{FF2B5EF4-FFF2-40B4-BE49-F238E27FC236}">
                  <a16:creationId xmlns:a16="http://schemas.microsoft.com/office/drawing/2014/main" id="{7B1CFA6D-1566-1AB2-A32A-3D37D14214C8}"/>
                </a:ext>
              </a:extLst>
            </xdr:cNvPr>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dr:sp macro="" textlink="">
          <xdr:nvSpPr>
            <xdr:cNvPr id="0" name=""/>
            <xdr:cNvSpPr>
              <a:spLocks noTextEdit="1"/>
            </xdr:cNvSpPr>
          </xdr:nvSpPr>
          <xdr:spPr>
            <a:xfrm>
              <a:off x="6296024" y="821449"/>
              <a:ext cx="2009775" cy="13036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200024</xdr:colOff>
      <xdr:row>14</xdr:row>
      <xdr:rowOff>85725</xdr:rowOff>
    </xdr:from>
    <xdr:to>
      <xdr:col>7</xdr:col>
      <xdr:colOff>533399</xdr:colOff>
      <xdr:row>19</xdr:row>
      <xdr:rowOff>95251</xdr:rowOff>
    </xdr:to>
    <xdr:sp macro="" textlink="">
      <xdr:nvSpPr>
        <xdr:cNvPr id="19" name="Rectangle 18">
          <a:extLst>
            <a:ext uri="{FF2B5EF4-FFF2-40B4-BE49-F238E27FC236}">
              <a16:creationId xmlns:a16="http://schemas.microsoft.com/office/drawing/2014/main" id="{8128A2F0-2790-47B7-96DB-0249B47198C1}"/>
            </a:ext>
          </a:extLst>
        </xdr:cNvPr>
        <xdr:cNvSpPr/>
      </xdr:nvSpPr>
      <xdr:spPr>
        <a:xfrm>
          <a:off x="200024" y="2752725"/>
          <a:ext cx="4600575" cy="962026"/>
        </a:xfrm>
        <a:prstGeom prst="rect">
          <a:avLst/>
        </a:prstGeom>
        <a:solidFill>
          <a:schemeClr val="bg1"/>
        </a:solidFill>
        <a:ln>
          <a:solidFill>
            <a:schemeClr val="accent2">
              <a:lumMod val="75000"/>
            </a:schemeClr>
          </a:solidFill>
        </a:ln>
        <a:effectLst>
          <a:outerShdw blurRad="50800" dist="38100" dir="2700000" algn="tl" rotWithShape="0">
            <a:schemeClr val="accent2">
              <a:lumMod val="75000"/>
              <a:alpha val="4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352753</xdr:colOff>
      <xdr:row>14</xdr:row>
      <xdr:rowOff>172764</xdr:rowOff>
    </xdr:from>
    <xdr:to>
      <xdr:col>4</xdr:col>
      <xdr:colOff>209212</xdr:colOff>
      <xdr:row>16</xdr:row>
      <xdr:rowOff>172764</xdr:rowOff>
    </xdr:to>
    <xdr:sp macro="" textlink="">
      <xdr:nvSpPr>
        <xdr:cNvPr id="20" name="TextBox 19">
          <a:extLst>
            <a:ext uri="{FF2B5EF4-FFF2-40B4-BE49-F238E27FC236}">
              <a16:creationId xmlns:a16="http://schemas.microsoft.com/office/drawing/2014/main" id="{414BCE28-FCB3-4440-A411-A36799D906D7}"/>
            </a:ext>
          </a:extLst>
        </xdr:cNvPr>
        <xdr:cNvSpPr txBox="1"/>
      </xdr:nvSpPr>
      <xdr:spPr>
        <a:xfrm>
          <a:off x="352753" y="2839764"/>
          <a:ext cx="2294859"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Top</a:t>
          </a:r>
          <a:r>
            <a:rPr lang="en-IN" sz="2000" b="1" baseline="0"/>
            <a:t> Product</a:t>
          </a:r>
          <a:r>
            <a:rPr lang="en-IN" sz="2000" b="1"/>
            <a:t> :</a:t>
          </a:r>
        </a:p>
      </xdr:txBody>
    </xdr:sp>
    <xdr:clientData/>
  </xdr:twoCellAnchor>
  <xdr:twoCellAnchor>
    <xdr:from>
      <xdr:col>0</xdr:col>
      <xdr:colOff>359979</xdr:colOff>
      <xdr:row>16</xdr:row>
      <xdr:rowOff>134664</xdr:rowOff>
    </xdr:from>
    <xdr:to>
      <xdr:col>6</xdr:col>
      <xdr:colOff>53999</xdr:colOff>
      <xdr:row>18</xdr:row>
      <xdr:rowOff>153714</xdr:rowOff>
    </xdr:to>
    <xdr:sp macro="" textlink="KPIs!$D$4">
      <xdr:nvSpPr>
        <xdr:cNvPr id="21" name="TextBox 20">
          <a:extLst>
            <a:ext uri="{FF2B5EF4-FFF2-40B4-BE49-F238E27FC236}">
              <a16:creationId xmlns:a16="http://schemas.microsoft.com/office/drawing/2014/main" id="{DDAC824D-8B87-4277-BA6D-8F710B285574}"/>
            </a:ext>
          </a:extLst>
        </xdr:cNvPr>
        <xdr:cNvSpPr txBox="1"/>
      </xdr:nvSpPr>
      <xdr:spPr>
        <a:xfrm>
          <a:off x="359979" y="3182664"/>
          <a:ext cx="335162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2DAF716-A51D-4329-AB00-72B2EE6945FC}" type="TxLink">
            <a:rPr lang="en-US" sz="2400" b="1" i="0" u="none" strike="noStrike">
              <a:solidFill>
                <a:srgbClr val="000000"/>
              </a:solidFill>
              <a:latin typeface="Calibri"/>
              <a:ea typeface="Calibri"/>
              <a:cs typeface="Calibri"/>
            </a:rPr>
            <a:pPr marL="0" indent="0" algn="l"/>
            <a:t>Bookshelf</a:t>
          </a:fld>
          <a:endParaRPr lang="en-IN" sz="2400" b="1" i="0" u="none" strike="noStrike">
            <a:solidFill>
              <a:srgbClr val="000000"/>
            </a:solidFill>
            <a:latin typeface="Calibri"/>
            <a:ea typeface="Calibri"/>
            <a:cs typeface="Calibri"/>
          </a:endParaRPr>
        </a:p>
      </xdr:txBody>
    </xdr:sp>
    <xdr:clientData/>
  </xdr:twoCellAnchor>
  <xdr:twoCellAnchor>
    <xdr:from>
      <xdr:col>3</xdr:col>
      <xdr:colOff>400166</xdr:colOff>
      <xdr:row>14</xdr:row>
      <xdr:rowOff>161925</xdr:rowOff>
    </xdr:from>
    <xdr:to>
      <xdr:col>7</xdr:col>
      <xdr:colOff>495224</xdr:colOff>
      <xdr:row>18</xdr:row>
      <xdr:rowOff>180975</xdr:rowOff>
    </xdr:to>
    <xdr:graphicFrame macro="">
      <xdr:nvGraphicFramePr>
        <xdr:cNvPr id="23" name="Chart 22">
          <a:extLst>
            <a:ext uri="{FF2B5EF4-FFF2-40B4-BE49-F238E27FC236}">
              <a16:creationId xmlns:a16="http://schemas.microsoft.com/office/drawing/2014/main" id="{C61BE6F7-0385-44F5-AB65-1C071C461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200024</xdr:colOff>
      <xdr:row>9</xdr:row>
      <xdr:rowOff>73901</xdr:rowOff>
    </xdr:from>
    <xdr:to>
      <xdr:col>7</xdr:col>
      <xdr:colOff>533399</xdr:colOff>
      <xdr:row>14</xdr:row>
      <xdr:rowOff>7227</xdr:rowOff>
    </xdr:to>
    <xdr:sp macro="" textlink="">
      <xdr:nvSpPr>
        <xdr:cNvPr id="26" name="Rectangle 25">
          <a:extLst>
            <a:ext uri="{FF2B5EF4-FFF2-40B4-BE49-F238E27FC236}">
              <a16:creationId xmlns:a16="http://schemas.microsoft.com/office/drawing/2014/main" id="{B02E8865-F2AD-49ED-9C39-62199FF3A3AA}"/>
            </a:ext>
          </a:extLst>
        </xdr:cNvPr>
        <xdr:cNvSpPr/>
      </xdr:nvSpPr>
      <xdr:spPr>
        <a:xfrm>
          <a:off x="200024" y="1788401"/>
          <a:ext cx="4600575" cy="885826"/>
        </a:xfrm>
        <a:prstGeom prst="rect">
          <a:avLst/>
        </a:prstGeom>
        <a:solidFill>
          <a:schemeClr val="bg1"/>
        </a:solidFill>
        <a:ln>
          <a:solidFill>
            <a:schemeClr val="accent2">
              <a:lumMod val="75000"/>
            </a:schemeClr>
          </a:solidFill>
        </a:ln>
        <a:effectLst>
          <a:outerShdw blurRad="50800" dist="38100" dir="2700000" algn="tl" rotWithShape="0">
            <a:schemeClr val="accent2">
              <a:lumMod val="75000"/>
              <a:alpha val="4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352753</xdr:colOff>
      <xdr:row>9</xdr:row>
      <xdr:rowOff>122183</xdr:rowOff>
    </xdr:from>
    <xdr:to>
      <xdr:col>4</xdr:col>
      <xdr:colOff>209212</xdr:colOff>
      <xdr:row>11</xdr:row>
      <xdr:rowOff>122183</xdr:rowOff>
    </xdr:to>
    <xdr:sp macro="" textlink="">
      <xdr:nvSpPr>
        <xdr:cNvPr id="27" name="TextBox 26">
          <a:extLst>
            <a:ext uri="{FF2B5EF4-FFF2-40B4-BE49-F238E27FC236}">
              <a16:creationId xmlns:a16="http://schemas.microsoft.com/office/drawing/2014/main" id="{BCF3D30F-0323-45E6-97E2-9262327028AA}"/>
            </a:ext>
          </a:extLst>
        </xdr:cNvPr>
        <xdr:cNvSpPr txBox="1"/>
      </xdr:nvSpPr>
      <xdr:spPr>
        <a:xfrm>
          <a:off x="352753" y="1836683"/>
          <a:ext cx="2294859"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Top</a:t>
          </a:r>
          <a:r>
            <a:rPr lang="en-IN" sz="2000" b="1" baseline="0"/>
            <a:t> Region</a:t>
          </a:r>
          <a:r>
            <a:rPr lang="en-IN" sz="2000" b="1"/>
            <a:t> :</a:t>
          </a:r>
        </a:p>
      </xdr:txBody>
    </xdr:sp>
    <xdr:clientData/>
  </xdr:twoCellAnchor>
  <xdr:twoCellAnchor>
    <xdr:from>
      <xdr:col>0</xdr:col>
      <xdr:colOff>359979</xdr:colOff>
      <xdr:row>11</xdr:row>
      <xdr:rowOff>93608</xdr:rowOff>
    </xdr:from>
    <xdr:to>
      <xdr:col>6</xdr:col>
      <xdr:colOff>53999</xdr:colOff>
      <xdr:row>13</xdr:row>
      <xdr:rowOff>112658</xdr:rowOff>
    </xdr:to>
    <xdr:sp macro="" textlink="KPIs!$G$4">
      <xdr:nvSpPr>
        <xdr:cNvPr id="28" name="TextBox 27">
          <a:extLst>
            <a:ext uri="{FF2B5EF4-FFF2-40B4-BE49-F238E27FC236}">
              <a16:creationId xmlns:a16="http://schemas.microsoft.com/office/drawing/2014/main" id="{B9B213CB-8D78-45A2-BA82-6B957946372B}"/>
            </a:ext>
          </a:extLst>
        </xdr:cNvPr>
        <xdr:cNvSpPr txBox="1"/>
      </xdr:nvSpPr>
      <xdr:spPr>
        <a:xfrm>
          <a:off x="359979" y="2189108"/>
          <a:ext cx="335162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9E6746C-22AC-4664-B797-BD2E9E0C416A}" type="TxLink">
            <a:rPr lang="en-US" sz="2400" b="1" i="0" u="none" strike="noStrike">
              <a:solidFill>
                <a:srgbClr val="000000"/>
              </a:solidFill>
              <a:latin typeface="Calibri"/>
              <a:ea typeface="Calibri"/>
              <a:cs typeface="Calibri"/>
            </a:rPr>
            <a:pPr marL="0" indent="0" algn="l"/>
            <a:t>East</a:t>
          </a:fld>
          <a:endParaRPr lang="en-IN" sz="2400" b="1" i="0" u="none" strike="noStrike">
            <a:solidFill>
              <a:srgbClr val="000000"/>
            </a:solidFill>
            <a:latin typeface="Calibri"/>
            <a:ea typeface="Calibri"/>
            <a:cs typeface="Calibri"/>
          </a:endParaRPr>
        </a:p>
      </xdr:txBody>
    </xdr:sp>
    <xdr:clientData/>
  </xdr:twoCellAnchor>
  <xdr:twoCellAnchor editAs="oneCell">
    <xdr:from>
      <xdr:col>8</xdr:col>
      <xdr:colOff>28574</xdr:colOff>
      <xdr:row>11</xdr:row>
      <xdr:rowOff>166522</xdr:rowOff>
    </xdr:from>
    <xdr:to>
      <xdr:col>17</xdr:col>
      <xdr:colOff>123825</xdr:colOff>
      <xdr:row>19</xdr:row>
      <xdr:rowOff>47625</xdr:rowOff>
    </xdr:to>
    <mc:AlternateContent xmlns:mc="http://schemas.openxmlformats.org/markup-compatibility/2006">
      <mc:Choice xmlns:tsle="http://schemas.microsoft.com/office/drawing/2012/timeslicer" Requires="tsle">
        <xdr:graphicFrame macro="">
          <xdr:nvGraphicFramePr>
            <xdr:cNvPr id="30" name="Date">
              <a:extLst>
                <a:ext uri="{FF2B5EF4-FFF2-40B4-BE49-F238E27FC236}">
                  <a16:creationId xmlns:a16="http://schemas.microsoft.com/office/drawing/2014/main" id="{82D9ECA8-197B-84C7-BF3D-F5CC62B87CDE}"/>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4905374" y="2262022"/>
              <a:ext cx="5581651" cy="140510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3</xdr:col>
      <xdr:colOff>352423</xdr:colOff>
      <xdr:row>9</xdr:row>
      <xdr:rowOff>76200</xdr:rowOff>
    </xdr:from>
    <xdr:to>
      <xdr:col>7</xdr:col>
      <xdr:colOff>447675</xdr:colOff>
      <xdr:row>14</xdr:row>
      <xdr:rowOff>54850</xdr:rowOff>
    </xdr:to>
    <xdr:graphicFrame macro="">
      <xdr:nvGraphicFramePr>
        <xdr:cNvPr id="12" name="Chart 11">
          <a:extLst>
            <a:ext uri="{FF2B5EF4-FFF2-40B4-BE49-F238E27FC236}">
              <a16:creationId xmlns:a16="http://schemas.microsoft.com/office/drawing/2014/main" id="{3CFA74C5-BC84-4FCB-8310-B737A28A0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381001</xdr:colOff>
      <xdr:row>4</xdr:row>
      <xdr:rowOff>47625</xdr:rowOff>
    </xdr:from>
    <xdr:to>
      <xdr:col>29</xdr:col>
      <xdr:colOff>304801</xdr:colOff>
      <xdr:row>37</xdr:row>
      <xdr:rowOff>66675</xdr:rowOff>
    </xdr:to>
    <xdr:graphicFrame macro="">
      <xdr:nvGraphicFramePr>
        <xdr:cNvPr id="13" name="Chart 12">
          <a:extLst>
            <a:ext uri="{FF2B5EF4-FFF2-40B4-BE49-F238E27FC236}">
              <a16:creationId xmlns:a16="http://schemas.microsoft.com/office/drawing/2014/main" id="{05ABAEF2-BE79-4D38-A5D0-77C527C89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0.32391</cdr:x>
      <cdr:y>0.38617</cdr:y>
    </cdr:from>
    <cdr:to>
      <cdr:x>0.73105</cdr:x>
      <cdr:y>0.5526</cdr:y>
    </cdr:to>
    <cdr:sp macro="" textlink="KPIs!$B$5">
      <cdr:nvSpPr>
        <cdr:cNvPr id="2" name="TextBox 1">
          <a:extLst xmlns:a="http://schemas.openxmlformats.org/drawingml/2006/main">
            <a:ext uri="{FF2B5EF4-FFF2-40B4-BE49-F238E27FC236}">
              <a16:creationId xmlns:a16="http://schemas.microsoft.com/office/drawing/2014/main" id="{37B019D4-3A02-F965-5B12-85BFA8629485}"/>
            </a:ext>
          </a:extLst>
        </cdr:cNvPr>
        <cdr:cNvSpPr txBox="1"/>
      </cdr:nvSpPr>
      <cdr:spPr>
        <a:xfrm xmlns:a="http://schemas.openxmlformats.org/drawingml/2006/main">
          <a:off x="353756" y="334720"/>
          <a:ext cx="444650" cy="1442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14FA156D-1D2D-40FD-8265-1F7028B2F032}" type="TxLink">
            <a:rPr lang="en-US" sz="600" b="1" i="0" u="none" strike="noStrike" kern="1200">
              <a:solidFill>
                <a:srgbClr val="000000"/>
              </a:solidFill>
              <a:latin typeface="Calibri"/>
              <a:ea typeface="Calibri"/>
              <a:cs typeface="Calibri"/>
            </a:rPr>
            <a:pPr/>
            <a:t>76.40%</a:t>
          </a:fld>
          <a:endParaRPr lang="en-IN" sz="600" b="1" kern="1200"/>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0</xdr:colOff>
      <xdr:row>6</xdr:row>
      <xdr:rowOff>153714</xdr:rowOff>
    </xdr:from>
    <xdr:to>
      <xdr:col>2</xdr:col>
      <xdr:colOff>0</xdr:colOff>
      <xdr:row>18</xdr:row>
      <xdr:rowOff>39414</xdr:rowOff>
    </xdr:to>
    <xdr:graphicFrame macro="">
      <xdr:nvGraphicFramePr>
        <xdr:cNvPr id="6" name="Chart 5">
          <a:extLst>
            <a:ext uri="{FF2B5EF4-FFF2-40B4-BE49-F238E27FC236}">
              <a16:creationId xmlns:a16="http://schemas.microsoft.com/office/drawing/2014/main" id="{FBB403DB-0D64-4FFE-8EEC-6ED1E97B1A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210207</xdr:colOff>
      <xdr:row>8</xdr:row>
      <xdr:rowOff>72257</xdr:rowOff>
    </xdr:from>
    <xdr:to>
      <xdr:col>5</xdr:col>
      <xdr:colOff>426983</xdr:colOff>
      <xdr:row>16</xdr:row>
      <xdr:rowOff>139918</xdr:rowOff>
    </xdr:to>
    <xdr:graphicFrame macro="">
      <xdr:nvGraphicFramePr>
        <xdr:cNvPr id="7" name="Chart 6">
          <a:extLst>
            <a:ext uri="{FF2B5EF4-FFF2-40B4-BE49-F238E27FC236}">
              <a16:creationId xmlns:a16="http://schemas.microsoft.com/office/drawing/2014/main" id="{9213C409-1A9E-48F1-B3BB-5C845CEF8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114957</xdr:colOff>
      <xdr:row>17</xdr:row>
      <xdr:rowOff>116271</xdr:rowOff>
    </xdr:from>
    <xdr:to>
      <xdr:col>6</xdr:col>
      <xdr:colOff>541940</xdr:colOff>
      <xdr:row>32</xdr:row>
      <xdr:rowOff>1971</xdr:rowOff>
    </xdr:to>
    <xdr:graphicFrame macro="">
      <xdr:nvGraphicFramePr>
        <xdr:cNvPr id="8" name="Chart 7">
          <a:extLst>
            <a:ext uri="{FF2B5EF4-FFF2-40B4-BE49-F238E27FC236}">
              <a16:creationId xmlns:a16="http://schemas.microsoft.com/office/drawing/2014/main" id="{95D2B198-AF74-4352-8A41-AC0963080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ed\Downloads\PR.%20Final%20Project%20Excel.xlsx" TargetMode="External"/><Relationship Id="rId1" Type="http://schemas.openxmlformats.org/officeDocument/2006/relationships/externalLinkPath" Target="PR.%20Final%20Project%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ject Instructions"/>
      <sheetName val="Original Dataset"/>
      <sheetName val="Project"/>
      <sheetName val="What IF Analysis"/>
      <sheetName val="Linear Regression"/>
      <sheetName val="Data Analysis"/>
      <sheetName val="High Value Customers"/>
      <sheetName val="Insights"/>
      <sheetName val="Pivot Tables"/>
      <sheetName val="KPIs"/>
      <sheetName val="Dashboard"/>
      <sheetName val="PR. Final Project Excel"/>
    </sheetNames>
    <sheetDataSet>
      <sheetData sheetId="0"/>
      <sheetData sheetId="1"/>
      <sheetData sheetId="2"/>
      <sheetData sheetId="3"/>
      <sheetData sheetId="4"/>
      <sheetData sheetId="5"/>
      <sheetData sheetId="6"/>
      <sheetData sheetId="7"/>
      <sheetData sheetId="8"/>
      <sheetData sheetId="9">
        <row r="4">
          <cell r="D4" t="str">
            <v>Bookshelf</v>
          </cell>
        </row>
      </sheetData>
      <sheetData sheetId="10"/>
      <sheetData sheetId="1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d" refreshedDate="45870.54569421296" createdVersion="8" refreshedVersion="8" minRefreshableVersion="3" recordCount="250" xr:uid="{8AAC0F59-7FFC-43FA-9D70-4B299698F702}">
  <cacheSource type="worksheet">
    <worksheetSource name="data"/>
  </cacheSource>
  <cacheFields count="20">
    <cacheField name="Transaction_ID" numFmtId="0">
      <sharedItems/>
    </cacheField>
    <cacheField name="Date" numFmtId="14">
      <sharedItems containsSemiMixedTypes="0" containsNonDate="0" containsDate="1" containsString="0" minDate="2024-04-11T00:00:00" maxDate="2025-04-12T00:00:00" count="162">
        <d v="2024-04-11T00:00:00"/>
        <d v="2024-04-14T00:00:00"/>
        <d v="2024-04-17T00:00:00"/>
        <d v="2024-04-18T00:00:00"/>
        <d v="2024-04-21T00:00:00"/>
        <d v="2024-04-23T00:00:00"/>
        <d v="2024-04-26T00:00:00"/>
        <d v="2024-04-27T00:00:00"/>
        <d v="2024-04-28T00:00:00"/>
        <d v="2024-04-30T00:00:00"/>
        <d v="2024-05-01T00:00:00"/>
        <d v="2024-05-03T00:00:00"/>
        <d v="2024-05-04T00:00:00"/>
        <d v="2024-05-10T00:00:00"/>
        <d v="2024-05-12T00:00:00"/>
        <d v="2024-05-13T00:00:00"/>
        <d v="2024-05-15T00:00:00"/>
        <d v="2024-05-16T00:00:00"/>
        <d v="2024-05-18T00:00:00"/>
        <d v="2024-05-20T00:00:00"/>
        <d v="2024-05-22T00:00:00"/>
        <d v="2024-05-23T00:00:00"/>
        <d v="2024-05-26T00:00:00"/>
        <d v="2024-05-28T00:00:00"/>
        <d v="2024-05-29T00:00:00"/>
        <d v="2024-05-31T00:00:00"/>
        <d v="2024-06-01T00:00:00"/>
        <d v="2024-06-03T00:00:00"/>
        <d v="2024-06-06T00:00:00"/>
        <d v="2024-06-07T00:00:00"/>
        <d v="2024-06-09T00:00:00"/>
        <d v="2024-06-13T00:00:00"/>
        <d v="2024-06-16T00:00:00"/>
        <d v="2024-06-17T00:00:00"/>
        <d v="2024-06-25T00:00:00"/>
        <d v="2024-06-26T00:00:00"/>
        <d v="2024-06-28T00:00:00"/>
        <d v="2024-06-29T00:00:00"/>
        <d v="2024-07-01T00:00:00"/>
        <d v="2024-07-02T00:00:00"/>
        <d v="2024-07-03T00:00:00"/>
        <d v="2024-07-08T00:00:00"/>
        <d v="2024-07-09T00:00:00"/>
        <d v="2024-07-11T00:00:00"/>
        <d v="2024-07-14T00:00:00"/>
        <d v="2024-07-17T00:00:00"/>
        <d v="2024-07-18T00:00:00"/>
        <d v="2024-07-23T00:00:00"/>
        <d v="2024-07-24T00:00:00"/>
        <d v="2024-07-25T00:00:00"/>
        <d v="2024-07-27T00:00:00"/>
        <d v="2024-07-28T00:00:00"/>
        <d v="2024-07-30T00:00:00"/>
        <d v="2024-07-31T00:00:00"/>
        <d v="2024-08-05T00:00:00"/>
        <d v="2024-08-06T00:00:00"/>
        <d v="2024-08-09T00:00:00"/>
        <d v="2024-08-11T00:00:00"/>
        <d v="2024-08-13T00:00:00"/>
        <d v="2024-08-15T00:00:00"/>
        <d v="2024-08-18T00:00:00"/>
        <d v="2024-08-19T00:00:00"/>
        <d v="2024-08-22T00:00:00"/>
        <d v="2024-08-24T00:00:00"/>
        <d v="2024-08-28T00:00:00"/>
        <d v="2024-08-30T00:00:00"/>
        <d v="2024-09-02T00:00:00"/>
        <d v="2024-09-03T00:00:00"/>
        <d v="2024-09-06T00:00:00"/>
        <d v="2024-09-09T00:00:00"/>
        <d v="2024-09-10T00:00:00"/>
        <d v="2024-09-12T00:00:00"/>
        <d v="2024-09-13T00:00:00"/>
        <d v="2024-09-15T00:00:00"/>
        <d v="2024-09-16T00:00:00"/>
        <d v="2024-09-19T00:00:00"/>
        <d v="2024-09-24T00:00:00"/>
        <d v="2024-09-25T00:00:00"/>
        <d v="2024-09-28T00:00:00"/>
        <d v="2024-09-29T00:00:00"/>
        <d v="2024-10-01T00:00:00"/>
        <d v="2024-10-07T00:00:00"/>
        <d v="2024-10-08T00:00:00"/>
        <d v="2024-10-11T00:00:00"/>
        <d v="2024-10-14T00:00:00"/>
        <d v="2024-10-16T00:00:00"/>
        <d v="2024-10-18T00:00:00"/>
        <d v="2024-10-21T00:00:00"/>
        <d v="2024-10-23T00:00:00"/>
        <d v="2024-10-24T00:00:00"/>
        <d v="2024-10-27T00:00:00"/>
        <d v="2024-11-01T00:00:00"/>
        <d v="2024-11-04T00:00:00"/>
        <d v="2024-11-07T00:00:00"/>
        <d v="2024-11-08T00:00:00"/>
        <d v="2024-11-09T00:00:00"/>
        <d v="2024-11-11T00:00:00"/>
        <d v="2024-11-12T00:00:00"/>
        <d v="2024-11-17T00:00:00"/>
        <d v="2024-11-21T00:00:00"/>
        <d v="2024-11-23T00:00:00"/>
        <d v="2024-11-26T00:00:00"/>
        <d v="2024-11-27T00:00:00"/>
        <d v="2024-12-01T00:00:00"/>
        <d v="2024-12-03T00:00:00"/>
        <d v="2024-12-04T00:00:00"/>
        <d v="2024-12-09T00:00:00"/>
        <d v="2024-12-10T00:00:00"/>
        <d v="2024-12-12T00:00:00"/>
        <d v="2024-12-15T00:00:00"/>
        <d v="2024-12-18T00:00:00"/>
        <d v="2024-12-19T00:00:00"/>
        <d v="2024-12-20T00:00:00"/>
        <d v="2024-12-22T00:00:00"/>
        <d v="2024-12-23T00:00:00"/>
        <d v="2024-12-28T00:00:00"/>
        <d v="2024-12-29T00:00:00"/>
        <d v="2024-12-31T00:00:00"/>
        <d v="2025-01-03T00:00:00"/>
        <d v="2025-01-04T00:00:00"/>
        <d v="2025-01-06T00:00:00"/>
        <d v="2025-01-09T00:00:00"/>
        <d v="2025-01-10T00:00:00"/>
        <d v="2025-01-11T00:00:00"/>
        <d v="2025-01-13T00:00:00"/>
        <d v="2025-01-14T00:00:00"/>
        <d v="2025-01-16T00:00:00"/>
        <d v="2025-01-19T00:00:00"/>
        <d v="2025-01-25T00:00:00"/>
        <d v="2025-01-26T00:00:00"/>
        <d v="2025-01-29T00:00:00"/>
        <d v="2025-01-31T00:00:00"/>
        <d v="2025-02-04T00:00:00"/>
        <d v="2025-02-07T00:00:00"/>
        <d v="2025-02-08T00:00:00"/>
        <d v="2025-02-13T00:00:00"/>
        <d v="2025-02-16T00:00:00"/>
        <d v="2025-02-17T00:00:00"/>
        <d v="2025-02-19T00:00:00"/>
        <d v="2025-02-20T00:00:00"/>
        <d v="2025-02-22T00:00:00"/>
        <d v="2025-02-23T00:00:00"/>
        <d v="2025-02-24T00:00:00"/>
        <d v="2025-02-27T00:00:00"/>
        <d v="2025-03-02T00:00:00"/>
        <d v="2025-03-04T00:00:00"/>
        <d v="2025-03-05T00:00:00"/>
        <d v="2025-03-07T00:00:00"/>
        <d v="2025-03-08T00:00:00"/>
        <d v="2025-03-10T00:00:00"/>
        <d v="2025-03-18T00:00:00"/>
        <d v="2025-03-21T00:00:00"/>
        <d v="2025-03-23T00:00:00"/>
        <d v="2025-03-24T00:00:00"/>
        <d v="2025-03-27T00:00:00"/>
        <d v="2025-03-29T00:00:00"/>
        <d v="2025-03-30T00:00:00"/>
        <d v="2025-04-01T00:00:00"/>
        <d v="2025-04-02T00:00:00"/>
        <d v="2025-04-08T00:00:00"/>
        <d v="2025-04-09T00:00:00"/>
        <d v="2025-04-11T00:00:00"/>
      </sharedItems>
    </cacheField>
    <cacheField name="Customer_ID" numFmtId="0">
      <sharedItems/>
    </cacheField>
    <cacheField name="Customer_Name" numFmtId="0">
      <sharedItems count="50">
        <s v="Paul Baker"/>
        <s v="Joseph Jackson"/>
        <s v="Kevin Scott"/>
        <s v="Kathleen Bennett"/>
        <s v="Michael Brown"/>
        <s v="Dorothy Nelson"/>
        <s v="Charles Allen"/>
        <s v="Robert Thomas"/>
        <s v="Karen Hill"/>
        <s v="Susan Green"/>
        <s v="Peter Richardson"/>
        <s v="Dennis Gray"/>
        <s v="Michelle Rogers"/>
        <s v="George Adams"/>
        <s v="Mark Carter"/>
        <s v="Maria Garcia"/>
        <s v="Virginia Sanders"/>
        <s v="Barbara Young"/>
        <s v="Patricia Moore"/>
        <s v="Cynthia Price"/>
        <s v="Nancy Collins"/>
        <s v="Linda Martin"/>
        <s v="Helen Roberts"/>
        <s v="Edward Mitchell"/>
        <s v="Lisa Anderson"/>
        <s v="Emma Wilson"/>
        <s v="Steven Turner"/>
        <s v="Jennifer Taylor"/>
        <s v="Harry Morgan"/>
        <s v="Daniel King"/>
        <s v="Sharon Butler"/>
        <s v="Sarah Davis"/>
        <s v="Betty Campbell"/>
        <s v="Julie Foster"/>
        <s v="Raymond Ross"/>
        <s v="David Martinez"/>
        <s v="Margaret Wright"/>
        <s v="Frank Torres"/>
        <s v="Gerald Murphy"/>
        <s v="Elizabeth Hall"/>
        <s v="Lawrence Reed"/>
        <s v="Carol Evans"/>
        <s v="Sandra Phillips"/>
        <s v="Ruth Brooks"/>
        <s v="William White"/>
        <s v="Richard Lee"/>
        <s v="Douglas Watson"/>
        <s v="James Johnson"/>
        <s v="Arthur Edwards"/>
        <s v="John Smith"/>
      </sharedItems>
    </cacheField>
    <cacheField name="Product_ID" numFmtId="0">
      <sharedItems/>
    </cacheField>
    <cacheField name="Product_Name" numFmtId="0">
      <sharedItems count="10">
        <s v="Monitor"/>
        <s v="Blender"/>
        <s v="Bookshelf"/>
        <s v="Headphones"/>
        <s v="Laptop"/>
        <s v="Smartphone"/>
        <s v="Desk"/>
        <s v="Coffee Maker"/>
        <s v="Keyboard"/>
        <s v="Office Chair"/>
      </sharedItems>
    </cacheField>
    <cacheField name="Category" numFmtId="0">
      <sharedItems count="3">
        <s v="Electronics"/>
        <s v="Appliances"/>
        <s v="Furniture"/>
      </sharedItems>
    </cacheField>
    <cacheField name="Quantity" numFmtId="1">
      <sharedItems containsSemiMixedTypes="0" containsString="0" containsNumber="1" containsInteger="1" minValue="1" maxValue="5" count="5">
        <n v="3"/>
        <n v="5"/>
        <n v="2"/>
        <n v="1"/>
        <n v="4"/>
      </sharedItems>
    </cacheField>
    <cacheField name="Unit_Price" numFmtId="164">
      <sharedItems containsSemiMixedTypes="0" containsString="0" containsNumber="1" minValue="59.99" maxValue="899.99"/>
    </cacheField>
    <cacheField name="Total_Amount" numFmtId="164">
      <sharedItems containsSemiMixedTypes="0" containsString="0" containsNumber="1" minValue="59.99" maxValue="4499.95"/>
    </cacheField>
    <cacheField name="Payment_Method" numFmtId="0">
      <sharedItems count="4">
        <s v="Cash"/>
        <s v="Credit Card"/>
        <s v="PayPal"/>
        <s v="Debit Card"/>
      </sharedItems>
    </cacheField>
    <cacheField name="Region" numFmtId="0">
      <sharedItems count="5">
        <s v="Central"/>
        <s v="South"/>
        <s v="North"/>
        <s v="West"/>
        <s v="East"/>
      </sharedItems>
    </cacheField>
    <cacheField name="Customer_Segment" numFmtId="0">
      <sharedItems count="3">
        <s v="Basic"/>
        <s v="Premium"/>
        <s v="Standard"/>
      </sharedItems>
    </cacheField>
    <cacheField name="Customer_Since" numFmtId="14">
      <sharedItems containsSemiMixedTypes="0" containsNonDate="0" containsDate="1" containsString="0" minDate="2021-07-18T00:00:00" maxDate="2024-04-12T00:00:00"/>
    </cacheField>
    <cacheField name="Customer_Loyalty(In Years)" numFmtId="0">
      <sharedItems containsSemiMixedTypes="0" containsString="0" containsNumber="1" containsInteger="1" minValue="1" maxValue="4" count="4">
        <n v="3"/>
        <n v="1"/>
        <n v="2"/>
        <n v="4"/>
      </sharedItems>
    </cacheField>
    <cacheField name="EOM " numFmtId="14">
      <sharedItems containsSemiMixedTypes="0" containsNonDate="0" containsDate="1" containsString="0" minDate="2024-04-30T00:00:00" maxDate="2025-05-01T00:00:00" count="13">
        <d v="2024-04-30T00:00:00"/>
        <d v="2024-05-31T00:00:00"/>
        <d v="2024-06-30T00:00:00"/>
        <d v="2024-07-31T00:00:00"/>
        <d v="2024-08-31T00:00:00"/>
        <d v="2024-09-30T00:00:00"/>
        <d v="2024-10-31T00:00:00"/>
        <d v="2024-11-30T00:00:00"/>
        <d v="2024-12-31T00:00:00"/>
        <d v="2025-01-31T00:00:00"/>
        <d v="2025-02-28T00:00:00"/>
        <d v="2025-03-31T00:00:00"/>
        <d v="2025-04-30T00:00:00"/>
      </sharedItems>
      <fieldGroup par="19"/>
    </cacheField>
    <cacheField name="Timestamp" numFmtId="18">
      <sharedItems/>
    </cacheField>
    <cacheField name="Months (EOM )" numFmtId="0" databaseField="0">
      <fieldGroup base="15">
        <rangePr groupBy="months" startDate="2024-04-30T00:00:00" endDate="2025-05-01T00:00:00"/>
        <groupItems count="14">
          <s v="&lt;30-04-2024"/>
          <s v="Jan"/>
          <s v="Feb"/>
          <s v="Mar"/>
          <s v="Apr"/>
          <s v="May"/>
          <s v="Jun"/>
          <s v="Jul"/>
          <s v="Aug"/>
          <s v="Sep"/>
          <s v="Oct"/>
          <s v="Nov"/>
          <s v="Dec"/>
          <s v="&gt;01-05-2025"/>
        </groupItems>
      </fieldGroup>
    </cacheField>
    <cacheField name="Quarters (EOM )" numFmtId="0" databaseField="0">
      <fieldGroup base="15">
        <rangePr groupBy="quarters" startDate="2024-04-30T00:00:00" endDate="2025-05-01T00:00:00"/>
        <groupItems count="6">
          <s v="&lt;30-04-2024"/>
          <s v="Qtr1"/>
          <s v="Qtr2"/>
          <s v="Qtr3"/>
          <s v="Qtr4"/>
          <s v="&gt;01-05-2025"/>
        </groupItems>
      </fieldGroup>
    </cacheField>
    <cacheField name="Years (EOM )" numFmtId="0" databaseField="0">
      <fieldGroup base="15">
        <rangePr groupBy="years" startDate="2024-04-30T00:00:00" endDate="2025-05-01T00:00:00"/>
        <groupItems count="4">
          <s v="&lt;30-04-2024"/>
          <s v="2024"/>
          <s v="2025"/>
          <s v="&gt;01-05-2025"/>
        </groupItems>
      </fieldGroup>
    </cacheField>
  </cacheFields>
  <extLst>
    <ext xmlns:x14="http://schemas.microsoft.com/office/spreadsheetml/2009/9/main" uri="{725AE2AE-9491-48be-B2B4-4EB974FC3084}">
      <x14:pivotCacheDefinition pivotCacheId="1636021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TRX0155"/>
    <x v="0"/>
    <s v="CUST023"/>
    <x v="0"/>
    <s v="P009"/>
    <x v="0"/>
    <x v="0"/>
    <x v="0"/>
    <n v="249.99"/>
    <n v="749.97"/>
    <x v="0"/>
    <x v="0"/>
    <x v="0"/>
    <d v="2021-08-17T00:00:00"/>
    <x v="0"/>
    <x v="0"/>
    <s v="1:05 PM"/>
  </r>
  <r>
    <s v="TRX0023"/>
    <x v="1"/>
    <s v="CUST013"/>
    <x v="1"/>
    <s v="P009"/>
    <x v="0"/>
    <x v="0"/>
    <x v="0"/>
    <n v="249.99"/>
    <n v="749.97"/>
    <x v="1"/>
    <x v="0"/>
    <x v="1"/>
    <d v="2022-01-14T00:00:00"/>
    <x v="0"/>
    <x v="0"/>
    <s v="1:05 PM"/>
  </r>
  <r>
    <s v="TRX0139"/>
    <x v="2"/>
    <s v="CUST021"/>
    <x v="2"/>
    <s v="P005"/>
    <x v="1"/>
    <x v="1"/>
    <x v="0"/>
    <n v="59.99"/>
    <n v="179.97"/>
    <x v="2"/>
    <x v="1"/>
    <x v="2"/>
    <d v="2023-12-02T00:00:00"/>
    <x v="1"/>
    <x v="0"/>
    <s v="1:05 PM"/>
  </r>
  <r>
    <s v="TRX0043"/>
    <x v="3"/>
    <s v="CUST046"/>
    <x v="3"/>
    <s v="P005"/>
    <x v="1"/>
    <x v="1"/>
    <x v="0"/>
    <n v="59.99"/>
    <n v="179.97"/>
    <x v="0"/>
    <x v="2"/>
    <x v="1"/>
    <d v="2023-07-07T00:00:00"/>
    <x v="2"/>
    <x v="0"/>
    <s v="1:05 PM"/>
  </r>
  <r>
    <s v="TRX0212"/>
    <x v="3"/>
    <s v="CUST003"/>
    <x v="4"/>
    <s v="P008"/>
    <x v="2"/>
    <x v="2"/>
    <x v="1"/>
    <n v="149.99"/>
    <n v="749.95"/>
    <x v="1"/>
    <x v="2"/>
    <x v="1"/>
    <d v="2024-01-04T00:00:00"/>
    <x v="1"/>
    <x v="0"/>
    <s v="1:05 PM"/>
  </r>
  <r>
    <s v="TRX0092"/>
    <x v="4"/>
    <s v="CUST024"/>
    <x v="5"/>
    <s v="P005"/>
    <x v="1"/>
    <x v="1"/>
    <x v="2"/>
    <n v="59.99"/>
    <n v="119.98"/>
    <x v="0"/>
    <x v="3"/>
    <x v="2"/>
    <d v="2022-07-04T00:00:00"/>
    <x v="0"/>
    <x v="0"/>
    <s v="1:05 PM"/>
  </r>
  <r>
    <s v="TRX0193"/>
    <x v="4"/>
    <s v="CUST024"/>
    <x v="5"/>
    <s v="P003"/>
    <x v="3"/>
    <x v="0"/>
    <x v="1"/>
    <n v="149.99"/>
    <n v="749.95"/>
    <x v="1"/>
    <x v="0"/>
    <x v="2"/>
    <d v="2021-08-10T00:00:00"/>
    <x v="0"/>
    <x v="0"/>
    <s v="1:05 PM"/>
  </r>
  <r>
    <s v="TRX0240"/>
    <x v="4"/>
    <s v="CUST017"/>
    <x v="6"/>
    <s v="P005"/>
    <x v="1"/>
    <x v="1"/>
    <x v="0"/>
    <n v="59.99"/>
    <n v="179.97"/>
    <x v="3"/>
    <x v="1"/>
    <x v="0"/>
    <d v="2023-03-22T00:00:00"/>
    <x v="2"/>
    <x v="0"/>
    <s v="1:05 PM"/>
  </r>
  <r>
    <s v="TRX0135"/>
    <x v="5"/>
    <s v="CUST009"/>
    <x v="7"/>
    <s v="P001"/>
    <x v="4"/>
    <x v="0"/>
    <x v="0"/>
    <n v="899.99"/>
    <n v="2699.97"/>
    <x v="2"/>
    <x v="4"/>
    <x v="2"/>
    <d v="2024-01-08T00:00:00"/>
    <x v="1"/>
    <x v="0"/>
    <s v="1:05 PM"/>
  </r>
  <r>
    <s v="TRX0185"/>
    <x v="6"/>
    <s v="CUST026"/>
    <x v="8"/>
    <s v="P005"/>
    <x v="1"/>
    <x v="1"/>
    <x v="0"/>
    <n v="59.99"/>
    <n v="179.97"/>
    <x v="0"/>
    <x v="3"/>
    <x v="1"/>
    <d v="2023-10-08T00:00:00"/>
    <x v="1"/>
    <x v="0"/>
    <s v="1:05 PM"/>
  </r>
  <r>
    <s v="TRX0138"/>
    <x v="6"/>
    <s v="CUST022"/>
    <x v="9"/>
    <s v="P008"/>
    <x v="2"/>
    <x v="2"/>
    <x v="3"/>
    <n v="149.99"/>
    <n v="149.99"/>
    <x v="1"/>
    <x v="3"/>
    <x v="2"/>
    <d v="2023-06-26T00:00:00"/>
    <x v="2"/>
    <x v="0"/>
    <s v="1:05 PM"/>
  </r>
  <r>
    <s v="TRX0209"/>
    <x v="6"/>
    <s v="CUST046"/>
    <x v="3"/>
    <s v="P008"/>
    <x v="2"/>
    <x v="2"/>
    <x v="1"/>
    <n v="149.99"/>
    <n v="749.95"/>
    <x v="3"/>
    <x v="2"/>
    <x v="0"/>
    <d v="2022-09-26T00:00:00"/>
    <x v="2"/>
    <x v="0"/>
    <s v="1:05 PM"/>
  </r>
  <r>
    <s v="TRX0246"/>
    <x v="6"/>
    <s v="CUST041"/>
    <x v="10"/>
    <s v="P008"/>
    <x v="2"/>
    <x v="2"/>
    <x v="0"/>
    <n v="149.99"/>
    <n v="449.97"/>
    <x v="0"/>
    <x v="2"/>
    <x v="1"/>
    <d v="2022-09-02T00:00:00"/>
    <x v="2"/>
    <x v="0"/>
    <s v="1:05 PM"/>
  </r>
  <r>
    <s v="TRX0067"/>
    <x v="7"/>
    <s v="CUST043"/>
    <x v="11"/>
    <s v="P005"/>
    <x v="1"/>
    <x v="1"/>
    <x v="0"/>
    <n v="59.99"/>
    <n v="179.97"/>
    <x v="1"/>
    <x v="2"/>
    <x v="2"/>
    <d v="2024-02-29T00:00:00"/>
    <x v="1"/>
    <x v="0"/>
    <s v="1:05 PM"/>
  </r>
  <r>
    <s v="TRX0191"/>
    <x v="7"/>
    <s v="CUST038"/>
    <x v="12"/>
    <s v="P002"/>
    <x v="5"/>
    <x v="0"/>
    <x v="0"/>
    <n v="699.99"/>
    <n v="2099.9699999999998"/>
    <x v="1"/>
    <x v="3"/>
    <x v="0"/>
    <d v="2022-01-16T00:00:00"/>
    <x v="0"/>
    <x v="0"/>
    <s v="1:05 PM"/>
  </r>
  <r>
    <s v="TRX0230"/>
    <x v="7"/>
    <s v="CUST027"/>
    <x v="13"/>
    <s v="P001"/>
    <x v="4"/>
    <x v="0"/>
    <x v="3"/>
    <n v="899.99"/>
    <n v="899.99"/>
    <x v="3"/>
    <x v="2"/>
    <x v="2"/>
    <d v="2022-12-25T00:00:00"/>
    <x v="2"/>
    <x v="0"/>
    <s v="1:05 PM"/>
  </r>
  <r>
    <s v="TRX0049"/>
    <x v="8"/>
    <s v="CUST025"/>
    <x v="14"/>
    <s v="P008"/>
    <x v="2"/>
    <x v="2"/>
    <x v="4"/>
    <n v="149.99"/>
    <n v="599.96"/>
    <x v="3"/>
    <x v="2"/>
    <x v="1"/>
    <d v="2024-03-23T00:00:00"/>
    <x v="1"/>
    <x v="0"/>
    <s v="1:05 PM"/>
  </r>
  <r>
    <s v="TRX0134"/>
    <x v="8"/>
    <s v="CUST010"/>
    <x v="15"/>
    <s v="P002"/>
    <x v="5"/>
    <x v="0"/>
    <x v="2"/>
    <n v="699.99"/>
    <n v="1399.98"/>
    <x v="0"/>
    <x v="2"/>
    <x v="0"/>
    <d v="2022-08-08T00:00:00"/>
    <x v="2"/>
    <x v="0"/>
    <s v="1:05 PM"/>
  </r>
  <r>
    <s v="TRX0122"/>
    <x v="8"/>
    <s v="CUST025"/>
    <x v="14"/>
    <s v="P001"/>
    <x v="4"/>
    <x v="0"/>
    <x v="4"/>
    <n v="899.99"/>
    <n v="3599.96"/>
    <x v="1"/>
    <x v="3"/>
    <x v="2"/>
    <d v="2024-02-05T00:00:00"/>
    <x v="1"/>
    <x v="0"/>
    <s v="1:05 PM"/>
  </r>
  <r>
    <s v="TRX0222"/>
    <x v="8"/>
    <s v="CUST048"/>
    <x v="16"/>
    <s v="P009"/>
    <x v="0"/>
    <x v="0"/>
    <x v="0"/>
    <n v="249.99"/>
    <n v="749.97"/>
    <x v="1"/>
    <x v="2"/>
    <x v="1"/>
    <d v="2023-10-25T00:00:00"/>
    <x v="1"/>
    <x v="0"/>
    <s v="1:05 PM"/>
  </r>
  <r>
    <s v="TRX0231"/>
    <x v="9"/>
    <s v="CUST018"/>
    <x v="17"/>
    <s v="P002"/>
    <x v="5"/>
    <x v="0"/>
    <x v="1"/>
    <n v="699.99"/>
    <n v="3499.95"/>
    <x v="0"/>
    <x v="3"/>
    <x v="0"/>
    <d v="2023-08-29T00:00:00"/>
    <x v="1"/>
    <x v="0"/>
    <s v="1:05 PM"/>
  </r>
  <r>
    <s v="TRX0239"/>
    <x v="10"/>
    <s v="CUST012"/>
    <x v="18"/>
    <s v="P002"/>
    <x v="5"/>
    <x v="0"/>
    <x v="4"/>
    <n v="699.99"/>
    <n v="2799.96"/>
    <x v="0"/>
    <x v="4"/>
    <x v="2"/>
    <d v="2021-08-01T00:00:00"/>
    <x v="3"/>
    <x v="1"/>
    <s v="1:05 PM"/>
  </r>
  <r>
    <s v="TRX0204"/>
    <x v="11"/>
    <s v="CUST044"/>
    <x v="19"/>
    <s v="P009"/>
    <x v="0"/>
    <x v="0"/>
    <x v="4"/>
    <n v="249.99"/>
    <n v="999.96"/>
    <x v="2"/>
    <x v="2"/>
    <x v="2"/>
    <d v="2021-09-29T00:00:00"/>
    <x v="0"/>
    <x v="1"/>
    <s v="1:05 PM"/>
  </r>
  <r>
    <s v="TRX0242"/>
    <x v="12"/>
    <s v="CUST025"/>
    <x v="14"/>
    <s v="P007"/>
    <x v="6"/>
    <x v="2"/>
    <x v="4"/>
    <n v="299.99"/>
    <n v="1199.96"/>
    <x v="0"/>
    <x v="3"/>
    <x v="1"/>
    <d v="2022-06-04T00:00:00"/>
    <x v="0"/>
    <x v="1"/>
    <s v="1:05 PM"/>
  </r>
  <r>
    <s v="TRX0071"/>
    <x v="13"/>
    <s v="CUST036"/>
    <x v="20"/>
    <s v="P009"/>
    <x v="0"/>
    <x v="0"/>
    <x v="1"/>
    <n v="249.99"/>
    <n v="1249.95"/>
    <x v="1"/>
    <x v="3"/>
    <x v="2"/>
    <d v="2021-11-25T00:00:00"/>
    <x v="0"/>
    <x v="1"/>
    <s v="1:05 PM"/>
  </r>
  <r>
    <s v="TRX0040"/>
    <x v="14"/>
    <s v="CUST022"/>
    <x v="9"/>
    <s v="P007"/>
    <x v="6"/>
    <x v="2"/>
    <x v="1"/>
    <n v="299.99"/>
    <n v="1499.95"/>
    <x v="2"/>
    <x v="4"/>
    <x v="0"/>
    <d v="2023-08-30T00:00:00"/>
    <x v="1"/>
    <x v="1"/>
    <s v="1:05 PM"/>
  </r>
  <r>
    <s v="TRX0235"/>
    <x v="14"/>
    <s v="CUST014"/>
    <x v="21"/>
    <s v="P004"/>
    <x v="7"/>
    <x v="1"/>
    <x v="0"/>
    <n v="79.989999999999995"/>
    <n v="239.97"/>
    <x v="2"/>
    <x v="4"/>
    <x v="1"/>
    <d v="2023-03-27T00:00:00"/>
    <x v="2"/>
    <x v="1"/>
    <s v="1:05 PM"/>
  </r>
  <r>
    <s v="TRX0004"/>
    <x v="14"/>
    <s v="CUST012"/>
    <x v="18"/>
    <s v="P010"/>
    <x v="8"/>
    <x v="0"/>
    <x v="1"/>
    <n v="89.99"/>
    <n v="449.95"/>
    <x v="0"/>
    <x v="2"/>
    <x v="1"/>
    <d v="2022-12-24T00:00:00"/>
    <x v="2"/>
    <x v="1"/>
    <s v="1:05 PM"/>
  </r>
  <r>
    <s v="TRX0063"/>
    <x v="15"/>
    <s v="CUST030"/>
    <x v="22"/>
    <s v="P005"/>
    <x v="1"/>
    <x v="1"/>
    <x v="2"/>
    <n v="59.99"/>
    <n v="119.98"/>
    <x v="3"/>
    <x v="0"/>
    <x v="2"/>
    <d v="2023-10-15T00:00:00"/>
    <x v="1"/>
    <x v="1"/>
    <s v="1:05 PM"/>
  </r>
  <r>
    <s v="TRX0241"/>
    <x v="16"/>
    <s v="CUST029"/>
    <x v="23"/>
    <s v="P005"/>
    <x v="1"/>
    <x v="1"/>
    <x v="4"/>
    <n v="59.99"/>
    <n v="239.96"/>
    <x v="3"/>
    <x v="4"/>
    <x v="2"/>
    <d v="2022-11-02T00:00:00"/>
    <x v="2"/>
    <x v="1"/>
    <s v="1:05 PM"/>
  </r>
  <r>
    <s v="TRX0029"/>
    <x v="16"/>
    <s v="CUST017"/>
    <x v="6"/>
    <s v="P006"/>
    <x v="9"/>
    <x v="2"/>
    <x v="1"/>
    <n v="199.99"/>
    <n v="999.95"/>
    <x v="0"/>
    <x v="1"/>
    <x v="2"/>
    <d v="2021-08-04T00:00:00"/>
    <x v="0"/>
    <x v="1"/>
    <s v="1:05 PM"/>
  </r>
  <r>
    <s v="TRX0194"/>
    <x v="17"/>
    <s v="CUST006"/>
    <x v="24"/>
    <s v="P008"/>
    <x v="2"/>
    <x v="2"/>
    <x v="2"/>
    <n v="149.99"/>
    <n v="299.98"/>
    <x v="1"/>
    <x v="3"/>
    <x v="0"/>
    <d v="2022-09-19T00:00:00"/>
    <x v="2"/>
    <x v="1"/>
    <s v="1:05 PM"/>
  </r>
  <r>
    <s v="TRX0130"/>
    <x v="18"/>
    <s v="CUST002"/>
    <x v="25"/>
    <s v="P008"/>
    <x v="2"/>
    <x v="2"/>
    <x v="0"/>
    <n v="149.99"/>
    <n v="449.97"/>
    <x v="1"/>
    <x v="3"/>
    <x v="1"/>
    <d v="2023-05-22T00:00:00"/>
    <x v="2"/>
    <x v="1"/>
    <s v="1:05 PM"/>
  </r>
  <r>
    <s v="TRX0041"/>
    <x v="19"/>
    <s v="CUST021"/>
    <x v="2"/>
    <s v="P001"/>
    <x v="4"/>
    <x v="0"/>
    <x v="3"/>
    <n v="899.99"/>
    <n v="899.99"/>
    <x v="1"/>
    <x v="3"/>
    <x v="1"/>
    <d v="2022-01-17T00:00:00"/>
    <x v="0"/>
    <x v="1"/>
    <s v="1:05 PM"/>
  </r>
  <r>
    <s v="TRX0232"/>
    <x v="20"/>
    <s v="CUST012"/>
    <x v="18"/>
    <s v="P007"/>
    <x v="6"/>
    <x v="2"/>
    <x v="0"/>
    <n v="299.99"/>
    <n v="899.97"/>
    <x v="1"/>
    <x v="4"/>
    <x v="0"/>
    <d v="2022-09-20T00:00:00"/>
    <x v="2"/>
    <x v="1"/>
    <s v="1:05 PM"/>
  </r>
  <r>
    <s v="TRX0021"/>
    <x v="21"/>
    <s v="CUST006"/>
    <x v="24"/>
    <s v="P004"/>
    <x v="7"/>
    <x v="1"/>
    <x v="0"/>
    <n v="79.989999999999995"/>
    <n v="239.97"/>
    <x v="0"/>
    <x v="1"/>
    <x v="0"/>
    <d v="2023-04-30T00:00:00"/>
    <x v="2"/>
    <x v="1"/>
    <s v="1:05 PM"/>
  </r>
  <r>
    <s v="TRX0245"/>
    <x v="22"/>
    <s v="CUST031"/>
    <x v="26"/>
    <s v="P006"/>
    <x v="9"/>
    <x v="2"/>
    <x v="0"/>
    <n v="199.99"/>
    <n v="599.97"/>
    <x v="1"/>
    <x v="2"/>
    <x v="1"/>
    <d v="2024-01-01T00:00:00"/>
    <x v="1"/>
    <x v="1"/>
    <s v="1:05 PM"/>
  </r>
  <r>
    <s v="TRX0015"/>
    <x v="23"/>
    <s v="CUST008"/>
    <x v="27"/>
    <s v="P002"/>
    <x v="5"/>
    <x v="0"/>
    <x v="1"/>
    <n v="699.99"/>
    <n v="3499.95"/>
    <x v="2"/>
    <x v="3"/>
    <x v="2"/>
    <d v="2021-07-30T00:00:00"/>
    <x v="3"/>
    <x v="1"/>
    <s v="1:05 PM"/>
  </r>
  <r>
    <s v="TRX0202"/>
    <x v="24"/>
    <s v="CUST035"/>
    <x v="28"/>
    <s v="P010"/>
    <x v="8"/>
    <x v="0"/>
    <x v="0"/>
    <n v="89.99"/>
    <n v="269.97000000000003"/>
    <x v="2"/>
    <x v="0"/>
    <x v="1"/>
    <d v="2023-07-13T00:00:00"/>
    <x v="2"/>
    <x v="1"/>
    <s v="1:05 PM"/>
  </r>
  <r>
    <s v="TRX0042"/>
    <x v="25"/>
    <s v="CUST019"/>
    <x v="29"/>
    <s v="P004"/>
    <x v="7"/>
    <x v="1"/>
    <x v="3"/>
    <n v="79.989999999999995"/>
    <n v="79.989999999999995"/>
    <x v="0"/>
    <x v="2"/>
    <x v="2"/>
    <d v="2022-12-22T00:00:00"/>
    <x v="2"/>
    <x v="1"/>
    <s v="1:05 PM"/>
  </r>
  <r>
    <s v="TRX0128"/>
    <x v="26"/>
    <s v="CUST040"/>
    <x v="30"/>
    <s v="P005"/>
    <x v="1"/>
    <x v="1"/>
    <x v="2"/>
    <n v="59.99"/>
    <n v="119.98"/>
    <x v="0"/>
    <x v="3"/>
    <x v="0"/>
    <d v="2024-04-08T00:00:00"/>
    <x v="1"/>
    <x v="2"/>
    <s v="1:05 PM"/>
  </r>
  <r>
    <s v="TRX0117"/>
    <x v="26"/>
    <s v="CUST017"/>
    <x v="6"/>
    <s v="P010"/>
    <x v="8"/>
    <x v="0"/>
    <x v="3"/>
    <n v="89.99"/>
    <n v="89.99"/>
    <x v="0"/>
    <x v="2"/>
    <x v="0"/>
    <d v="2023-08-03T00:00:00"/>
    <x v="1"/>
    <x v="2"/>
    <s v="1:05 PM"/>
  </r>
  <r>
    <s v="TRX0208"/>
    <x v="27"/>
    <s v="CUST004"/>
    <x v="31"/>
    <s v="P010"/>
    <x v="8"/>
    <x v="0"/>
    <x v="1"/>
    <n v="89.99"/>
    <n v="449.95"/>
    <x v="1"/>
    <x v="4"/>
    <x v="2"/>
    <d v="2022-01-26T00:00:00"/>
    <x v="0"/>
    <x v="2"/>
    <s v="1:05 PM"/>
  </r>
  <r>
    <s v="TRX0234"/>
    <x v="28"/>
    <s v="CUST013"/>
    <x v="1"/>
    <s v="P009"/>
    <x v="0"/>
    <x v="0"/>
    <x v="1"/>
    <n v="249.99"/>
    <n v="1249.95"/>
    <x v="1"/>
    <x v="4"/>
    <x v="2"/>
    <d v="2022-05-26T00:00:00"/>
    <x v="0"/>
    <x v="2"/>
    <s v="1:05 PM"/>
  </r>
  <r>
    <s v="TRX0121"/>
    <x v="28"/>
    <s v="CUST028"/>
    <x v="32"/>
    <s v="P010"/>
    <x v="8"/>
    <x v="0"/>
    <x v="3"/>
    <n v="89.99"/>
    <n v="89.99"/>
    <x v="1"/>
    <x v="1"/>
    <x v="2"/>
    <d v="2022-01-21T00:00:00"/>
    <x v="0"/>
    <x v="2"/>
    <s v="1:05 PM"/>
  </r>
  <r>
    <s v="TRX0220"/>
    <x v="29"/>
    <s v="CUST003"/>
    <x v="4"/>
    <s v="P008"/>
    <x v="2"/>
    <x v="2"/>
    <x v="2"/>
    <n v="149.99"/>
    <n v="299.98"/>
    <x v="0"/>
    <x v="4"/>
    <x v="1"/>
    <d v="2022-03-25T00:00:00"/>
    <x v="0"/>
    <x v="2"/>
    <s v="1:05 PM"/>
  </r>
  <r>
    <s v="TRX0093"/>
    <x v="30"/>
    <s v="CUST050"/>
    <x v="33"/>
    <s v="P005"/>
    <x v="1"/>
    <x v="1"/>
    <x v="4"/>
    <n v="59.99"/>
    <n v="239.96"/>
    <x v="0"/>
    <x v="4"/>
    <x v="2"/>
    <d v="2021-08-27T00:00:00"/>
    <x v="0"/>
    <x v="2"/>
    <s v="1:05 PM"/>
  </r>
  <r>
    <s v="TRX0088"/>
    <x v="31"/>
    <s v="CUST006"/>
    <x v="24"/>
    <s v="P010"/>
    <x v="8"/>
    <x v="0"/>
    <x v="1"/>
    <n v="89.99"/>
    <n v="449.95"/>
    <x v="0"/>
    <x v="0"/>
    <x v="1"/>
    <d v="2022-01-18T00:00:00"/>
    <x v="0"/>
    <x v="2"/>
    <s v="1:05 PM"/>
  </r>
  <r>
    <s v="TRX0115"/>
    <x v="32"/>
    <s v="CUST012"/>
    <x v="18"/>
    <s v="P010"/>
    <x v="8"/>
    <x v="0"/>
    <x v="2"/>
    <n v="89.99"/>
    <n v="179.98"/>
    <x v="1"/>
    <x v="1"/>
    <x v="1"/>
    <d v="2021-10-02T00:00:00"/>
    <x v="0"/>
    <x v="2"/>
    <s v="1:05 PM"/>
  </r>
  <r>
    <s v="TRX0154"/>
    <x v="32"/>
    <s v="CUST023"/>
    <x v="0"/>
    <s v="P001"/>
    <x v="4"/>
    <x v="0"/>
    <x v="1"/>
    <n v="899.99"/>
    <n v="4499.95"/>
    <x v="1"/>
    <x v="1"/>
    <x v="2"/>
    <d v="2023-02-17T00:00:00"/>
    <x v="2"/>
    <x v="2"/>
    <s v="1:05 PM"/>
  </r>
  <r>
    <s v="TRX0044"/>
    <x v="32"/>
    <s v="CUST029"/>
    <x v="23"/>
    <s v="P001"/>
    <x v="4"/>
    <x v="0"/>
    <x v="1"/>
    <n v="899.99"/>
    <n v="4499.95"/>
    <x v="2"/>
    <x v="4"/>
    <x v="1"/>
    <d v="2023-12-18T00:00:00"/>
    <x v="1"/>
    <x v="2"/>
    <s v="1:05 PM"/>
  </r>
  <r>
    <s v="TRX0061"/>
    <x v="33"/>
    <s v="CUST028"/>
    <x v="32"/>
    <s v="P005"/>
    <x v="1"/>
    <x v="1"/>
    <x v="3"/>
    <n v="59.99"/>
    <n v="59.99"/>
    <x v="3"/>
    <x v="3"/>
    <x v="1"/>
    <d v="2023-09-21T00:00:00"/>
    <x v="1"/>
    <x v="2"/>
    <s v="1:05 PM"/>
  </r>
  <r>
    <s v="TRX0150"/>
    <x v="33"/>
    <s v="CUST008"/>
    <x v="27"/>
    <s v="P007"/>
    <x v="6"/>
    <x v="2"/>
    <x v="2"/>
    <n v="299.99"/>
    <n v="599.98"/>
    <x v="3"/>
    <x v="4"/>
    <x v="2"/>
    <d v="2023-11-23T00:00:00"/>
    <x v="1"/>
    <x v="2"/>
    <s v="1:05 PM"/>
  </r>
  <r>
    <s v="TRX0025"/>
    <x v="34"/>
    <s v="CUST049"/>
    <x v="34"/>
    <s v="P010"/>
    <x v="8"/>
    <x v="0"/>
    <x v="4"/>
    <n v="89.99"/>
    <n v="359.96"/>
    <x v="3"/>
    <x v="1"/>
    <x v="0"/>
    <d v="2023-12-21T00:00:00"/>
    <x v="1"/>
    <x v="2"/>
    <s v="1:05 PM"/>
  </r>
  <r>
    <s v="TRX0078"/>
    <x v="35"/>
    <s v="CUST021"/>
    <x v="2"/>
    <s v="P004"/>
    <x v="7"/>
    <x v="1"/>
    <x v="3"/>
    <n v="79.989999999999995"/>
    <n v="79.989999999999995"/>
    <x v="2"/>
    <x v="0"/>
    <x v="1"/>
    <d v="2024-03-01T00:00:00"/>
    <x v="1"/>
    <x v="2"/>
    <s v="1:05 PM"/>
  </r>
  <r>
    <s v="TRX0007"/>
    <x v="35"/>
    <s v="CUST009"/>
    <x v="7"/>
    <s v="P010"/>
    <x v="8"/>
    <x v="0"/>
    <x v="2"/>
    <n v="89.99"/>
    <n v="179.98"/>
    <x v="0"/>
    <x v="3"/>
    <x v="0"/>
    <d v="2021-08-30T00:00:00"/>
    <x v="0"/>
    <x v="2"/>
    <s v="1:05 PM"/>
  </r>
  <r>
    <s v="TRX0184"/>
    <x v="36"/>
    <s v="CUST046"/>
    <x v="3"/>
    <s v="P002"/>
    <x v="5"/>
    <x v="0"/>
    <x v="0"/>
    <n v="699.99"/>
    <n v="2099.9699999999998"/>
    <x v="1"/>
    <x v="4"/>
    <x v="1"/>
    <d v="2023-06-25T00:00:00"/>
    <x v="2"/>
    <x v="2"/>
    <s v="1:05 PM"/>
  </r>
  <r>
    <s v="TRX0104"/>
    <x v="36"/>
    <s v="CUST012"/>
    <x v="18"/>
    <s v="P001"/>
    <x v="4"/>
    <x v="0"/>
    <x v="4"/>
    <n v="899.99"/>
    <n v="3599.96"/>
    <x v="1"/>
    <x v="4"/>
    <x v="1"/>
    <d v="2023-03-08T00:00:00"/>
    <x v="2"/>
    <x v="2"/>
    <s v="1:05 PM"/>
  </r>
  <r>
    <s v="TRX0127"/>
    <x v="37"/>
    <s v="CUST030"/>
    <x v="22"/>
    <s v="P008"/>
    <x v="2"/>
    <x v="2"/>
    <x v="3"/>
    <n v="149.99"/>
    <n v="149.99"/>
    <x v="2"/>
    <x v="4"/>
    <x v="0"/>
    <d v="2022-10-17T00:00:00"/>
    <x v="2"/>
    <x v="2"/>
    <s v="1:05 PM"/>
  </r>
  <r>
    <s v="TRX0096"/>
    <x v="38"/>
    <s v="CUST002"/>
    <x v="25"/>
    <s v="P010"/>
    <x v="8"/>
    <x v="0"/>
    <x v="2"/>
    <n v="89.99"/>
    <n v="179.98"/>
    <x v="2"/>
    <x v="0"/>
    <x v="1"/>
    <d v="2023-12-15T00:00:00"/>
    <x v="1"/>
    <x v="3"/>
    <s v="1:05 PM"/>
  </r>
  <r>
    <s v="TRX0192"/>
    <x v="39"/>
    <s v="CUST017"/>
    <x v="6"/>
    <s v="P010"/>
    <x v="8"/>
    <x v="0"/>
    <x v="3"/>
    <n v="89.99"/>
    <n v="89.99"/>
    <x v="2"/>
    <x v="3"/>
    <x v="2"/>
    <d v="2022-08-29T00:00:00"/>
    <x v="2"/>
    <x v="3"/>
    <s v="1:05 PM"/>
  </r>
  <r>
    <s v="TRX0052"/>
    <x v="40"/>
    <s v="CUST022"/>
    <x v="9"/>
    <s v="P010"/>
    <x v="8"/>
    <x v="0"/>
    <x v="3"/>
    <n v="89.99"/>
    <n v="89.99"/>
    <x v="0"/>
    <x v="1"/>
    <x v="2"/>
    <d v="2022-02-19T00:00:00"/>
    <x v="0"/>
    <x v="3"/>
    <s v="1:05 PM"/>
  </r>
  <r>
    <s v="TRX0070"/>
    <x v="40"/>
    <s v="CUST007"/>
    <x v="35"/>
    <s v="P004"/>
    <x v="7"/>
    <x v="1"/>
    <x v="1"/>
    <n v="79.989999999999995"/>
    <n v="399.95"/>
    <x v="3"/>
    <x v="0"/>
    <x v="0"/>
    <d v="2023-02-24T00:00:00"/>
    <x v="2"/>
    <x v="3"/>
    <s v="1:05 PM"/>
  </r>
  <r>
    <s v="TRX0086"/>
    <x v="41"/>
    <s v="CUST020"/>
    <x v="36"/>
    <s v="P008"/>
    <x v="2"/>
    <x v="2"/>
    <x v="3"/>
    <n v="149.99"/>
    <n v="149.99"/>
    <x v="2"/>
    <x v="2"/>
    <x v="0"/>
    <d v="2021-08-13T00:00:00"/>
    <x v="0"/>
    <x v="3"/>
    <s v="1:05 PM"/>
  </r>
  <r>
    <s v="TRX0113"/>
    <x v="41"/>
    <s v="CUST003"/>
    <x v="4"/>
    <s v="P002"/>
    <x v="5"/>
    <x v="0"/>
    <x v="2"/>
    <n v="699.99"/>
    <n v="1399.98"/>
    <x v="2"/>
    <x v="4"/>
    <x v="1"/>
    <d v="2024-04-07T00:00:00"/>
    <x v="1"/>
    <x v="3"/>
    <s v="1:05 PM"/>
  </r>
  <r>
    <s v="TRX0114"/>
    <x v="41"/>
    <s v="CUST018"/>
    <x v="17"/>
    <s v="P010"/>
    <x v="8"/>
    <x v="0"/>
    <x v="1"/>
    <n v="89.99"/>
    <n v="449.95"/>
    <x v="3"/>
    <x v="2"/>
    <x v="1"/>
    <d v="2023-08-23T00:00:00"/>
    <x v="1"/>
    <x v="3"/>
    <s v="1:05 PM"/>
  </r>
  <r>
    <s v="TRX0136"/>
    <x v="42"/>
    <s v="CUST049"/>
    <x v="34"/>
    <s v="P005"/>
    <x v="1"/>
    <x v="1"/>
    <x v="4"/>
    <n v="59.99"/>
    <n v="239.96"/>
    <x v="0"/>
    <x v="1"/>
    <x v="2"/>
    <d v="2021-11-09T00:00:00"/>
    <x v="0"/>
    <x v="3"/>
    <s v="1:05 PM"/>
  </r>
  <r>
    <s v="TRX0018"/>
    <x v="43"/>
    <s v="CUST013"/>
    <x v="1"/>
    <s v="P003"/>
    <x v="3"/>
    <x v="0"/>
    <x v="3"/>
    <n v="149.99"/>
    <n v="149.99"/>
    <x v="0"/>
    <x v="0"/>
    <x v="2"/>
    <d v="2022-12-14T00:00:00"/>
    <x v="2"/>
    <x v="3"/>
    <s v="1:05 PM"/>
  </r>
  <r>
    <s v="TRX0141"/>
    <x v="43"/>
    <s v="CUST033"/>
    <x v="37"/>
    <s v="P007"/>
    <x v="6"/>
    <x v="2"/>
    <x v="3"/>
    <n v="299.99"/>
    <n v="299.99"/>
    <x v="1"/>
    <x v="2"/>
    <x v="1"/>
    <d v="2022-11-26T00:00:00"/>
    <x v="2"/>
    <x v="3"/>
    <s v="1:05 PM"/>
  </r>
  <r>
    <s v="TRX0097"/>
    <x v="44"/>
    <s v="CUST033"/>
    <x v="37"/>
    <s v="P006"/>
    <x v="9"/>
    <x v="2"/>
    <x v="2"/>
    <n v="199.99"/>
    <n v="399.98"/>
    <x v="0"/>
    <x v="2"/>
    <x v="0"/>
    <d v="2021-12-11T00:00:00"/>
    <x v="0"/>
    <x v="3"/>
    <s v="1:05 PM"/>
  </r>
  <r>
    <s v="TRX0169"/>
    <x v="45"/>
    <s v="CUST047"/>
    <x v="38"/>
    <s v="P005"/>
    <x v="1"/>
    <x v="1"/>
    <x v="0"/>
    <n v="59.99"/>
    <n v="179.97"/>
    <x v="1"/>
    <x v="3"/>
    <x v="0"/>
    <d v="2023-07-23T00:00:00"/>
    <x v="2"/>
    <x v="3"/>
    <s v="1:05 PM"/>
  </r>
  <r>
    <s v="TRX0216"/>
    <x v="45"/>
    <s v="CUST041"/>
    <x v="10"/>
    <s v="P008"/>
    <x v="2"/>
    <x v="2"/>
    <x v="0"/>
    <n v="149.99"/>
    <n v="449.97"/>
    <x v="0"/>
    <x v="0"/>
    <x v="1"/>
    <d v="2023-09-30T00:00:00"/>
    <x v="1"/>
    <x v="3"/>
    <s v="1:05 PM"/>
  </r>
  <r>
    <s v="TRX0131"/>
    <x v="46"/>
    <s v="CUST026"/>
    <x v="8"/>
    <s v="P006"/>
    <x v="9"/>
    <x v="2"/>
    <x v="0"/>
    <n v="199.99"/>
    <n v="599.97"/>
    <x v="0"/>
    <x v="2"/>
    <x v="1"/>
    <d v="2023-11-24T00:00:00"/>
    <x v="1"/>
    <x v="3"/>
    <s v="1:05 PM"/>
  </r>
  <r>
    <s v="TRX0162"/>
    <x v="47"/>
    <s v="CUST040"/>
    <x v="30"/>
    <s v="P001"/>
    <x v="4"/>
    <x v="0"/>
    <x v="3"/>
    <n v="899.99"/>
    <n v="899.99"/>
    <x v="0"/>
    <x v="0"/>
    <x v="2"/>
    <d v="2023-09-10T00:00:00"/>
    <x v="1"/>
    <x v="3"/>
    <s v="1:05 PM"/>
  </r>
  <r>
    <s v="TRX0244"/>
    <x v="48"/>
    <s v="CUST013"/>
    <x v="1"/>
    <s v="P001"/>
    <x v="4"/>
    <x v="0"/>
    <x v="1"/>
    <n v="899.99"/>
    <n v="4499.95"/>
    <x v="3"/>
    <x v="1"/>
    <x v="2"/>
    <d v="2022-12-04T00:00:00"/>
    <x v="2"/>
    <x v="3"/>
    <s v="1:05 PM"/>
  </r>
  <r>
    <s v="TRX0006"/>
    <x v="49"/>
    <s v="CUST007"/>
    <x v="35"/>
    <s v="P005"/>
    <x v="1"/>
    <x v="1"/>
    <x v="2"/>
    <n v="59.99"/>
    <n v="119.98"/>
    <x v="0"/>
    <x v="2"/>
    <x v="2"/>
    <d v="2023-08-14T00:00:00"/>
    <x v="1"/>
    <x v="3"/>
    <s v="1:05 PM"/>
  </r>
  <r>
    <s v="TRX0215"/>
    <x v="49"/>
    <s v="CUST047"/>
    <x v="38"/>
    <s v="P009"/>
    <x v="0"/>
    <x v="0"/>
    <x v="4"/>
    <n v="249.99"/>
    <n v="999.96"/>
    <x v="3"/>
    <x v="0"/>
    <x v="2"/>
    <d v="2023-07-20T00:00:00"/>
    <x v="2"/>
    <x v="3"/>
    <s v="1:05 PM"/>
  </r>
  <r>
    <s v="TRX0080"/>
    <x v="50"/>
    <s v="CUST018"/>
    <x v="17"/>
    <s v="P009"/>
    <x v="0"/>
    <x v="0"/>
    <x v="2"/>
    <n v="249.99"/>
    <n v="499.98"/>
    <x v="0"/>
    <x v="2"/>
    <x v="1"/>
    <d v="2023-08-26T00:00:00"/>
    <x v="1"/>
    <x v="3"/>
    <s v="1:05 PM"/>
  </r>
  <r>
    <s v="TRX0228"/>
    <x v="50"/>
    <s v="CUST019"/>
    <x v="29"/>
    <s v="P007"/>
    <x v="6"/>
    <x v="2"/>
    <x v="3"/>
    <n v="299.99"/>
    <n v="299.99"/>
    <x v="0"/>
    <x v="1"/>
    <x v="0"/>
    <d v="2023-02-25T00:00:00"/>
    <x v="2"/>
    <x v="3"/>
    <s v="1:05 PM"/>
  </r>
  <r>
    <s v="TRX0157"/>
    <x v="51"/>
    <s v="CUST025"/>
    <x v="14"/>
    <s v="P010"/>
    <x v="8"/>
    <x v="0"/>
    <x v="2"/>
    <n v="89.99"/>
    <n v="179.98"/>
    <x v="2"/>
    <x v="1"/>
    <x v="0"/>
    <d v="2023-02-19T00:00:00"/>
    <x v="2"/>
    <x v="3"/>
    <s v="1:05 PM"/>
  </r>
  <r>
    <s v="TRX0002"/>
    <x v="51"/>
    <s v="CUST019"/>
    <x v="29"/>
    <s v="P007"/>
    <x v="6"/>
    <x v="2"/>
    <x v="0"/>
    <n v="299.99"/>
    <n v="899.97"/>
    <x v="0"/>
    <x v="0"/>
    <x v="0"/>
    <d v="2022-06-20T00:00:00"/>
    <x v="0"/>
    <x v="3"/>
    <s v="1:05 PM"/>
  </r>
  <r>
    <s v="TRX0217"/>
    <x v="52"/>
    <s v="CUST025"/>
    <x v="14"/>
    <s v="P002"/>
    <x v="5"/>
    <x v="0"/>
    <x v="2"/>
    <n v="699.99"/>
    <n v="1399.98"/>
    <x v="1"/>
    <x v="2"/>
    <x v="1"/>
    <d v="2023-03-14T00:00:00"/>
    <x v="2"/>
    <x v="3"/>
    <s v="1:05 PM"/>
  </r>
  <r>
    <s v="TRX0249"/>
    <x v="53"/>
    <s v="CUST030"/>
    <x v="22"/>
    <s v="P001"/>
    <x v="4"/>
    <x v="0"/>
    <x v="4"/>
    <n v="899.99"/>
    <n v="3599.96"/>
    <x v="3"/>
    <x v="1"/>
    <x v="2"/>
    <d v="2021-11-23T00:00:00"/>
    <x v="0"/>
    <x v="3"/>
    <s v="1:05 PM"/>
  </r>
  <r>
    <s v="TRX0065"/>
    <x v="54"/>
    <s v="CUST016"/>
    <x v="39"/>
    <s v="P008"/>
    <x v="2"/>
    <x v="2"/>
    <x v="2"/>
    <n v="149.99"/>
    <n v="299.98"/>
    <x v="1"/>
    <x v="3"/>
    <x v="0"/>
    <d v="2021-12-12T00:00:00"/>
    <x v="0"/>
    <x v="4"/>
    <s v="1:05 PM"/>
  </r>
  <r>
    <s v="TRX0176"/>
    <x v="55"/>
    <s v="CUST044"/>
    <x v="19"/>
    <s v="P008"/>
    <x v="2"/>
    <x v="2"/>
    <x v="2"/>
    <n v="149.99"/>
    <n v="299.98"/>
    <x v="3"/>
    <x v="4"/>
    <x v="2"/>
    <d v="2022-04-16T00:00:00"/>
    <x v="0"/>
    <x v="4"/>
    <s v="1:05 PM"/>
  </r>
  <r>
    <s v="TRX0101"/>
    <x v="56"/>
    <s v="CUST010"/>
    <x v="15"/>
    <s v="P010"/>
    <x v="8"/>
    <x v="0"/>
    <x v="3"/>
    <n v="89.99"/>
    <n v="89.99"/>
    <x v="1"/>
    <x v="2"/>
    <x v="2"/>
    <d v="2024-04-11T00:00:00"/>
    <x v="1"/>
    <x v="4"/>
    <s v="1:05 PM"/>
  </r>
  <r>
    <s v="TRX0205"/>
    <x v="57"/>
    <s v="CUST025"/>
    <x v="14"/>
    <s v="P007"/>
    <x v="6"/>
    <x v="2"/>
    <x v="1"/>
    <n v="299.99"/>
    <n v="1499.95"/>
    <x v="1"/>
    <x v="2"/>
    <x v="0"/>
    <d v="2023-02-08T00:00:00"/>
    <x v="2"/>
    <x v="4"/>
    <s v="1:05 PM"/>
  </r>
  <r>
    <s v="TRX0020"/>
    <x v="58"/>
    <s v="CUST007"/>
    <x v="35"/>
    <s v="P003"/>
    <x v="3"/>
    <x v="0"/>
    <x v="4"/>
    <n v="149.99"/>
    <n v="599.96"/>
    <x v="3"/>
    <x v="1"/>
    <x v="1"/>
    <d v="2022-09-16T00:00:00"/>
    <x v="2"/>
    <x v="4"/>
    <s v="1:05 PM"/>
  </r>
  <r>
    <s v="TRX0075"/>
    <x v="58"/>
    <s v="CUST020"/>
    <x v="36"/>
    <s v="P009"/>
    <x v="0"/>
    <x v="0"/>
    <x v="1"/>
    <n v="249.99"/>
    <n v="1249.95"/>
    <x v="2"/>
    <x v="4"/>
    <x v="1"/>
    <d v="2022-08-09T00:00:00"/>
    <x v="2"/>
    <x v="4"/>
    <s v="1:05 PM"/>
  </r>
  <r>
    <s v="TRX0098"/>
    <x v="58"/>
    <s v="CUST026"/>
    <x v="8"/>
    <s v="P009"/>
    <x v="0"/>
    <x v="0"/>
    <x v="0"/>
    <n v="249.99"/>
    <n v="749.97"/>
    <x v="2"/>
    <x v="2"/>
    <x v="1"/>
    <d v="2021-09-26T00:00:00"/>
    <x v="0"/>
    <x v="4"/>
    <s v="1:05 PM"/>
  </r>
  <r>
    <s v="TRX0247"/>
    <x v="58"/>
    <s v="CUST046"/>
    <x v="3"/>
    <s v="P006"/>
    <x v="9"/>
    <x v="2"/>
    <x v="4"/>
    <n v="199.99"/>
    <n v="799.96"/>
    <x v="0"/>
    <x v="2"/>
    <x v="2"/>
    <d v="2021-09-19T00:00:00"/>
    <x v="0"/>
    <x v="4"/>
    <s v="1:05 PM"/>
  </r>
  <r>
    <s v="TRX0027"/>
    <x v="59"/>
    <s v="CUST028"/>
    <x v="32"/>
    <s v="P006"/>
    <x v="9"/>
    <x v="2"/>
    <x v="1"/>
    <n v="199.99"/>
    <n v="999.95"/>
    <x v="0"/>
    <x v="2"/>
    <x v="1"/>
    <d v="2023-03-06T00:00:00"/>
    <x v="2"/>
    <x v="4"/>
    <s v="1:05 PM"/>
  </r>
  <r>
    <s v="TRX0140"/>
    <x v="60"/>
    <s v="CUST025"/>
    <x v="14"/>
    <s v="P010"/>
    <x v="8"/>
    <x v="0"/>
    <x v="2"/>
    <n v="89.99"/>
    <n v="179.98"/>
    <x v="0"/>
    <x v="4"/>
    <x v="1"/>
    <d v="2023-02-15T00:00:00"/>
    <x v="2"/>
    <x v="4"/>
    <s v="1:05 PM"/>
  </r>
  <r>
    <s v="TRX0132"/>
    <x v="61"/>
    <s v="CUST047"/>
    <x v="38"/>
    <s v="P001"/>
    <x v="4"/>
    <x v="0"/>
    <x v="1"/>
    <n v="899.99"/>
    <n v="4499.95"/>
    <x v="3"/>
    <x v="4"/>
    <x v="0"/>
    <d v="2021-11-26T00:00:00"/>
    <x v="0"/>
    <x v="4"/>
    <s v="1:05 PM"/>
  </r>
  <r>
    <s v="TRX0031"/>
    <x v="61"/>
    <s v="CUST036"/>
    <x v="20"/>
    <s v="P003"/>
    <x v="3"/>
    <x v="0"/>
    <x v="0"/>
    <n v="149.99"/>
    <n v="449.97"/>
    <x v="2"/>
    <x v="4"/>
    <x v="0"/>
    <d v="2022-01-13T00:00:00"/>
    <x v="0"/>
    <x v="4"/>
    <s v="1:05 PM"/>
  </r>
  <r>
    <s v="TRX0236"/>
    <x v="62"/>
    <s v="CUST044"/>
    <x v="19"/>
    <s v="P008"/>
    <x v="2"/>
    <x v="2"/>
    <x v="1"/>
    <n v="149.99"/>
    <n v="749.95"/>
    <x v="1"/>
    <x v="0"/>
    <x v="0"/>
    <d v="2024-01-19T00:00:00"/>
    <x v="1"/>
    <x v="4"/>
    <s v="1:05 PM"/>
  </r>
  <r>
    <s v="TRX0001"/>
    <x v="63"/>
    <s v="CUST039"/>
    <x v="40"/>
    <s v="P004"/>
    <x v="7"/>
    <x v="1"/>
    <x v="0"/>
    <n v="79.989999999999995"/>
    <n v="239.97"/>
    <x v="0"/>
    <x v="0"/>
    <x v="1"/>
    <d v="2022-08-06T00:00:00"/>
    <x v="2"/>
    <x v="4"/>
    <s v="1:05 PM"/>
  </r>
  <r>
    <s v="TRX0037"/>
    <x v="63"/>
    <s v="CUST035"/>
    <x v="28"/>
    <s v="P009"/>
    <x v="0"/>
    <x v="0"/>
    <x v="2"/>
    <n v="249.99"/>
    <n v="499.98"/>
    <x v="0"/>
    <x v="1"/>
    <x v="2"/>
    <d v="2022-01-11T00:00:00"/>
    <x v="0"/>
    <x v="4"/>
    <s v="1:05 PM"/>
  </r>
  <r>
    <s v="TRX0058"/>
    <x v="64"/>
    <s v="CUST047"/>
    <x v="38"/>
    <s v="P002"/>
    <x v="5"/>
    <x v="0"/>
    <x v="3"/>
    <n v="699.99"/>
    <n v="699.99"/>
    <x v="0"/>
    <x v="0"/>
    <x v="1"/>
    <d v="2021-10-28T00:00:00"/>
    <x v="0"/>
    <x v="4"/>
    <s v="1:05 PM"/>
  </r>
  <r>
    <s v="TRX0170"/>
    <x v="64"/>
    <s v="CUST034"/>
    <x v="41"/>
    <s v="P003"/>
    <x v="3"/>
    <x v="0"/>
    <x v="0"/>
    <n v="149.99"/>
    <n v="449.97"/>
    <x v="0"/>
    <x v="3"/>
    <x v="1"/>
    <d v="2023-10-13T00:00:00"/>
    <x v="1"/>
    <x v="4"/>
    <s v="1:05 PM"/>
  </r>
  <r>
    <s v="TRX0248"/>
    <x v="65"/>
    <s v="CUST032"/>
    <x v="42"/>
    <s v="P002"/>
    <x v="5"/>
    <x v="0"/>
    <x v="2"/>
    <n v="699.99"/>
    <n v="1399.98"/>
    <x v="1"/>
    <x v="2"/>
    <x v="1"/>
    <d v="2021-08-13T00:00:00"/>
    <x v="0"/>
    <x v="4"/>
    <s v="1:05 PM"/>
  </r>
  <r>
    <s v="TRX0099"/>
    <x v="66"/>
    <s v="CUST034"/>
    <x v="41"/>
    <s v="P009"/>
    <x v="0"/>
    <x v="0"/>
    <x v="3"/>
    <n v="249.99"/>
    <n v="249.99"/>
    <x v="1"/>
    <x v="3"/>
    <x v="1"/>
    <d v="2022-05-04T00:00:00"/>
    <x v="0"/>
    <x v="5"/>
    <s v="1:05 PM"/>
  </r>
  <r>
    <s v="TRX0074"/>
    <x v="66"/>
    <s v="CUST023"/>
    <x v="0"/>
    <s v="P009"/>
    <x v="0"/>
    <x v="0"/>
    <x v="3"/>
    <n v="249.99"/>
    <n v="249.99"/>
    <x v="3"/>
    <x v="2"/>
    <x v="1"/>
    <d v="2024-02-10T00:00:00"/>
    <x v="1"/>
    <x v="5"/>
    <s v="1:05 PM"/>
  </r>
  <r>
    <s v="TRX0225"/>
    <x v="67"/>
    <s v="CUST039"/>
    <x v="40"/>
    <s v="P002"/>
    <x v="5"/>
    <x v="0"/>
    <x v="2"/>
    <n v="699.99"/>
    <n v="1399.98"/>
    <x v="3"/>
    <x v="0"/>
    <x v="1"/>
    <d v="2022-11-05T00:00:00"/>
    <x v="2"/>
    <x v="5"/>
    <s v="1:05 PM"/>
  </r>
  <r>
    <s v="TRX0100"/>
    <x v="68"/>
    <s v="CUST031"/>
    <x v="26"/>
    <s v="P005"/>
    <x v="1"/>
    <x v="1"/>
    <x v="0"/>
    <n v="59.99"/>
    <n v="179.97"/>
    <x v="1"/>
    <x v="0"/>
    <x v="1"/>
    <d v="2022-06-05T00:00:00"/>
    <x v="0"/>
    <x v="5"/>
    <s v="1:05 PM"/>
  </r>
  <r>
    <s v="TRX0142"/>
    <x v="69"/>
    <s v="CUST002"/>
    <x v="25"/>
    <s v="P005"/>
    <x v="1"/>
    <x v="1"/>
    <x v="0"/>
    <n v="59.99"/>
    <n v="179.97"/>
    <x v="2"/>
    <x v="4"/>
    <x v="2"/>
    <d v="2022-07-06T00:00:00"/>
    <x v="0"/>
    <x v="5"/>
    <s v="1:05 PM"/>
  </r>
  <r>
    <s v="TRX0112"/>
    <x v="69"/>
    <s v="CUST008"/>
    <x v="27"/>
    <s v="P004"/>
    <x v="7"/>
    <x v="1"/>
    <x v="4"/>
    <n v="79.989999999999995"/>
    <n v="319.95999999999998"/>
    <x v="0"/>
    <x v="2"/>
    <x v="0"/>
    <d v="2021-11-30T00:00:00"/>
    <x v="0"/>
    <x v="5"/>
    <s v="1:05 PM"/>
  </r>
  <r>
    <s v="TRX0161"/>
    <x v="70"/>
    <s v="CUST017"/>
    <x v="6"/>
    <s v="P004"/>
    <x v="7"/>
    <x v="1"/>
    <x v="3"/>
    <n v="79.989999999999995"/>
    <n v="79.989999999999995"/>
    <x v="0"/>
    <x v="3"/>
    <x v="0"/>
    <d v="2022-05-12T00:00:00"/>
    <x v="0"/>
    <x v="5"/>
    <s v="1:05 PM"/>
  </r>
  <r>
    <s v="TRX0108"/>
    <x v="71"/>
    <s v="CUST024"/>
    <x v="5"/>
    <s v="P007"/>
    <x v="6"/>
    <x v="2"/>
    <x v="0"/>
    <n v="299.99"/>
    <n v="899.97"/>
    <x v="1"/>
    <x v="0"/>
    <x v="1"/>
    <d v="2021-10-25T00:00:00"/>
    <x v="0"/>
    <x v="5"/>
    <s v="1:05 PM"/>
  </r>
  <r>
    <s v="TRX0211"/>
    <x v="72"/>
    <s v="CUST046"/>
    <x v="3"/>
    <s v="P010"/>
    <x v="8"/>
    <x v="0"/>
    <x v="2"/>
    <n v="89.99"/>
    <n v="179.98"/>
    <x v="1"/>
    <x v="1"/>
    <x v="1"/>
    <d v="2022-03-21T00:00:00"/>
    <x v="0"/>
    <x v="5"/>
    <s v="1:05 PM"/>
  </r>
  <r>
    <s v="TRX0005"/>
    <x v="73"/>
    <s v="CUST042"/>
    <x v="43"/>
    <s v="P003"/>
    <x v="3"/>
    <x v="0"/>
    <x v="4"/>
    <n v="149.99"/>
    <n v="599.96"/>
    <x v="0"/>
    <x v="2"/>
    <x v="0"/>
    <d v="2022-12-14T00:00:00"/>
    <x v="2"/>
    <x v="5"/>
    <s v="1:05 PM"/>
  </r>
  <r>
    <s v="TRX0195"/>
    <x v="74"/>
    <s v="CUST026"/>
    <x v="8"/>
    <s v="P009"/>
    <x v="0"/>
    <x v="0"/>
    <x v="2"/>
    <n v="249.99"/>
    <n v="499.98"/>
    <x v="2"/>
    <x v="1"/>
    <x v="0"/>
    <d v="2023-03-08T00:00:00"/>
    <x v="2"/>
    <x v="5"/>
    <s v="1:05 PM"/>
  </r>
  <r>
    <s v="TRX0054"/>
    <x v="74"/>
    <s v="CUST004"/>
    <x v="31"/>
    <s v="P006"/>
    <x v="9"/>
    <x v="2"/>
    <x v="4"/>
    <n v="199.99"/>
    <n v="799.96"/>
    <x v="3"/>
    <x v="4"/>
    <x v="0"/>
    <d v="2021-09-19T00:00:00"/>
    <x v="0"/>
    <x v="5"/>
    <s v="1:05 PM"/>
  </r>
  <r>
    <s v="TRX0077"/>
    <x v="75"/>
    <s v="CUST019"/>
    <x v="29"/>
    <s v="P010"/>
    <x v="8"/>
    <x v="0"/>
    <x v="1"/>
    <n v="89.99"/>
    <n v="449.95"/>
    <x v="1"/>
    <x v="4"/>
    <x v="1"/>
    <d v="2021-09-07T00:00:00"/>
    <x v="0"/>
    <x v="5"/>
    <s v="1:05 PM"/>
  </r>
  <r>
    <s v="TRX0111"/>
    <x v="75"/>
    <s v="CUST011"/>
    <x v="44"/>
    <s v="P003"/>
    <x v="3"/>
    <x v="0"/>
    <x v="3"/>
    <n v="149.99"/>
    <n v="149.99"/>
    <x v="2"/>
    <x v="4"/>
    <x v="2"/>
    <d v="2021-10-13T00:00:00"/>
    <x v="0"/>
    <x v="5"/>
    <s v="1:05 PM"/>
  </r>
  <r>
    <s v="TRX0123"/>
    <x v="75"/>
    <s v="CUST041"/>
    <x v="10"/>
    <s v="P002"/>
    <x v="5"/>
    <x v="0"/>
    <x v="4"/>
    <n v="699.99"/>
    <n v="2799.96"/>
    <x v="2"/>
    <x v="1"/>
    <x v="0"/>
    <d v="2022-02-26T00:00:00"/>
    <x v="0"/>
    <x v="5"/>
    <s v="1:05 PM"/>
  </r>
  <r>
    <s v="TRX0177"/>
    <x v="76"/>
    <s v="CUST032"/>
    <x v="42"/>
    <s v="P001"/>
    <x v="4"/>
    <x v="0"/>
    <x v="0"/>
    <n v="899.99"/>
    <n v="2699.97"/>
    <x v="1"/>
    <x v="2"/>
    <x v="2"/>
    <d v="2023-08-19T00:00:00"/>
    <x v="1"/>
    <x v="5"/>
    <s v="1:05 PM"/>
  </r>
  <r>
    <s v="TRX0119"/>
    <x v="77"/>
    <s v="CUST014"/>
    <x v="21"/>
    <s v="P008"/>
    <x v="2"/>
    <x v="2"/>
    <x v="0"/>
    <n v="149.99"/>
    <n v="449.97"/>
    <x v="2"/>
    <x v="4"/>
    <x v="0"/>
    <d v="2022-11-21T00:00:00"/>
    <x v="2"/>
    <x v="5"/>
    <s v="1:05 PM"/>
  </r>
  <r>
    <s v="TRX0181"/>
    <x v="78"/>
    <s v="CUST012"/>
    <x v="18"/>
    <s v="P007"/>
    <x v="6"/>
    <x v="2"/>
    <x v="2"/>
    <n v="299.99"/>
    <n v="599.98"/>
    <x v="3"/>
    <x v="0"/>
    <x v="0"/>
    <d v="2022-01-08T00:00:00"/>
    <x v="0"/>
    <x v="5"/>
    <s v="1:05 PM"/>
  </r>
  <r>
    <s v="TRX0129"/>
    <x v="79"/>
    <s v="CUST015"/>
    <x v="45"/>
    <s v="P006"/>
    <x v="9"/>
    <x v="2"/>
    <x v="3"/>
    <n v="199.99"/>
    <n v="199.99"/>
    <x v="3"/>
    <x v="4"/>
    <x v="2"/>
    <d v="2023-01-27T00:00:00"/>
    <x v="2"/>
    <x v="5"/>
    <s v="1:05 PM"/>
  </r>
  <r>
    <s v="TRX0174"/>
    <x v="80"/>
    <s v="CUST003"/>
    <x v="4"/>
    <s v="P007"/>
    <x v="6"/>
    <x v="2"/>
    <x v="4"/>
    <n v="299.99"/>
    <n v="1199.96"/>
    <x v="0"/>
    <x v="0"/>
    <x v="1"/>
    <d v="2021-09-21T00:00:00"/>
    <x v="0"/>
    <x v="6"/>
    <s v="1:05 PM"/>
  </r>
  <r>
    <s v="TRX0146"/>
    <x v="81"/>
    <s v="CUST010"/>
    <x v="15"/>
    <s v="P005"/>
    <x v="1"/>
    <x v="1"/>
    <x v="2"/>
    <n v="59.99"/>
    <n v="119.98"/>
    <x v="1"/>
    <x v="0"/>
    <x v="0"/>
    <d v="2022-01-18T00:00:00"/>
    <x v="0"/>
    <x v="6"/>
    <s v="1:05 PM"/>
  </r>
  <r>
    <s v="TRX0203"/>
    <x v="81"/>
    <s v="CUST032"/>
    <x v="42"/>
    <s v="P003"/>
    <x v="3"/>
    <x v="0"/>
    <x v="4"/>
    <n v="149.99"/>
    <n v="599.96"/>
    <x v="1"/>
    <x v="2"/>
    <x v="1"/>
    <d v="2023-05-30T00:00:00"/>
    <x v="2"/>
    <x v="6"/>
    <s v="1:05 PM"/>
  </r>
  <r>
    <s v="TRX0055"/>
    <x v="82"/>
    <s v="CUST016"/>
    <x v="39"/>
    <s v="P002"/>
    <x v="5"/>
    <x v="0"/>
    <x v="2"/>
    <n v="699.99"/>
    <n v="1399.98"/>
    <x v="3"/>
    <x v="4"/>
    <x v="1"/>
    <d v="2023-12-14T00:00:00"/>
    <x v="1"/>
    <x v="6"/>
    <s v="1:05 PM"/>
  </r>
  <r>
    <s v="TRX0218"/>
    <x v="82"/>
    <s v="CUST034"/>
    <x v="41"/>
    <s v="P008"/>
    <x v="2"/>
    <x v="2"/>
    <x v="0"/>
    <n v="149.99"/>
    <n v="449.97"/>
    <x v="1"/>
    <x v="1"/>
    <x v="2"/>
    <d v="2023-01-14T00:00:00"/>
    <x v="2"/>
    <x v="6"/>
    <s v="1:05 PM"/>
  </r>
  <r>
    <s v="TRX0085"/>
    <x v="83"/>
    <s v="CUST019"/>
    <x v="29"/>
    <s v="P007"/>
    <x v="6"/>
    <x v="2"/>
    <x v="0"/>
    <n v="299.99"/>
    <n v="899.97"/>
    <x v="1"/>
    <x v="0"/>
    <x v="2"/>
    <d v="2023-09-05T00:00:00"/>
    <x v="1"/>
    <x v="6"/>
    <s v="1:05 PM"/>
  </r>
  <r>
    <s v="TRX0158"/>
    <x v="84"/>
    <s v="CUST027"/>
    <x v="13"/>
    <s v="P001"/>
    <x v="4"/>
    <x v="0"/>
    <x v="0"/>
    <n v="899.99"/>
    <n v="2699.97"/>
    <x v="2"/>
    <x v="3"/>
    <x v="0"/>
    <d v="2023-10-16T00:00:00"/>
    <x v="1"/>
    <x v="6"/>
    <s v="1:05 PM"/>
  </r>
  <r>
    <s v="TRX0173"/>
    <x v="85"/>
    <s v="CUST018"/>
    <x v="17"/>
    <s v="P002"/>
    <x v="5"/>
    <x v="0"/>
    <x v="1"/>
    <n v="699.99"/>
    <n v="3499.95"/>
    <x v="0"/>
    <x v="4"/>
    <x v="2"/>
    <d v="2023-03-23T00:00:00"/>
    <x v="2"/>
    <x v="6"/>
    <s v="1:05 PM"/>
  </r>
  <r>
    <s v="TRX0034"/>
    <x v="85"/>
    <s v="CUST049"/>
    <x v="34"/>
    <s v="P002"/>
    <x v="5"/>
    <x v="0"/>
    <x v="4"/>
    <n v="699.99"/>
    <n v="2799.96"/>
    <x v="1"/>
    <x v="0"/>
    <x v="0"/>
    <d v="2024-04-03T00:00:00"/>
    <x v="1"/>
    <x v="6"/>
    <s v="1:05 PM"/>
  </r>
  <r>
    <s v="TRX0189"/>
    <x v="85"/>
    <s v="CUST040"/>
    <x v="30"/>
    <s v="P001"/>
    <x v="4"/>
    <x v="0"/>
    <x v="3"/>
    <n v="899.99"/>
    <n v="899.99"/>
    <x v="1"/>
    <x v="4"/>
    <x v="2"/>
    <d v="2024-03-18T00:00:00"/>
    <x v="1"/>
    <x v="6"/>
    <s v="1:05 PM"/>
  </r>
  <r>
    <s v="TRX0190"/>
    <x v="86"/>
    <s v="CUST039"/>
    <x v="40"/>
    <s v="P003"/>
    <x v="3"/>
    <x v="0"/>
    <x v="2"/>
    <n v="149.99"/>
    <n v="299.98"/>
    <x v="1"/>
    <x v="3"/>
    <x v="0"/>
    <d v="2022-12-21T00:00:00"/>
    <x v="2"/>
    <x v="6"/>
    <s v="1:05 PM"/>
  </r>
  <r>
    <s v="TRX0079"/>
    <x v="87"/>
    <s v="CUST039"/>
    <x v="40"/>
    <s v="P010"/>
    <x v="8"/>
    <x v="0"/>
    <x v="0"/>
    <n v="89.99"/>
    <n v="269.97000000000003"/>
    <x v="2"/>
    <x v="0"/>
    <x v="0"/>
    <d v="2021-12-21T00:00:00"/>
    <x v="0"/>
    <x v="6"/>
    <s v="1:05 PM"/>
  </r>
  <r>
    <s v="TRX0095"/>
    <x v="88"/>
    <s v="CUST046"/>
    <x v="3"/>
    <s v="P003"/>
    <x v="3"/>
    <x v="0"/>
    <x v="2"/>
    <n v="149.99"/>
    <n v="299.98"/>
    <x v="2"/>
    <x v="0"/>
    <x v="0"/>
    <d v="2021-10-04T00:00:00"/>
    <x v="0"/>
    <x v="6"/>
    <s v="1:05 PM"/>
  </r>
  <r>
    <s v="TRX0009"/>
    <x v="88"/>
    <s v="CUST004"/>
    <x v="31"/>
    <s v="P002"/>
    <x v="5"/>
    <x v="0"/>
    <x v="2"/>
    <n v="699.99"/>
    <n v="1399.98"/>
    <x v="0"/>
    <x v="0"/>
    <x v="0"/>
    <d v="2023-03-07T00:00:00"/>
    <x v="2"/>
    <x v="6"/>
    <s v="1:05 PM"/>
  </r>
  <r>
    <s v="TRX0167"/>
    <x v="89"/>
    <s v="CUST028"/>
    <x v="32"/>
    <s v="P002"/>
    <x v="5"/>
    <x v="0"/>
    <x v="1"/>
    <n v="699.99"/>
    <n v="3499.95"/>
    <x v="0"/>
    <x v="2"/>
    <x v="1"/>
    <d v="2022-03-15T00:00:00"/>
    <x v="0"/>
    <x v="6"/>
    <s v="1:05 PM"/>
  </r>
  <r>
    <s v="TRX0153"/>
    <x v="90"/>
    <s v="CUST049"/>
    <x v="34"/>
    <s v="P010"/>
    <x v="8"/>
    <x v="0"/>
    <x v="0"/>
    <n v="89.99"/>
    <n v="269.97000000000003"/>
    <x v="1"/>
    <x v="2"/>
    <x v="2"/>
    <d v="2022-02-23T00:00:00"/>
    <x v="0"/>
    <x v="6"/>
    <s v="1:05 PM"/>
  </r>
  <r>
    <s v="TRX0057"/>
    <x v="91"/>
    <s v="CUST023"/>
    <x v="0"/>
    <s v="P009"/>
    <x v="0"/>
    <x v="0"/>
    <x v="1"/>
    <n v="249.99"/>
    <n v="1249.95"/>
    <x v="1"/>
    <x v="1"/>
    <x v="2"/>
    <d v="2022-11-16T00:00:00"/>
    <x v="2"/>
    <x v="7"/>
    <s v="1:05 PM"/>
  </r>
  <r>
    <s v="TRX0017"/>
    <x v="92"/>
    <s v="CUST026"/>
    <x v="8"/>
    <s v="P007"/>
    <x v="6"/>
    <x v="2"/>
    <x v="0"/>
    <n v="299.99"/>
    <n v="899.97"/>
    <x v="1"/>
    <x v="1"/>
    <x v="2"/>
    <d v="2021-11-02T00:00:00"/>
    <x v="0"/>
    <x v="7"/>
    <s v="1:05 PM"/>
  </r>
  <r>
    <s v="TRX0060"/>
    <x v="93"/>
    <s v="CUST012"/>
    <x v="18"/>
    <s v="P010"/>
    <x v="8"/>
    <x v="0"/>
    <x v="0"/>
    <n v="89.99"/>
    <n v="269.97000000000003"/>
    <x v="1"/>
    <x v="2"/>
    <x v="1"/>
    <d v="2021-08-12T00:00:00"/>
    <x v="0"/>
    <x v="7"/>
    <s v="1:05 PM"/>
  </r>
  <r>
    <s v="TRX0109"/>
    <x v="94"/>
    <s v="CUST010"/>
    <x v="15"/>
    <s v="P008"/>
    <x v="2"/>
    <x v="2"/>
    <x v="2"/>
    <n v="149.99"/>
    <n v="299.98"/>
    <x v="1"/>
    <x v="3"/>
    <x v="1"/>
    <d v="2022-10-14T00:00:00"/>
    <x v="2"/>
    <x v="7"/>
    <s v="1:05 PM"/>
  </r>
  <r>
    <s v="TRX0090"/>
    <x v="95"/>
    <s v="CUST020"/>
    <x v="36"/>
    <s v="P009"/>
    <x v="0"/>
    <x v="0"/>
    <x v="3"/>
    <n v="249.99"/>
    <n v="249.99"/>
    <x v="1"/>
    <x v="2"/>
    <x v="1"/>
    <d v="2022-09-24T00:00:00"/>
    <x v="2"/>
    <x v="7"/>
    <s v="1:05 PM"/>
  </r>
  <r>
    <s v="TRX0035"/>
    <x v="96"/>
    <s v="CUST041"/>
    <x v="10"/>
    <s v="P003"/>
    <x v="3"/>
    <x v="0"/>
    <x v="0"/>
    <n v="149.99"/>
    <n v="449.97"/>
    <x v="0"/>
    <x v="2"/>
    <x v="0"/>
    <d v="2022-07-27T00:00:00"/>
    <x v="0"/>
    <x v="7"/>
    <s v="1:05 PM"/>
  </r>
  <r>
    <s v="TRX0172"/>
    <x v="96"/>
    <s v="CUST023"/>
    <x v="0"/>
    <s v="P005"/>
    <x v="1"/>
    <x v="1"/>
    <x v="1"/>
    <n v="59.99"/>
    <n v="299.95"/>
    <x v="2"/>
    <x v="3"/>
    <x v="1"/>
    <d v="2022-05-13T00:00:00"/>
    <x v="0"/>
    <x v="7"/>
    <s v="1:05 PM"/>
  </r>
  <r>
    <s v="TRX0076"/>
    <x v="96"/>
    <s v="CUST012"/>
    <x v="18"/>
    <s v="P009"/>
    <x v="0"/>
    <x v="0"/>
    <x v="4"/>
    <n v="249.99"/>
    <n v="999.96"/>
    <x v="1"/>
    <x v="3"/>
    <x v="2"/>
    <d v="2022-04-08T00:00:00"/>
    <x v="0"/>
    <x v="7"/>
    <s v="1:05 PM"/>
  </r>
  <r>
    <s v="TRX0210"/>
    <x v="97"/>
    <s v="CUST004"/>
    <x v="31"/>
    <s v="P008"/>
    <x v="2"/>
    <x v="2"/>
    <x v="1"/>
    <n v="149.99"/>
    <n v="749.95"/>
    <x v="2"/>
    <x v="0"/>
    <x v="0"/>
    <d v="2022-12-06T00:00:00"/>
    <x v="2"/>
    <x v="7"/>
    <s v="1:05 PM"/>
  </r>
  <r>
    <s v="TRX0149"/>
    <x v="97"/>
    <s v="CUST027"/>
    <x v="13"/>
    <s v="P005"/>
    <x v="1"/>
    <x v="1"/>
    <x v="0"/>
    <n v="59.99"/>
    <n v="179.97"/>
    <x v="3"/>
    <x v="1"/>
    <x v="2"/>
    <d v="2023-11-30T00:00:00"/>
    <x v="1"/>
    <x v="7"/>
    <s v="1:05 PM"/>
  </r>
  <r>
    <s v="TRX0073"/>
    <x v="98"/>
    <s v="CUST032"/>
    <x v="42"/>
    <s v="P008"/>
    <x v="2"/>
    <x v="2"/>
    <x v="1"/>
    <n v="149.99"/>
    <n v="749.95"/>
    <x v="0"/>
    <x v="2"/>
    <x v="0"/>
    <d v="2022-11-04T00:00:00"/>
    <x v="2"/>
    <x v="7"/>
    <s v="1:05 PM"/>
  </r>
  <r>
    <s v="TRX0033"/>
    <x v="98"/>
    <s v="CUST025"/>
    <x v="14"/>
    <s v="P002"/>
    <x v="5"/>
    <x v="0"/>
    <x v="2"/>
    <n v="699.99"/>
    <n v="1399.98"/>
    <x v="2"/>
    <x v="3"/>
    <x v="2"/>
    <d v="2022-07-28T00:00:00"/>
    <x v="0"/>
    <x v="7"/>
    <s v="1:05 PM"/>
  </r>
  <r>
    <s v="TRX0160"/>
    <x v="99"/>
    <s v="CUST029"/>
    <x v="23"/>
    <s v="P006"/>
    <x v="9"/>
    <x v="2"/>
    <x v="4"/>
    <n v="199.99"/>
    <n v="799.96"/>
    <x v="3"/>
    <x v="0"/>
    <x v="1"/>
    <d v="2021-08-19T00:00:00"/>
    <x v="0"/>
    <x v="7"/>
    <s v="1:05 PM"/>
  </r>
  <r>
    <s v="TRX0145"/>
    <x v="100"/>
    <s v="CUST033"/>
    <x v="37"/>
    <s v="P005"/>
    <x v="1"/>
    <x v="1"/>
    <x v="3"/>
    <n v="59.99"/>
    <n v="59.99"/>
    <x v="3"/>
    <x v="3"/>
    <x v="2"/>
    <d v="2021-12-30T00:00:00"/>
    <x v="0"/>
    <x v="7"/>
    <s v="1:05 PM"/>
  </r>
  <r>
    <s v="TRX0148"/>
    <x v="100"/>
    <s v="CUST004"/>
    <x v="31"/>
    <s v="P002"/>
    <x v="5"/>
    <x v="0"/>
    <x v="0"/>
    <n v="699.99"/>
    <n v="2099.9699999999998"/>
    <x v="2"/>
    <x v="3"/>
    <x v="2"/>
    <d v="2022-01-22T00:00:00"/>
    <x v="0"/>
    <x v="7"/>
    <s v="1:05 PM"/>
  </r>
  <r>
    <s v="TRX0012"/>
    <x v="101"/>
    <s v="CUST045"/>
    <x v="46"/>
    <s v="P009"/>
    <x v="0"/>
    <x v="0"/>
    <x v="1"/>
    <n v="249.99"/>
    <n v="1249.95"/>
    <x v="1"/>
    <x v="2"/>
    <x v="0"/>
    <d v="2022-11-08T00:00:00"/>
    <x v="2"/>
    <x v="7"/>
    <s v="1:05 PM"/>
  </r>
  <r>
    <s v="TRX0206"/>
    <x v="102"/>
    <s v="CUST014"/>
    <x v="21"/>
    <s v="P008"/>
    <x v="2"/>
    <x v="2"/>
    <x v="2"/>
    <n v="149.99"/>
    <n v="299.98"/>
    <x v="0"/>
    <x v="1"/>
    <x v="2"/>
    <d v="2023-06-24T00:00:00"/>
    <x v="2"/>
    <x v="7"/>
    <s v="1:05 PM"/>
  </r>
  <r>
    <s v="TRX0045"/>
    <x v="103"/>
    <s v="CUST021"/>
    <x v="2"/>
    <s v="P007"/>
    <x v="6"/>
    <x v="2"/>
    <x v="0"/>
    <n v="299.99"/>
    <n v="899.97"/>
    <x v="0"/>
    <x v="1"/>
    <x v="1"/>
    <d v="2022-04-08T00:00:00"/>
    <x v="0"/>
    <x v="8"/>
    <s v="1:05 PM"/>
  </r>
  <r>
    <s v="TRX0094"/>
    <x v="103"/>
    <s v="CUST017"/>
    <x v="6"/>
    <s v="P009"/>
    <x v="0"/>
    <x v="0"/>
    <x v="1"/>
    <n v="249.99"/>
    <n v="1249.95"/>
    <x v="0"/>
    <x v="0"/>
    <x v="1"/>
    <d v="2021-10-16T00:00:00"/>
    <x v="0"/>
    <x v="8"/>
    <s v="1:05 PM"/>
  </r>
  <r>
    <s v="TRX0133"/>
    <x v="103"/>
    <s v="CUST013"/>
    <x v="1"/>
    <s v="P003"/>
    <x v="3"/>
    <x v="0"/>
    <x v="2"/>
    <n v="149.99"/>
    <n v="299.98"/>
    <x v="0"/>
    <x v="1"/>
    <x v="1"/>
    <d v="2021-10-06T00:00:00"/>
    <x v="0"/>
    <x v="8"/>
    <s v="1:05 PM"/>
  </r>
  <r>
    <s v="TRX0201"/>
    <x v="103"/>
    <s v="CUST025"/>
    <x v="14"/>
    <s v="P002"/>
    <x v="5"/>
    <x v="0"/>
    <x v="1"/>
    <n v="699.99"/>
    <n v="3499.95"/>
    <x v="3"/>
    <x v="3"/>
    <x v="2"/>
    <d v="2023-01-18T00:00:00"/>
    <x v="2"/>
    <x v="8"/>
    <s v="1:05 PM"/>
  </r>
  <r>
    <s v="TRX0137"/>
    <x v="104"/>
    <s v="CUST011"/>
    <x v="44"/>
    <s v="P009"/>
    <x v="0"/>
    <x v="0"/>
    <x v="4"/>
    <n v="249.99"/>
    <n v="999.96"/>
    <x v="2"/>
    <x v="4"/>
    <x v="1"/>
    <d v="2023-06-21T00:00:00"/>
    <x v="2"/>
    <x v="8"/>
    <s v="1:05 PM"/>
  </r>
  <r>
    <s v="TRX0066"/>
    <x v="105"/>
    <s v="CUST024"/>
    <x v="5"/>
    <s v="P002"/>
    <x v="5"/>
    <x v="0"/>
    <x v="4"/>
    <n v="699.99"/>
    <n v="2799.96"/>
    <x v="1"/>
    <x v="2"/>
    <x v="1"/>
    <d v="2022-05-22T00:00:00"/>
    <x v="0"/>
    <x v="8"/>
    <s v="1:05 PM"/>
  </r>
  <r>
    <s v="TRX0180"/>
    <x v="106"/>
    <s v="CUST036"/>
    <x v="20"/>
    <s v="P009"/>
    <x v="0"/>
    <x v="0"/>
    <x v="2"/>
    <n v="249.99"/>
    <n v="499.98"/>
    <x v="1"/>
    <x v="0"/>
    <x v="1"/>
    <d v="2021-07-19T00:00:00"/>
    <x v="3"/>
    <x v="8"/>
    <s v="1:05 PM"/>
  </r>
  <r>
    <s v="TRX0082"/>
    <x v="106"/>
    <s v="CUST005"/>
    <x v="47"/>
    <s v="P005"/>
    <x v="1"/>
    <x v="1"/>
    <x v="0"/>
    <n v="59.99"/>
    <n v="179.97"/>
    <x v="0"/>
    <x v="0"/>
    <x v="1"/>
    <d v="2023-05-06T00:00:00"/>
    <x v="2"/>
    <x v="8"/>
    <s v="1:05 PM"/>
  </r>
  <r>
    <s v="TRX0036"/>
    <x v="106"/>
    <s v="CUST008"/>
    <x v="27"/>
    <s v="P004"/>
    <x v="7"/>
    <x v="1"/>
    <x v="4"/>
    <n v="79.989999999999995"/>
    <n v="319.95999999999998"/>
    <x v="3"/>
    <x v="4"/>
    <x v="2"/>
    <d v="2022-12-26T00:00:00"/>
    <x v="2"/>
    <x v="8"/>
    <s v="1:05 PM"/>
  </r>
  <r>
    <s v="TRX0198"/>
    <x v="107"/>
    <s v="CUST030"/>
    <x v="22"/>
    <s v="P004"/>
    <x v="7"/>
    <x v="1"/>
    <x v="0"/>
    <n v="79.989999999999995"/>
    <n v="239.97"/>
    <x v="3"/>
    <x v="4"/>
    <x v="2"/>
    <d v="2022-08-06T00:00:00"/>
    <x v="2"/>
    <x v="8"/>
    <s v="1:05 PM"/>
  </r>
  <r>
    <s v="TRX0032"/>
    <x v="108"/>
    <s v="CUST041"/>
    <x v="10"/>
    <s v="P001"/>
    <x v="4"/>
    <x v="0"/>
    <x v="2"/>
    <n v="899.99"/>
    <n v="1799.98"/>
    <x v="0"/>
    <x v="2"/>
    <x v="0"/>
    <d v="2021-07-29T00:00:00"/>
    <x v="3"/>
    <x v="8"/>
    <s v="1:05 PM"/>
  </r>
  <r>
    <s v="TRX0081"/>
    <x v="109"/>
    <s v="CUST007"/>
    <x v="35"/>
    <s v="P008"/>
    <x v="2"/>
    <x v="2"/>
    <x v="3"/>
    <n v="149.99"/>
    <n v="149.99"/>
    <x v="3"/>
    <x v="4"/>
    <x v="2"/>
    <d v="2023-10-01T00:00:00"/>
    <x v="1"/>
    <x v="8"/>
    <s v="1:05 PM"/>
  </r>
  <r>
    <s v="TRX0224"/>
    <x v="109"/>
    <s v="CUST031"/>
    <x v="26"/>
    <s v="P007"/>
    <x v="6"/>
    <x v="2"/>
    <x v="2"/>
    <n v="299.99"/>
    <n v="599.98"/>
    <x v="0"/>
    <x v="4"/>
    <x v="1"/>
    <d v="2022-06-12T00:00:00"/>
    <x v="0"/>
    <x v="8"/>
    <s v="1:05 PM"/>
  </r>
  <r>
    <s v="TRX0028"/>
    <x v="110"/>
    <s v="CUST002"/>
    <x v="25"/>
    <s v="P005"/>
    <x v="1"/>
    <x v="1"/>
    <x v="2"/>
    <n v="59.99"/>
    <n v="119.98"/>
    <x v="0"/>
    <x v="3"/>
    <x v="0"/>
    <d v="2023-09-22T00:00:00"/>
    <x v="1"/>
    <x v="8"/>
    <s v="1:05 PM"/>
  </r>
  <r>
    <s v="TRX0183"/>
    <x v="111"/>
    <s v="CUST007"/>
    <x v="35"/>
    <s v="P010"/>
    <x v="8"/>
    <x v="0"/>
    <x v="3"/>
    <n v="89.99"/>
    <n v="89.99"/>
    <x v="3"/>
    <x v="0"/>
    <x v="2"/>
    <d v="2022-07-18T00:00:00"/>
    <x v="0"/>
    <x v="8"/>
    <s v="1:05 PM"/>
  </r>
  <r>
    <s v="TRX0163"/>
    <x v="111"/>
    <s v="CUST019"/>
    <x v="29"/>
    <s v="P001"/>
    <x v="4"/>
    <x v="0"/>
    <x v="1"/>
    <n v="899.99"/>
    <n v="4499.95"/>
    <x v="3"/>
    <x v="4"/>
    <x v="2"/>
    <d v="2022-03-05T00:00:00"/>
    <x v="0"/>
    <x v="8"/>
    <s v="1:05 PM"/>
  </r>
  <r>
    <s v="TRX0046"/>
    <x v="112"/>
    <s v="CUST003"/>
    <x v="4"/>
    <s v="P008"/>
    <x v="2"/>
    <x v="2"/>
    <x v="2"/>
    <n v="149.99"/>
    <n v="299.98"/>
    <x v="0"/>
    <x v="1"/>
    <x v="0"/>
    <d v="2023-11-09T00:00:00"/>
    <x v="1"/>
    <x v="8"/>
    <s v="1:05 PM"/>
  </r>
  <r>
    <s v="TRX0164"/>
    <x v="113"/>
    <s v="CUST014"/>
    <x v="21"/>
    <s v="P003"/>
    <x v="3"/>
    <x v="0"/>
    <x v="2"/>
    <n v="149.99"/>
    <n v="299.98"/>
    <x v="3"/>
    <x v="3"/>
    <x v="1"/>
    <d v="2023-12-20T00:00:00"/>
    <x v="1"/>
    <x v="8"/>
    <s v="1:05 PM"/>
  </r>
  <r>
    <s v="TRX0008"/>
    <x v="113"/>
    <s v="CUST007"/>
    <x v="35"/>
    <s v="P008"/>
    <x v="2"/>
    <x v="2"/>
    <x v="0"/>
    <n v="149.99"/>
    <n v="449.97"/>
    <x v="3"/>
    <x v="2"/>
    <x v="2"/>
    <d v="2021-11-22T00:00:00"/>
    <x v="0"/>
    <x v="8"/>
    <s v="1:05 PM"/>
  </r>
  <r>
    <s v="TRX0171"/>
    <x v="114"/>
    <s v="CUST021"/>
    <x v="2"/>
    <s v="P007"/>
    <x v="6"/>
    <x v="2"/>
    <x v="2"/>
    <n v="299.99"/>
    <n v="599.98"/>
    <x v="2"/>
    <x v="1"/>
    <x v="0"/>
    <d v="2022-06-09T00:00:00"/>
    <x v="0"/>
    <x v="8"/>
    <s v="1:05 PM"/>
  </r>
  <r>
    <s v="TRX0143"/>
    <x v="115"/>
    <s v="CUST003"/>
    <x v="4"/>
    <s v="P007"/>
    <x v="6"/>
    <x v="2"/>
    <x v="2"/>
    <n v="299.99"/>
    <n v="599.98"/>
    <x v="0"/>
    <x v="3"/>
    <x v="0"/>
    <d v="2022-07-29T00:00:00"/>
    <x v="0"/>
    <x v="8"/>
    <s v="1:05 PM"/>
  </r>
  <r>
    <s v="TRX0165"/>
    <x v="115"/>
    <s v="CUST030"/>
    <x v="22"/>
    <s v="P006"/>
    <x v="9"/>
    <x v="2"/>
    <x v="4"/>
    <n v="199.99"/>
    <n v="799.96"/>
    <x v="1"/>
    <x v="0"/>
    <x v="0"/>
    <d v="2021-11-23T00:00:00"/>
    <x v="0"/>
    <x v="8"/>
    <s v="1:05 PM"/>
  </r>
  <r>
    <s v="TRX0156"/>
    <x v="116"/>
    <s v="CUST009"/>
    <x v="7"/>
    <s v="P010"/>
    <x v="8"/>
    <x v="0"/>
    <x v="3"/>
    <n v="89.99"/>
    <n v="89.99"/>
    <x v="1"/>
    <x v="1"/>
    <x v="1"/>
    <d v="2022-01-30T00:00:00"/>
    <x v="0"/>
    <x v="8"/>
    <s v="1:05 PM"/>
  </r>
  <r>
    <s v="TRX0147"/>
    <x v="116"/>
    <s v="CUST036"/>
    <x v="20"/>
    <s v="P008"/>
    <x v="2"/>
    <x v="2"/>
    <x v="1"/>
    <n v="149.99"/>
    <n v="749.95"/>
    <x v="0"/>
    <x v="0"/>
    <x v="1"/>
    <d v="2024-02-25T00:00:00"/>
    <x v="1"/>
    <x v="8"/>
    <s v="1:05 PM"/>
  </r>
  <r>
    <s v="TRX0207"/>
    <x v="117"/>
    <s v="CUST025"/>
    <x v="14"/>
    <s v="P001"/>
    <x v="4"/>
    <x v="0"/>
    <x v="3"/>
    <n v="899.99"/>
    <n v="899.99"/>
    <x v="2"/>
    <x v="2"/>
    <x v="1"/>
    <d v="2023-05-04T00:00:00"/>
    <x v="2"/>
    <x v="8"/>
    <s v="1:05 PM"/>
  </r>
  <r>
    <s v="TRX0056"/>
    <x v="118"/>
    <s v="CUST019"/>
    <x v="29"/>
    <s v="P010"/>
    <x v="8"/>
    <x v="0"/>
    <x v="2"/>
    <n v="89.99"/>
    <n v="179.98"/>
    <x v="1"/>
    <x v="1"/>
    <x v="1"/>
    <d v="2022-01-03T00:00:00"/>
    <x v="0"/>
    <x v="9"/>
    <s v="1:05 PM"/>
  </r>
  <r>
    <s v="TRX0026"/>
    <x v="119"/>
    <s v="CUST037"/>
    <x v="48"/>
    <s v="P001"/>
    <x v="4"/>
    <x v="0"/>
    <x v="3"/>
    <n v="899.99"/>
    <n v="899.99"/>
    <x v="2"/>
    <x v="2"/>
    <x v="2"/>
    <d v="2022-07-10T00:00:00"/>
    <x v="0"/>
    <x v="9"/>
    <s v="1:05 PM"/>
  </r>
  <r>
    <s v="TRX0237"/>
    <x v="120"/>
    <s v="CUST006"/>
    <x v="24"/>
    <s v="P003"/>
    <x v="3"/>
    <x v="0"/>
    <x v="1"/>
    <n v="149.99"/>
    <n v="749.95"/>
    <x v="2"/>
    <x v="4"/>
    <x v="1"/>
    <d v="2022-09-20T00:00:00"/>
    <x v="2"/>
    <x v="9"/>
    <s v="1:05 PM"/>
  </r>
  <r>
    <s v="TRX0091"/>
    <x v="120"/>
    <s v="CUST003"/>
    <x v="4"/>
    <s v="P007"/>
    <x v="6"/>
    <x v="2"/>
    <x v="0"/>
    <n v="299.99"/>
    <n v="899.97"/>
    <x v="0"/>
    <x v="1"/>
    <x v="2"/>
    <d v="2021-08-14T00:00:00"/>
    <x v="0"/>
    <x v="9"/>
    <s v="1:05 PM"/>
  </r>
  <r>
    <s v="TRX0125"/>
    <x v="121"/>
    <s v="CUST026"/>
    <x v="8"/>
    <s v="P002"/>
    <x v="5"/>
    <x v="0"/>
    <x v="0"/>
    <n v="699.99"/>
    <n v="2099.9699999999998"/>
    <x v="1"/>
    <x v="0"/>
    <x v="1"/>
    <d v="2023-06-28T00:00:00"/>
    <x v="2"/>
    <x v="9"/>
    <s v="1:05 PM"/>
  </r>
  <r>
    <s v="TRX0223"/>
    <x v="122"/>
    <s v="CUST036"/>
    <x v="20"/>
    <s v="P006"/>
    <x v="9"/>
    <x v="2"/>
    <x v="1"/>
    <n v="199.99"/>
    <n v="999.95"/>
    <x v="2"/>
    <x v="0"/>
    <x v="2"/>
    <d v="2022-03-13T00:00:00"/>
    <x v="0"/>
    <x v="9"/>
    <s v="1:05 PM"/>
  </r>
  <r>
    <s v="TRX0243"/>
    <x v="122"/>
    <s v="CUST048"/>
    <x v="16"/>
    <s v="P009"/>
    <x v="0"/>
    <x v="0"/>
    <x v="1"/>
    <n v="249.99"/>
    <n v="1249.95"/>
    <x v="1"/>
    <x v="1"/>
    <x v="0"/>
    <d v="2024-02-08T00:00:00"/>
    <x v="1"/>
    <x v="9"/>
    <s v="1:05 PM"/>
  </r>
  <r>
    <s v="TRX0084"/>
    <x v="123"/>
    <s v="CUST031"/>
    <x v="26"/>
    <s v="P003"/>
    <x v="3"/>
    <x v="0"/>
    <x v="4"/>
    <n v="149.99"/>
    <n v="599.96"/>
    <x v="3"/>
    <x v="4"/>
    <x v="2"/>
    <d v="2021-12-06T00:00:00"/>
    <x v="0"/>
    <x v="9"/>
    <s v="1:05 PM"/>
  </r>
  <r>
    <s v="TRX0238"/>
    <x v="123"/>
    <s v="CUST038"/>
    <x v="12"/>
    <s v="P002"/>
    <x v="5"/>
    <x v="0"/>
    <x v="0"/>
    <n v="699.99"/>
    <n v="2099.9699999999998"/>
    <x v="0"/>
    <x v="2"/>
    <x v="1"/>
    <d v="2022-02-10T00:00:00"/>
    <x v="0"/>
    <x v="9"/>
    <s v="1:05 PM"/>
  </r>
  <r>
    <s v="TRX0102"/>
    <x v="124"/>
    <s v="CUST045"/>
    <x v="46"/>
    <s v="P004"/>
    <x v="7"/>
    <x v="1"/>
    <x v="3"/>
    <n v="79.989999999999995"/>
    <n v="79.989999999999995"/>
    <x v="1"/>
    <x v="1"/>
    <x v="0"/>
    <d v="2024-01-31T00:00:00"/>
    <x v="1"/>
    <x v="9"/>
    <s v="1:05 PM"/>
  </r>
  <r>
    <s v="TRX0022"/>
    <x v="124"/>
    <s v="CUST025"/>
    <x v="14"/>
    <s v="P007"/>
    <x v="6"/>
    <x v="2"/>
    <x v="3"/>
    <n v="299.99"/>
    <n v="299.99"/>
    <x v="1"/>
    <x v="2"/>
    <x v="0"/>
    <d v="2021-08-28T00:00:00"/>
    <x v="0"/>
    <x v="9"/>
    <s v="1:05 PM"/>
  </r>
  <r>
    <s v="TRX0087"/>
    <x v="125"/>
    <s v="CUST028"/>
    <x v="32"/>
    <s v="P009"/>
    <x v="0"/>
    <x v="0"/>
    <x v="4"/>
    <n v="249.99"/>
    <n v="999.96"/>
    <x v="1"/>
    <x v="2"/>
    <x v="1"/>
    <d v="2021-09-21T00:00:00"/>
    <x v="0"/>
    <x v="9"/>
    <s v="1:05 PM"/>
  </r>
  <r>
    <s v="TRX0107"/>
    <x v="125"/>
    <s v="CUST030"/>
    <x v="22"/>
    <s v="P003"/>
    <x v="3"/>
    <x v="0"/>
    <x v="2"/>
    <n v="149.99"/>
    <n v="299.98"/>
    <x v="0"/>
    <x v="2"/>
    <x v="2"/>
    <d v="2022-12-18T00:00:00"/>
    <x v="2"/>
    <x v="9"/>
    <s v="1:05 PM"/>
  </r>
  <r>
    <s v="TRX0051"/>
    <x v="125"/>
    <s v="CUST032"/>
    <x v="42"/>
    <s v="P007"/>
    <x v="6"/>
    <x v="2"/>
    <x v="0"/>
    <n v="299.99"/>
    <n v="899.97"/>
    <x v="1"/>
    <x v="1"/>
    <x v="0"/>
    <d v="2023-10-05T00:00:00"/>
    <x v="1"/>
    <x v="9"/>
    <s v="1:05 PM"/>
  </r>
  <r>
    <s v="TRX0106"/>
    <x v="126"/>
    <s v="CUST039"/>
    <x v="40"/>
    <s v="P006"/>
    <x v="9"/>
    <x v="2"/>
    <x v="4"/>
    <n v="199.99"/>
    <n v="799.96"/>
    <x v="3"/>
    <x v="1"/>
    <x v="2"/>
    <d v="2021-12-14T00:00:00"/>
    <x v="0"/>
    <x v="9"/>
    <s v="1:05 PM"/>
  </r>
  <r>
    <s v="TRX0059"/>
    <x v="126"/>
    <s v="CUST016"/>
    <x v="39"/>
    <s v="P007"/>
    <x v="6"/>
    <x v="2"/>
    <x v="1"/>
    <n v="299.99"/>
    <n v="1499.95"/>
    <x v="3"/>
    <x v="0"/>
    <x v="0"/>
    <d v="2021-08-23T00:00:00"/>
    <x v="0"/>
    <x v="9"/>
    <s v="1:05 PM"/>
  </r>
  <r>
    <s v="TRX0072"/>
    <x v="126"/>
    <s v="CUST009"/>
    <x v="7"/>
    <s v="P008"/>
    <x v="2"/>
    <x v="2"/>
    <x v="0"/>
    <n v="149.99"/>
    <n v="449.97"/>
    <x v="1"/>
    <x v="4"/>
    <x v="2"/>
    <d v="2021-07-18T00:00:00"/>
    <x v="3"/>
    <x v="9"/>
    <s v="1:05 PM"/>
  </r>
  <r>
    <s v="TRX0110"/>
    <x v="127"/>
    <s v="CUST006"/>
    <x v="24"/>
    <s v="P005"/>
    <x v="1"/>
    <x v="1"/>
    <x v="1"/>
    <n v="59.99"/>
    <n v="299.95"/>
    <x v="3"/>
    <x v="4"/>
    <x v="0"/>
    <d v="2022-03-22T00:00:00"/>
    <x v="0"/>
    <x v="9"/>
    <s v="1:05 PM"/>
  </r>
  <r>
    <s v="TRX0126"/>
    <x v="128"/>
    <s v="CUST022"/>
    <x v="9"/>
    <s v="P005"/>
    <x v="1"/>
    <x v="1"/>
    <x v="4"/>
    <n v="59.99"/>
    <n v="239.96"/>
    <x v="3"/>
    <x v="4"/>
    <x v="2"/>
    <d v="2022-01-03T00:00:00"/>
    <x v="0"/>
    <x v="9"/>
    <s v="1:05 PM"/>
  </r>
  <r>
    <s v="TRX0159"/>
    <x v="129"/>
    <s v="CUST024"/>
    <x v="5"/>
    <s v="P009"/>
    <x v="0"/>
    <x v="0"/>
    <x v="4"/>
    <n v="249.99"/>
    <n v="999.96"/>
    <x v="3"/>
    <x v="0"/>
    <x v="1"/>
    <d v="2023-10-18T00:00:00"/>
    <x v="1"/>
    <x v="9"/>
    <s v="1:05 PM"/>
  </r>
  <r>
    <s v="TRX0030"/>
    <x v="130"/>
    <s v="CUST011"/>
    <x v="44"/>
    <s v="P001"/>
    <x v="4"/>
    <x v="0"/>
    <x v="4"/>
    <n v="899.99"/>
    <n v="3599.96"/>
    <x v="2"/>
    <x v="0"/>
    <x v="0"/>
    <d v="2022-06-22T00:00:00"/>
    <x v="0"/>
    <x v="9"/>
    <s v="1:05 PM"/>
  </r>
  <r>
    <s v="TRX0178"/>
    <x v="130"/>
    <s v="CUST025"/>
    <x v="14"/>
    <s v="P007"/>
    <x v="6"/>
    <x v="2"/>
    <x v="0"/>
    <n v="299.99"/>
    <n v="899.97"/>
    <x v="3"/>
    <x v="3"/>
    <x v="2"/>
    <d v="2023-01-26T00:00:00"/>
    <x v="2"/>
    <x v="9"/>
    <s v="1:05 PM"/>
  </r>
  <r>
    <s v="TRX0188"/>
    <x v="130"/>
    <s v="CUST045"/>
    <x v="46"/>
    <s v="P002"/>
    <x v="5"/>
    <x v="0"/>
    <x v="2"/>
    <n v="699.99"/>
    <n v="1399.98"/>
    <x v="3"/>
    <x v="0"/>
    <x v="1"/>
    <d v="2022-04-30T00:00:00"/>
    <x v="0"/>
    <x v="9"/>
    <s v="1:05 PM"/>
  </r>
  <r>
    <s v="TRX0010"/>
    <x v="131"/>
    <s v="CUST026"/>
    <x v="8"/>
    <s v="P002"/>
    <x v="5"/>
    <x v="0"/>
    <x v="4"/>
    <n v="699.99"/>
    <n v="2799.96"/>
    <x v="3"/>
    <x v="3"/>
    <x v="1"/>
    <d v="2022-05-11T00:00:00"/>
    <x v="0"/>
    <x v="9"/>
    <s v="1:05 PM"/>
  </r>
  <r>
    <s v="TRX0069"/>
    <x v="131"/>
    <s v="CUST029"/>
    <x v="23"/>
    <s v="P010"/>
    <x v="8"/>
    <x v="0"/>
    <x v="2"/>
    <n v="89.99"/>
    <n v="179.98"/>
    <x v="3"/>
    <x v="1"/>
    <x v="0"/>
    <d v="2022-08-04T00:00:00"/>
    <x v="2"/>
    <x v="9"/>
    <s v="1:05 PM"/>
  </r>
  <r>
    <s v="TRX0166"/>
    <x v="131"/>
    <s v="CUST003"/>
    <x v="4"/>
    <s v="P010"/>
    <x v="8"/>
    <x v="0"/>
    <x v="0"/>
    <n v="89.99"/>
    <n v="269.97000000000003"/>
    <x v="3"/>
    <x v="1"/>
    <x v="1"/>
    <d v="2024-01-16T00:00:00"/>
    <x v="1"/>
    <x v="9"/>
    <s v="1:05 PM"/>
  </r>
  <r>
    <s v="TRX0219"/>
    <x v="132"/>
    <s v="CUST037"/>
    <x v="48"/>
    <s v="P005"/>
    <x v="1"/>
    <x v="1"/>
    <x v="3"/>
    <n v="59.99"/>
    <n v="59.99"/>
    <x v="3"/>
    <x v="0"/>
    <x v="2"/>
    <d v="2023-04-29T00:00:00"/>
    <x v="2"/>
    <x v="10"/>
    <s v="1:05 PM"/>
  </r>
  <r>
    <s v="TRX0024"/>
    <x v="133"/>
    <s v="CUST042"/>
    <x v="43"/>
    <s v="P008"/>
    <x v="2"/>
    <x v="2"/>
    <x v="0"/>
    <n v="149.99"/>
    <n v="449.97"/>
    <x v="3"/>
    <x v="2"/>
    <x v="1"/>
    <d v="2022-01-03T00:00:00"/>
    <x v="0"/>
    <x v="10"/>
    <s v="1:05 PM"/>
  </r>
  <r>
    <s v="TRX0105"/>
    <x v="133"/>
    <s v="CUST048"/>
    <x v="16"/>
    <s v="P007"/>
    <x v="6"/>
    <x v="2"/>
    <x v="1"/>
    <n v="299.99"/>
    <n v="1499.95"/>
    <x v="1"/>
    <x v="1"/>
    <x v="0"/>
    <d v="2023-02-02T00:00:00"/>
    <x v="2"/>
    <x v="10"/>
    <s v="1:05 PM"/>
  </r>
  <r>
    <s v="TRX0011"/>
    <x v="134"/>
    <s v="CUST040"/>
    <x v="30"/>
    <s v="P005"/>
    <x v="1"/>
    <x v="1"/>
    <x v="1"/>
    <n v="59.99"/>
    <n v="299.95"/>
    <x v="3"/>
    <x v="0"/>
    <x v="2"/>
    <d v="2023-09-08T00:00:00"/>
    <x v="1"/>
    <x v="10"/>
    <s v="1:05 PM"/>
  </r>
  <r>
    <s v="TRX0187"/>
    <x v="135"/>
    <s v="CUST036"/>
    <x v="20"/>
    <s v="P004"/>
    <x v="7"/>
    <x v="1"/>
    <x v="0"/>
    <n v="79.989999999999995"/>
    <n v="239.97"/>
    <x v="0"/>
    <x v="4"/>
    <x v="1"/>
    <d v="2021-08-28T00:00:00"/>
    <x v="0"/>
    <x v="10"/>
    <s v="1:05 PM"/>
  </r>
  <r>
    <s v="TRX0089"/>
    <x v="136"/>
    <s v="CUST021"/>
    <x v="2"/>
    <s v="P006"/>
    <x v="9"/>
    <x v="2"/>
    <x v="0"/>
    <n v="199.99"/>
    <n v="599.97"/>
    <x v="0"/>
    <x v="0"/>
    <x v="0"/>
    <d v="2022-06-23T00:00:00"/>
    <x v="0"/>
    <x v="10"/>
    <s v="1:05 PM"/>
  </r>
  <r>
    <s v="TRX0196"/>
    <x v="136"/>
    <s v="CUST023"/>
    <x v="0"/>
    <s v="P010"/>
    <x v="8"/>
    <x v="0"/>
    <x v="2"/>
    <n v="89.99"/>
    <n v="179.98"/>
    <x v="2"/>
    <x v="0"/>
    <x v="0"/>
    <d v="2023-11-27T00:00:00"/>
    <x v="1"/>
    <x v="10"/>
    <s v="1:05 PM"/>
  </r>
  <r>
    <s v="TRX0118"/>
    <x v="137"/>
    <s v="CUST015"/>
    <x v="45"/>
    <s v="P008"/>
    <x v="2"/>
    <x v="2"/>
    <x v="2"/>
    <n v="149.99"/>
    <n v="299.98"/>
    <x v="0"/>
    <x v="1"/>
    <x v="1"/>
    <d v="2022-06-16T00:00:00"/>
    <x v="0"/>
    <x v="10"/>
    <s v="1:05 PM"/>
  </r>
  <r>
    <s v="TRX0179"/>
    <x v="138"/>
    <s v="CUST029"/>
    <x v="23"/>
    <s v="P002"/>
    <x v="5"/>
    <x v="0"/>
    <x v="1"/>
    <n v="699.99"/>
    <n v="3499.95"/>
    <x v="2"/>
    <x v="1"/>
    <x v="1"/>
    <d v="2024-03-01T00:00:00"/>
    <x v="1"/>
    <x v="10"/>
    <s v="1:05 PM"/>
  </r>
  <r>
    <s v="TRX0168"/>
    <x v="138"/>
    <s v="CUST003"/>
    <x v="4"/>
    <s v="P008"/>
    <x v="2"/>
    <x v="2"/>
    <x v="0"/>
    <n v="149.99"/>
    <n v="449.97"/>
    <x v="2"/>
    <x v="0"/>
    <x v="2"/>
    <d v="2022-03-13T00:00:00"/>
    <x v="0"/>
    <x v="10"/>
    <s v="1:05 PM"/>
  </r>
  <r>
    <s v="TRX0214"/>
    <x v="139"/>
    <s v="CUST018"/>
    <x v="17"/>
    <s v="P001"/>
    <x v="4"/>
    <x v="0"/>
    <x v="0"/>
    <n v="899.99"/>
    <n v="2699.97"/>
    <x v="0"/>
    <x v="4"/>
    <x v="2"/>
    <d v="2022-02-21T00:00:00"/>
    <x v="0"/>
    <x v="10"/>
    <s v="1:05 PM"/>
  </r>
  <r>
    <s v="TRX0221"/>
    <x v="139"/>
    <s v="CUST033"/>
    <x v="37"/>
    <s v="P006"/>
    <x v="9"/>
    <x v="2"/>
    <x v="0"/>
    <n v="199.99"/>
    <n v="599.97"/>
    <x v="0"/>
    <x v="3"/>
    <x v="1"/>
    <d v="2022-09-19T00:00:00"/>
    <x v="2"/>
    <x v="10"/>
    <s v="1:05 PM"/>
  </r>
  <r>
    <s v="TRX0083"/>
    <x v="140"/>
    <s v="CUST017"/>
    <x v="6"/>
    <s v="P007"/>
    <x v="6"/>
    <x v="2"/>
    <x v="1"/>
    <n v="299.99"/>
    <n v="1499.95"/>
    <x v="0"/>
    <x v="3"/>
    <x v="2"/>
    <d v="2023-08-04T00:00:00"/>
    <x v="1"/>
    <x v="10"/>
    <s v="1:05 PM"/>
  </r>
  <r>
    <s v="TRX0151"/>
    <x v="140"/>
    <s v="CUST040"/>
    <x v="30"/>
    <s v="P002"/>
    <x v="5"/>
    <x v="0"/>
    <x v="3"/>
    <n v="699.99"/>
    <n v="699.99"/>
    <x v="2"/>
    <x v="3"/>
    <x v="0"/>
    <d v="2023-01-08T00:00:00"/>
    <x v="2"/>
    <x v="10"/>
    <s v="1:05 PM"/>
  </r>
  <r>
    <s v="TRX0047"/>
    <x v="141"/>
    <s v="CUST042"/>
    <x v="43"/>
    <s v="P002"/>
    <x v="5"/>
    <x v="0"/>
    <x v="3"/>
    <n v="699.99"/>
    <n v="699.99"/>
    <x v="0"/>
    <x v="2"/>
    <x v="1"/>
    <d v="2022-01-22T00:00:00"/>
    <x v="0"/>
    <x v="10"/>
    <s v="1:05 PM"/>
  </r>
  <r>
    <s v="TRX0200"/>
    <x v="141"/>
    <s v="CUST037"/>
    <x v="48"/>
    <s v="P008"/>
    <x v="2"/>
    <x v="2"/>
    <x v="4"/>
    <n v="149.99"/>
    <n v="599.96"/>
    <x v="2"/>
    <x v="2"/>
    <x v="1"/>
    <d v="2021-08-04T00:00:00"/>
    <x v="0"/>
    <x v="10"/>
    <s v="1:05 PM"/>
  </r>
  <r>
    <s v="TRX0062"/>
    <x v="141"/>
    <s v="CUST016"/>
    <x v="39"/>
    <s v="P010"/>
    <x v="8"/>
    <x v="0"/>
    <x v="1"/>
    <n v="89.99"/>
    <n v="449.95"/>
    <x v="2"/>
    <x v="3"/>
    <x v="1"/>
    <d v="2023-08-02T00:00:00"/>
    <x v="1"/>
    <x v="10"/>
    <s v="1:05 PM"/>
  </r>
  <r>
    <s v="TRX0182"/>
    <x v="142"/>
    <s v="CUST031"/>
    <x v="26"/>
    <s v="P006"/>
    <x v="9"/>
    <x v="2"/>
    <x v="2"/>
    <n v="199.99"/>
    <n v="399.98"/>
    <x v="0"/>
    <x v="0"/>
    <x v="1"/>
    <d v="2022-01-12T00:00:00"/>
    <x v="0"/>
    <x v="10"/>
    <s v="1:05 PM"/>
  </r>
  <r>
    <s v="TRX0229"/>
    <x v="143"/>
    <s v="CUST015"/>
    <x v="45"/>
    <s v="P005"/>
    <x v="1"/>
    <x v="1"/>
    <x v="4"/>
    <n v="59.99"/>
    <n v="239.96"/>
    <x v="0"/>
    <x v="3"/>
    <x v="2"/>
    <d v="2023-05-24T00:00:00"/>
    <x v="2"/>
    <x v="10"/>
    <s v="1:05 PM"/>
  </r>
  <r>
    <s v="TRX0048"/>
    <x v="143"/>
    <s v="CUST048"/>
    <x v="16"/>
    <s v="P007"/>
    <x v="6"/>
    <x v="2"/>
    <x v="2"/>
    <n v="299.99"/>
    <n v="599.98"/>
    <x v="2"/>
    <x v="1"/>
    <x v="0"/>
    <d v="2022-01-15T00:00:00"/>
    <x v="0"/>
    <x v="10"/>
    <s v="1:05 PM"/>
  </r>
  <r>
    <s v="TRX0227"/>
    <x v="144"/>
    <s v="CUST017"/>
    <x v="6"/>
    <s v="P008"/>
    <x v="2"/>
    <x v="2"/>
    <x v="2"/>
    <n v="149.99"/>
    <n v="299.98"/>
    <x v="0"/>
    <x v="0"/>
    <x v="0"/>
    <d v="2023-05-22T00:00:00"/>
    <x v="2"/>
    <x v="11"/>
    <s v="1:05 PM"/>
  </r>
  <r>
    <s v="TRX0226"/>
    <x v="145"/>
    <s v="CUST039"/>
    <x v="40"/>
    <s v="P002"/>
    <x v="5"/>
    <x v="0"/>
    <x v="1"/>
    <n v="699.99"/>
    <n v="3499.95"/>
    <x v="3"/>
    <x v="4"/>
    <x v="1"/>
    <d v="2023-08-23T00:00:00"/>
    <x v="1"/>
    <x v="11"/>
    <s v="1:05 PM"/>
  </r>
  <r>
    <s v="TRX0053"/>
    <x v="146"/>
    <s v="CUST043"/>
    <x v="11"/>
    <s v="P005"/>
    <x v="1"/>
    <x v="1"/>
    <x v="1"/>
    <n v="59.99"/>
    <n v="299.95"/>
    <x v="0"/>
    <x v="3"/>
    <x v="1"/>
    <d v="2023-12-31T00:00:00"/>
    <x v="1"/>
    <x v="11"/>
    <s v="1:05 PM"/>
  </r>
  <r>
    <s v="TRX0233"/>
    <x v="147"/>
    <s v="CUST023"/>
    <x v="0"/>
    <s v="P010"/>
    <x v="8"/>
    <x v="0"/>
    <x v="2"/>
    <n v="89.99"/>
    <n v="179.98"/>
    <x v="1"/>
    <x v="3"/>
    <x v="1"/>
    <d v="2024-01-04T00:00:00"/>
    <x v="1"/>
    <x v="11"/>
    <s v="1:05 PM"/>
  </r>
  <r>
    <s v="TRX0175"/>
    <x v="147"/>
    <s v="CUST030"/>
    <x v="22"/>
    <s v="P009"/>
    <x v="0"/>
    <x v="0"/>
    <x v="1"/>
    <n v="249.99"/>
    <n v="1249.95"/>
    <x v="0"/>
    <x v="4"/>
    <x v="2"/>
    <d v="2021-12-10T00:00:00"/>
    <x v="0"/>
    <x v="11"/>
    <s v="1:05 PM"/>
  </r>
  <r>
    <s v="TRX0186"/>
    <x v="148"/>
    <s v="CUST039"/>
    <x v="40"/>
    <s v="P008"/>
    <x v="2"/>
    <x v="2"/>
    <x v="2"/>
    <n v="149.99"/>
    <n v="299.98"/>
    <x v="2"/>
    <x v="0"/>
    <x v="1"/>
    <d v="2022-03-12T00:00:00"/>
    <x v="0"/>
    <x v="11"/>
    <s v="1:05 PM"/>
  </r>
  <r>
    <s v="TRX0016"/>
    <x v="148"/>
    <s v="CUST035"/>
    <x v="28"/>
    <s v="P001"/>
    <x v="4"/>
    <x v="0"/>
    <x v="1"/>
    <n v="899.99"/>
    <n v="4499.95"/>
    <x v="2"/>
    <x v="4"/>
    <x v="1"/>
    <d v="2024-04-07T00:00:00"/>
    <x v="1"/>
    <x v="11"/>
    <s v="1:05 PM"/>
  </r>
  <r>
    <s v="TRX0199"/>
    <x v="148"/>
    <s v="CUST017"/>
    <x v="6"/>
    <s v="P008"/>
    <x v="2"/>
    <x v="2"/>
    <x v="4"/>
    <n v="149.99"/>
    <n v="599.96"/>
    <x v="0"/>
    <x v="0"/>
    <x v="2"/>
    <d v="2023-12-03T00:00:00"/>
    <x v="1"/>
    <x v="11"/>
    <s v="1:05 PM"/>
  </r>
  <r>
    <s v="TRX0038"/>
    <x v="149"/>
    <s v="CUST035"/>
    <x v="28"/>
    <s v="P009"/>
    <x v="0"/>
    <x v="0"/>
    <x v="3"/>
    <n v="249.99"/>
    <n v="249.99"/>
    <x v="0"/>
    <x v="2"/>
    <x v="2"/>
    <d v="2023-07-10T00:00:00"/>
    <x v="2"/>
    <x v="11"/>
    <s v="1:05 PM"/>
  </r>
  <r>
    <s v="TRX0014"/>
    <x v="150"/>
    <s v="CUST033"/>
    <x v="37"/>
    <s v="P005"/>
    <x v="1"/>
    <x v="1"/>
    <x v="2"/>
    <n v="59.99"/>
    <n v="119.98"/>
    <x v="1"/>
    <x v="3"/>
    <x v="0"/>
    <d v="2023-09-24T00:00:00"/>
    <x v="1"/>
    <x v="11"/>
    <s v="1:05 PM"/>
  </r>
  <r>
    <s v="TRX0003"/>
    <x v="151"/>
    <s v="CUST002"/>
    <x v="25"/>
    <s v="P008"/>
    <x v="2"/>
    <x v="2"/>
    <x v="2"/>
    <n v="149.99"/>
    <n v="299.98"/>
    <x v="0"/>
    <x v="3"/>
    <x v="1"/>
    <d v="2023-11-03T00:00:00"/>
    <x v="1"/>
    <x v="11"/>
    <s v="1:05 PM"/>
  </r>
  <r>
    <s v="TRX0124"/>
    <x v="151"/>
    <s v="CUST040"/>
    <x v="30"/>
    <s v="P001"/>
    <x v="4"/>
    <x v="0"/>
    <x v="0"/>
    <n v="899.99"/>
    <n v="2699.97"/>
    <x v="3"/>
    <x v="2"/>
    <x v="1"/>
    <d v="2022-11-11T00:00:00"/>
    <x v="2"/>
    <x v="11"/>
    <s v="1:05 PM"/>
  </r>
  <r>
    <s v="TRX0013"/>
    <x v="151"/>
    <s v="CUST024"/>
    <x v="5"/>
    <s v="P001"/>
    <x v="4"/>
    <x v="0"/>
    <x v="0"/>
    <n v="899.99"/>
    <n v="2699.97"/>
    <x v="2"/>
    <x v="2"/>
    <x v="0"/>
    <d v="2023-02-18T00:00:00"/>
    <x v="2"/>
    <x v="11"/>
    <s v="1:05 PM"/>
  </r>
  <r>
    <s v="TRX0019"/>
    <x v="152"/>
    <s v="CUST023"/>
    <x v="0"/>
    <s v="P007"/>
    <x v="6"/>
    <x v="2"/>
    <x v="0"/>
    <n v="299.99"/>
    <n v="899.97"/>
    <x v="1"/>
    <x v="3"/>
    <x v="1"/>
    <d v="2023-11-04T00:00:00"/>
    <x v="1"/>
    <x v="11"/>
    <s v="1:05 PM"/>
  </r>
  <r>
    <s v="TRX0050"/>
    <x v="153"/>
    <s v="CUST001"/>
    <x v="49"/>
    <s v="P008"/>
    <x v="2"/>
    <x v="2"/>
    <x v="4"/>
    <n v="149.99"/>
    <n v="599.96"/>
    <x v="2"/>
    <x v="3"/>
    <x v="2"/>
    <d v="2021-12-30T00:00:00"/>
    <x v="0"/>
    <x v="11"/>
    <s v="1:05 PM"/>
  </r>
  <r>
    <s v="TRX0152"/>
    <x v="154"/>
    <s v="CUST044"/>
    <x v="19"/>
    <s v="P004"/>
    <x v="7"/>
    <x v="1"/>
    <x v="4"/>
    <n v="79.989999999999995"/>
    <n v="319.95999999999998"/>
    <x v="1"/>
    <x v="0"/>
    <x v="0"/>
    <d v="2023-12-28T00:00:00"/>
    <x v="1"/>
    <x v="11"/>
    <s v="1:05 PM"/>
  </r>
  <r>
    <s v="TRX0213"/>
    <x v="155"/>
    <s v="CUST020"/>
    <x v="36"/>
    <s v="P010"/>
    <x v="8"/>
    <x v="0"/>
    <x v="1"/>
    <n v="89.99"/>
    <n v="449.95"/>
    <x v="2"/>
    <x v="1"/>
    <x v="0"/>
    <d v="2022-05-23T00:00:00"/>
    <x v="0"/>
    <x v="11"/>
    <s v="1:05 PM"/>
  </r>
  <r>
    <s v="TRX0197"/>
    <x v="156"/>
    <s v="CUST048"/>
    <x v="16"/>
    <s v="P008"/>
    <x v="2"/>
    <x v="2"/>
    <x v="0"/>
    <n v="149.99"/>
    <n v="449.97"/>
    <x v="2"/>
    <x v="0"/>
    <x v="2"/>
    <d v="2023-09-02T00:00:00"/>
    <x v="1"/>
    <x v="11"/>
    <s v="1:05 PM"/>
  </r>
  <r>
    <s v="TRX0250"/>
    <x v="156"/>
    <s v="CUST026"/>
    <x v="8"/>
    <s v="P010"/>
    <x v="8"/>
    <x v="0"/>
    <x v="2"/>
    <n v="89.99"/>
    <n v="179.98"/>
    <x v="3"/>
    <x v="3"/>
    <x v="1"/>
    <d v="2021-11-22T00:00:00"/>
    <x v="0"/>
    <x v="11"/>
    <s v="1:05 PM"/>
  </r>
  <r>
    <s v="TRX0068"/>
    <x v="157"/>
    <s v="CUST044"/>
    <x v="19"/>
    <s v="P002"/>
    <x v="5"/>
    <x v="0"/>
    <x v="2"/>
    <n v="699.99"/>
    <n v="1399.98"/>
    <x v="2"/>
    <x v="2"/>
    <x v="2"/>
    <d v="2022-02-26T00:00:00"/>
    <x v="0"/>
    <x v="12"/>
    <s v="1:05 PM"/>
  </r>
  <r>
    <s v="TRX0144"/>
    <x v="158"/>
    <s v="CUST029"/>
    <x v="23"/>
    <s v="P001"/>
    <x v="4"/>
    <x v="0"/>
    <x v="0"/>
    <n v="899.99"/>
    <n v="2699.97"/>
    <x v="0"/>
    <x v="0"/>
    <x v="2"/>
    <d v="2023-01-27T00:00:00"/>
    <x v="2"/>
    <x v="12"/>
    <s v="1:05 PM"/>
  </r>
  <r>
    <s v="TRX0039"/>
    <x v="159"/>
    <s v="CUST048"/>
    <x v="16"/>
    <s v="P004"/>
    <x v="7"/>
    <x v="1"/>
    <x v="0"/>
    <n v="79.989999999999995"/>
    <n v="239.97"/>
    <x v="1"/>
    <x v="2"/>
    <x v="0"/>
    <d v="2021-11-11T00:00:00"/>
    <x v="0"/>
    <x v="12"/>
    <s v="1:05 PM"/>
  </r>
  <r>
    <s v="TRX0116"/>
    <x v="160"/>
    <s v="CUST009"/>
    <x v="7"/>
    <s v="P010"/>
    <x v="8"/>
    <x v="0"/>
    <x v="3"/>
    <n v="89.99"/>
    <n v="89.99"/>
    <x v="3"/>
    <x v="4"/>
    <x v="0"/>
    <d v="2024-02-24T00:00:00"/>
    <x v="1"/>
    <x v="12"/>
    <s v="1:05 PM"/>
  </r>
  <r>
    <s v="TRX0120"/>
    <x v="161"/>
    <s v="CUST045"/>
    <x v="46"/>
    <s v="P002"/>
    <x v="5"/>
    <x v="0"/>
    <x v="0"/>
    <n v="699.99"/>
    <n v="2099.9699999999998"/>
    <x v="2"/>
    <x v="2"/>
    <x v="0"/>
    <d v="2022-12-14T00:00:00"/>
    <x v="2"/>
    <x v="12"/>
    <s v="1:05 PM"/>
  </r>
  <r>
    <s v="TRX0103"/>
    <x v="161"/>
    <s v="CUST039"/>
    <x v="40"/>
    <s v="P010"/>
    <x v="8"/>
    <x v="0"/>
    <x v="2"/>
    <n v="89.99"/>
    <n v="179.98"/>
    <x v="3"/>
    <x v="4"/>
    <x v="0"/>
    <d v="2023-06-11T00:00:00"/>
    <x v="2"/>
    <x v="12"/>
    <s v="1:05 PM"/>
  </r>
  <r>
    <s v="TRX0064"/>
    <x v="161"/>
    <s v="CUST031"/>
    <x v="26"/>
    <s v="P010"/>
    <x v="8"/>
    <x v="0"/>
    <x v="0"/>
    <n v="89.99"/>
    <n v="269.97000000000003"/>
    <x v="3"/>
    <x v="2"/>
    <x v="1"/>
    <d v="2022-11-13T00:00:00"/>
    <x v="2"/>
    <x v="12"/>
    <s v="1:05 P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E9A282-E78D-40A6-B847-37F9CE45EC73}" name="PivotTable1" cacheId="1"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4">
  <location ref="A19:B25"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axis="axisRow" compact="0" showAll="0" measureFilter="1" sortType="descending">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items count="4">
        <item x="1"/>
        <item x="0"/>
        <item x="2"/>
        <item t="default"/>
      </items>
    </pivotField>
    <pivotField compact="0" numFmtId="1" showAll="0"/>
    <pivotField compact="0" numFmtId="164" showAll="0"/>
    <pivotField dataField="1" compact="0" numFmtId="164"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3"/>
  </rowFields>
  <rowItems count="6">
    <i>
      <x v="32"/>
    </i>
    <i>
      <x v="11"/>
    </i>
    <i>
      <x v="1"/>
    </i>
    <i>
      <x v="36"/>
    </i>
    <i>
      <x v="37"/>
    </i>
    <i t="grand">
      <x/>
    </i>
  </rowItems>
  <colItems count="1">
    <i/>
  </colItems>
  <dataFields count="1">
    <dataField name="Sum of Total_Amount" fld="9" baseField="0" baseItem="0" numFmtId="164"/>
  </dataFields>
  <chartFormats count="5">
    <chartFormat chart="9" format="6"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1" format="1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172CC4-D1E1-48A6-8E23-A9EE9A1E7DA6}" name="PivotTable7" cacheId="1"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50">
  <location ref="A11:B16"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items count="6">
        <item x="3"/>
        <item x="2"/>
        <item x="0"/>
        <item x="4"/>
        <item x="1"/>
        <item t="default"/>
      </items>
    </pivotField>
    <pivotField compact="0" numFmtId="164" showAll="0"/>
    <pivotField dataField="1" compact="0" numFmtId="164" showAll="0"/>
    <pivotField axis="axisRow"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items count="5">
        <item x="1"/>
        <item x="2"/>
        <item x="0"/>
        <item x="3"/>
        <item t="default"/>
      </items>
    </pivotField>
    <pivotField compact="0" numFmtId="14" showAll="0">
      <items count="14">
        <item x="0"/>
        <item x="1"/>
        <item x="2"/>
        <item x="3"/>
        <item x="4"/>
        <item x="5"/>
        <item x="6"/>
        <item x="7"/>
        <item x="8"/>
        <item x="9"/>
        <item x="10"/>
        <item x="11"/>
        <item x="12"/>
        <item t="default"/>
      </items>
    </pivotField>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s>
  <rowFields count="1">
    <field x="10"/>
  </rowFields>
  <rowItems count="5">
    <i>
      <x/>
    </i>
    <i>
      <x v="1"/>
    </i>
    <i>
      <x v="2"/>
    </i>
    <i>
      <x v="3"/>
    </i>
    <i t="grand">
      <x/>
    </i>
  </rowItems>
  <colItems count="1">
    <i/>
  </colItems>
  <dataFields count="1">
    <dataField name="Sum of Total_Amount" fld="9" baseField="17" baseItem="1" numFmtId="164"/>
  </dataFields>
  <chartFormats count="5">
    <chartFormat chart="42" format="6" series="1">
      <pivotArea type="data" outline="0" fieldPosition="0">
        <references count="1">
          <reference field="4294967294" count="1" selected="0">
            <x v="0"/>
          </reference>
        </references>
      </pivotArea>
    </chartFormat>
    <chartFormat chart="42" format="7">
      <pivotArea type="data" outline="0" fieldPosition="0">
        <references count="2">
          <reference field="4294967294" count="1" selected="0">
            <x v="0"/>
          </reference>
          <reference field="10" count="1" selected="0">
            <x v="0"/>
          </reference>
        </references>
      </pivotArea>
    </chartFormat>
    <chartFormat chart="42" format="8">
      <pivotArea type="data" outline="0" fieldPosition="0">
        <references count="2">
          <reference field="4294967294" count="1" selected="0">
            <x v="0"/>
          </reference>
          <reference field="10" count="1" selected="0">
            <x v="1"/>
          </reference>
        </references>
      </pivotArea>
    </chartFormat>
    <chartFormat chart="42" format="9">
      <pivotArea type="data" outline="0" fieldPosition="0">
        <references count="2">
          <reference field="4294967294" count="1" selected="0">
            <x v="0"/>
          </reference>
          <reference field="10" count="1" selected="0">
            <x v="2"/>
          </reference>
        </references>
      </pivotArea>
    </chartFormat>
    <chartFormat chart="42" format="10">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7EA203-E1C7-418A-97EB-945181C9F584}" name="PivotTable6" cacheId="1"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7">
  <location ref="I4:J17"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pivotField compact="0" showAll="0">
      <items count="4">
        <item x="1"/>
        <item x="0"/>
        <item x="2"/>
        <item t="default"/>
      </items>
    </pivotField>
    <pivotField compact="0" numFmtId="1" showAll="0">
      <items count="6">
        <item x="3"/>
        <item x="2"/>
        <item x="0"/>
        <item x="4"/>
        <item x="1"/>
        <item t="default"/>
      </items>
    </pivotField>
    <pivotField compact="0" numFmtId="164" showAll="0"/>
    <pivotField dataField="1" compact="0" numFmtId="164"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Sum of Total_Amount" fld="9" baseField="17" baseItem="1" numFmtId="164"/>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D7358E-A507-4DAB-BD7D-F2AA7C7A712F}" name="PivotTable5" cacheId="1"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5">
  <location ref="F4:G8"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pivotField axis="axisRow" compact="0" showAll="0">
      <items count="4">
        <item x="1"/>
        <item x="0"/>
        <item x="2"/>
        <item t="default"/>
      </items>
    </pivotField>
    <pivotField dataField="1" compact="0" numFmtId="1" showAll="0">
      <items count="6">
        <item x="3"/>
        <item x="2"/>
        <item x="0"/>
        <item x="4"/>
        <item x="1"/>
        <item t="default"/>
      </items>
    </pivotField>
    <pivotField compact="0" numFmtId="164" showAll="0"/>
    <pivotField compact="0" numFmtId="164"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6"/>
  </rowFields>
  <rowItems count="4">
    <i>
      <x/>
    </i>
    <i>
      <x v="1"/>
    </i>
    <i>
      <x v="2"/>
    </i>
    <i t="grand">
      <x/>
    </i>
  </rowItems>
  <colItems count="1">
    <i/>
  </colItems>
  <dataFields count="1">
    <dataField name="Count of Quantity" fld="7" subtotal="count" baseField="6" baseItem="0"/>
  </dataFields>
  <chartFormats count="3">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6ABDAD-FB1B-407D-8C70-A323BD2F12FB}" name="PivotTable4" cacheId="1"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3">
  <location ref="A3:B9"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pivotField compact="0" showAll="0">
      <items count="4">
        <item x="1"/>
        <item x="0"/>
        <item x="2"/>
        <item t="default"/>
      </items>
    </pivotField>
    <pivotField compact="0" numFmtId="1" showAll="0"/>
    <pivotField compact="0" numFmtId="164" showAll="0"/>
    <pivotField dataField="1" compact="0" numFmtId="164" showAll="0"/>
    <pivotField compact="0" showAll="0">
      <items count="5">
        <item x="0"/>
        <item x="1"/>
        <item x="3"/>
        <item x="2"/>
        <item t="default"/>
      </items>
    </pivotField>
    <pivotField axis="axisRow"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11"/>
  </rowFields>
  <rowItems count="6">
    <i>
      <x/>
    </i>
    <i>
      <x v="1"/>
    </i>
    <i>
      <x v="2"/>
    </i>
    <i>
      <x v="3"/>
    </i>
    <i>
      <x v="4"/>
    </i>
    <i t="grand">
      <x/>
    </i>
  </rowItems>
  <colItems count="1">
    <i/>
  </colItems>
  <dataFields count="1">
    <dataField name="Sum of Total_Amount" fld="9" baseField="0" baseItem="0" numFmtId="164"/>
  </dataFields>
  <chartFormats count="18">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1" count="1" selected="0">
            <x v="0"/>
          </reference>
        </references>
      </pivotArea>
    </chartFormat>
    <chartFormat chart="9" format="8">
      <pivotArea type="data" outline="0" fieldPosition="0">
        <references count="2">
          <reference field="4294967294" count="1" selected="0">
            <x v="0"/>
          </reference>
          <reference field="11" count="1" selected="0">
            <x v="1"/>
          </reference>
        </references>
      </pivotArea>
    </chartFormat>
    <chartFormat chart="9" format="9">
      <pivotArea type="data" outline="0" fieldPosition="0">
        <references count="2">
          <reference field="4294967294" count="1" selected="0">
            <x v="0"/>
          </reference>
          <reference field="11" count="1" selected="0">
            <x v="2"/>
          </reference>
        </references>
      </pivotArea>
    </chartFormat>
    <chartFormat chart="9" format="10">
      <pivotArea type="data" outline="0" fieldPosition="0">
        <references count="2">
          <reference field="4294967294" count="1" selected="0">
            <x v="0"/>
          </reference>
          <reference field="11" count="1" selected="0">
            <x v="3"/>
          </reference>
        </references>
      </pivotArea>
    </chartFormat>
    <chartFormat chart="9" format="11">
      <pivotArea type="data" outline="0" fieldPosition="0">
        <references count="2">
          <reference field="4294967294" count="1" selected="0">
            <x v="0"/>
          </reference>
          <reference field="11"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1" count="1" selected="0">
            <x v="0"/>
          </reference>
        </references>
      </pivotArea>
    </chartFormat>
    <chartFormat chart="10" format="14">
      <pivotArea type="data" outline="0" fieldPosition="0">
        <references count="2">
          <reference field="4294967294" count="1" selected="0">
            <x v="0"/>
          </reference>
          <reference field="11" count="1" selected="0">
            <x v="1"/>
          </reference>
        </references>
      </pivotArea>
    </chartFormat>
    <chartFormat chart="10" format="15">
      <pivotArea type="data" outline="0" fieldPosition="0">
        <references count="2">
          <reference field="4294967294" count="1" selected="0">
            <x v="0"/>
          </reference>
          <reference field="11" count="1" selected="0">
            <x v="2"/>
          </reference>
        </references>
      </pivotArea>
    </chartFormat>
    <chartFormat chart="10" format="16">
      <pivotArea type="data" outline="0" fieldPosition="0">
        <references count="2">
          <reference field="4294967294" count="1" selected="0">
            <x v="0"/>
          </reference>
          <reference field="11" count="1" selected="0">
            <x v="3"/>
          </reference>
        </references>
      </pivotArea>
    </chartFormat>
    <chartFormat chart="10" format="17">
      <pivotArea type="data" outline="0" fieldPosition="0">
        <references count="2">
          <reference field="4294967294" count="1" selected="0">
            <x v="0"/>
          </reference>
          <reference field="11" count="1" selected="0">
            <x v="4"/>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11" count="1" selected="0">
            <x v="0"/>
          </reference>
        </references>
      </pivotArea>
    </chartFormat>
    <chartFormat chart="11" format="14">
      <pivotArea type="data" outline="0" fieldPosition="0">
        <references count="2">
          <reference field="4294967294" count="1" selected="0">
            <x v="0"/>
          </reference>
          <reference field="11" count="1" selected="0">
            <x v="1"/>
          </reference>
        </references>
      </pivotArea>
    </chartFormat>
    <chartFormat chart="11" format="15">
      <pivotArea type="data" outline="0" fieldPosition="0">
        <references count="2">
          <reference field="4294967294" count="1" selected="0">
            <x v="0"/>
          </reference>
          <reference field="11" count="1" selected="0">
            <x v="2"/>
          </reference>
        </references>
      </pivotArea>
    </chartFormat>
    <chartFormat chart="11" format="16">
      <pivotArea type="data" outline="0" fieldPosition="0">
        <references count="2">
          <reference field="4294967294" count="1" selected="0">
            <x v="0"/>
          </reference>
          <reference field="11" count="1" selected="0">
            <x v="3"/>
          </reference>
        </references>
      </pivotArea>
    </chartFormat>
    <chartFormat chart="11" format="17">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7DD991E-87E1-4F07-A6C2-2E35518683A8}" sourceName="Category">
  <pivotTables>
    <pivotTable tabId="11" name="PivotTable5"/>
    <pivotTable tabId="11" name="PivotTable4"/>
    <pivotTable tabId="11" name="PivotTable6"/>
    <pivotTable tabId="11" name="PivotTable7"/>
    <pivotTable tabId="11" name="PivotTable1"/>
  </pivotTables>
  <data>
    <tabular pivotCacheId="1636021756">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29A2495-8B22-438F-9555-186F98D04BCC}" sourceName="Region">
  <pivotTables>
    <pivotTable tabId="11" name="PivotTable5"/>
    <pivotTable tabId="11" name="PivotTable4"/>
    <pivotTable tabId="11" name="PivotTable6"/>
    <pivotTable tabId="11" name="PivotTable7"/>
    <pivotTable tabId="11" name="PivotTable1"/>
  </pivotTables>
  <data>
    <tabular pivotCacheId="163602175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4DF7E518-41A6-477C-88B2-B4BFEF298DCD}" sourceName="Customer_Segment">
  <pivotTables>
    <pivotTable tabId="11" name="PivotTable5"/>
    <pivotTable tabId="11" name="PivotTable4"/>
    <pivotTable tabId="11" name="PivotTable6"/>
    <pivotTable tabId="11" name="PivotTable7"/>
    <pivotTable tabId="11" name="PivotTable1"/>
  </pivotTables>
  <data>
    <tabular pivotCacheId="163602175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87155D0-68D7-49CC-BAAD-EAF63B6B39FB}" cache="Slicer_Category" caption="Category" style="SlicerStyleDark2" rowHeight="241300"/>
  <slicer name="Region" xr10:uid="{58D8D21B-9DD6-4091-A347-E6A337A3866D}" cache="Slicer_Region" caption="Region" columnCount="2" style="SlicerStyleDark2" rowHeight="241300"/>
  <slicer name="Customer_Segment" xr10:uid="{50D7B0BA-F5FA-4170-B590-581F94FF49A5}" cache="Slicer_Customer_Segment" caption="Customer_Segment"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2BD168-123B-4F51-B255-EA245D715A40}" name="data" displayName="data" ref="A1:Q251" totalsRowShown="0" headerRowDxfId="18" dataDxfId="17">
  <autoFilter ref="A1:Q251" xr:uid="{F32BD168-123B-4F51-B255-EA245D715A40}"/>
  <tableColumns count="17">
    <tableColumn id="1" xr3:uid="{8D7378C1-3104-4411-AF17-11AD8937CD03}" name="Transaction_ID" dataDxfId="16"/>
    <tableColumn id="2" xr3:uid="{9B79079A-2E33-433C-B74B-CF834339451C}" name="Date" dataDxfId="15"/>
    <tableColumn id="3" xr3:uid="{0A535F2C-D453-44F6-B671-3ACA847F2A2C}" name="Customer_ID" dataDxfId="14"/>
    <tableColumn id="4" xr3:uid="{A9964C58-6F17-479E-B81A-A2865231AB2F}" name="Customer_Name" dataDxfId="13"/>
    <tableColumn id="5" xr3:uid="{4E49289C-07C5-4E5B-93EA-D9897D15656F}" name="Product_ID" dataDxfId="12"/>
    <tableColumn id="6" xr3:uid="{1589098A-7291-4C5F-B23D-A93D7971D97D}" name="Product_Name" dataDxfId="11"/>
    <tableColumn id="7" xr3:uid="{F11FD57D-81D5-4F3D-B842-CD4245EF07A5}" name="Category" dataDxfId="10"/>
    <tableColumn id="8" xr3:uid="{AB111F75-5982-4A4F-BD38-9319DFB34A3A}" name="Quantity" dataDxfId="9"/>
    <tableColumn id="9" xr3:uid="{9B2275B1-BCB1-4EFB-B4D2-6CF54DC88182}" name="Unit_Price" dataDxfId="8"/>
    <tableColumn id="14" xr3:uid="{4FA2175F-07C7-4E20-AE3C-90557F0C4FCA}" name="Total_Amount" dataDxfId="7"/>
    <tableColumn id="10" xr3:uid="{9EA3AA5B-F002-4966-8B99-9857C90BC684}" name="Payment_Method" dataDxfId="6"/>
    <tableColumn id="11" xr3:uid="{DFA79E90-990E-453B-BBE9-828927703D4D}" name="Region" dataDxfId="5"/>
    <tableColumn id="12" xr3:uid="{48BCE093-7075-4586-A8FC-71BFAECD76AD}" name="Customer_Segment" dataDxfId="4"/>
    <tableColumn id="13" xr3:uid="{667A3D8F-C7AB-44F3-BF76-B0BCF8BF76DE}" name="Customer_Since" dataDxfId="3"/>
    <tableColumn id="15" xr3:uid="{F4FE1B34-7ADF-479A-BECA-BD78A2A481BC}" name="Customer_Loyalty(In Years)" dataDxfId="2">
      <calculatedColumnFormula>DATEDIF(data[[#This Row],[Customer_Since]],TODAY(),"Y")</calculatedColumnFormula>
    </tableColumn>
    <tableColumn id="16" xr3:uid="{42647041-2A4B-4EDC-9AAF-80C783378129}" name="EOM " dataDxfId="1">
      <calculatedColumnFormula>EOMONTH(data[[#This Row],[Date]],0)</calculatedColumnFormula>
    </tableColumn>
    <tableColumn id="17" xr3:uid="{8729C879-5EAD-4BF8-BBD2-148CC8A87F24}" name="Timestamp" dataDxfId="0">
      <calculatedColumnFormula>TEXT(NOW(),"h:mm AM/PM")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61EBAB9-B794-4D3D-A3C7-B0FE8DDAE79B}" sourceName="Date">
  <pivotTables>
    <pivotTable tabId="11" name="PivotTable5"/>
    <pivotTable tabId="11" name="PivotTable4"/>
    <pivotTable tabId="11" name="PivotTable6"/>
    <pivotTable tabId="11" name="PivotTable7"/>
    <pivotTable tabId="11" name="PivotTable1"/>
  </pivotTables>
  <state minimalRefreshVersion="6" lastRefreshVersion="6" pivotCacheId="1636021756"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B9D2F80-5221-423F-81B1-58E7A7606678}" cache="NativeTimeline_Date" caption="Date" level="2" selectionLevel="2" scrollPosition="2024-09-30T00:00:00" style="TimeSlicerStyleLight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74B8-F173-4511-831C-E415285A0B42}">
  <sheetPr>
    <pageSetUpPr fitToPage="1"/>
  </sheetPr>
  <dimension ref="A1"/>
  <sheetViews>
    <sheetView showGridLines="0" showRowColHeaders="0" zoomScaleNormal="100" workbookViewId="0">
      <selection activeCell="AB2" sqref="AB2"/>
    </sheetView>
  </sheetViews>
  <sheetFormatPr defaultRowHeight="15" x14ac:dyDescent="0.25"/>
  <cols>
    <col min="1" max="1" width="9.140625" style="39"/>
    <col min="2" max="2" width="9.140625" style="39" customWidth="1"/>
    <col min="3" max="16384" width="9.140625" style="39"/>
  </cols>
  <sheetData/>
  <pageMargins left="0.70866141732283472" right="0.70866141732283472" top="0.74803149606299213" bottom="0.74803149606299213" header="0.31496062992125984" footer="0.31496062992125984"/>
  <pageSetup scale="11" orientation="portrait" blackAndWhite="1"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5B322-51E8-42D7-8E70-5116242396FB}">
  <dimension ref="A1:H8"/>
  <sheetViews>
    <sheetView zoomScale="175" zoomScaleNormal="175" workbookViewId="0">
      <selection activeCell="H7" sqref="H7"/>
    </sheetView>
  </sheetViews>
  <sheetFormatPr defaultRowHeight="15" x14ac:dyDescent="0.25"/>
  <cols>
    <col min="1" max="1" width="17.7109375" bestFit="1" customWidth="1"/>
    <col min="2" max="2" width="13.42578125" bestFit="1" customWidth="1"/>
    <col min="4" max="4" width="17.7109375" bestFit="1" customWidth="1"/>
    <col min="5" max="5" width="12.7109375" bestFit="1" customWidth="1"/>
    <col min="7" max="7" width="14" customWidth="1"/>
    <col min="8" max="8" width="17.140625" customWidth="1"/>
  </cols>
  <sheetData>
    <row r="1" spans="1:8" x14ac:dyDescent="0.25">
      <c r="A1" s="46" t="s">
        <v>483</v>
      </c>
      <c r="B1" s="46"/>
      <c r="D1" s="46" t="s">
        <v>484</v>
      </c>
      <c r="E1" s="46"/>
      <c r="G1" s="46" t="s">
        <v>485</v>
      </c>
      <c r="H1" s="46"/>
    </row>
    <row r="2" spans="1:8" x14ac:dyDescent="0.25">
      <c r="A2" s="46"/>
      <c r="B2" s="46"/>
      <c r="D2" s="46"/>
      <c r="E2" s="46"/>
      <c r="G2" s="46"/>
      <c r="H2" s="46"/>
    </row>
    <row r="3" spans="1:8" x14ac:dyDescent="0.25">
      <c r="A3" s="24" t="s">
        <v>486</v>
      </c>
      <c r="B3" s="40">
        <f>SUM(data[Total_Amount])</f>
        <v>229192.47000000032</v>
      </c>
      <c r="D3" s="24" t="s">
        <v>458</v>
      </c>
      <c r="E3" s="25" t="s">
        <v>392</v>
      </c>
      <c r="G3" s="24" t="s">
        <v>396</v>
      </c>
      <c r="H3" s="25" t="s">
        <v>487</v>
      </c>
    </row>
    <row r="4" spans="1:8" x14ac:dyDescent="0.25">
      <c r="A4" s="30" t="s">
        <v>488</v>
      </c>
      <c r="B4" s="34">
        <v>300000</v>
      </c>
      <c r="D4" s="41" t="s">
        <v>31</v>
      </c>
      <c r="E4" s="42">
        <v>102</v>
      </c>
      <c r="G4" s="41" t="s">
        <v>49</v>
      </c>
      <c r="H4" s="43">
        <v>59288.389999999992</v>
      </c>
    </row>
    <row r="5" spans="1:8" x14ac:dyDescent="0.25">
      <c r="A5" s="30" t="s">
        <v>489</v>
      </c>
      <c r="B5" s="44">
        <f>B3/B4</f>
        <v>0.76397490000000112</v>
      </c>
      <c r="D5" s="41" t="s">
        <v>67</v>
      </c>
      <c r="E5" s="42">
        <v>96</v>
      </c>
      <c r="G5" s="41" t="s">
        <v>26</v>
      </c>
      <c r="H5" s="43">
        <v>50808.310000000012</v>
      </c>
    </row>
    <row r="6" spans="1:8" x14ac:dyDescent="0.25">
      <c r="A6" s="30" t="s">
        <v>490</v>
      </c>
      <c r="B6" s="44">
        <f>1-B5</f>
        <v>0.23602509999999888</v>
      </c>
      <c r="D6" s="41" t="s">
        <v>104</v>
      </c>
      <c r="E6" s="42">
        <v>89</v>
      </c>
      <c r="G6" s="41" t="s">
        <v>36</v>
      </c>
      <c r="H6" s="43">
        <v>41408.680000000015</v>
      </c>
    </row>
    <row r="7" spans="1:8" x14ac:dyDescent="0.25">
      <c r="G7" s="26" t="s">
        <v>7</v>
      </c>
      <c r="H7" s="45">
        <v>41288.340000000018</v>
      </c>
    </row>
    <row r="8" spans="1:8" x14ac:dyDescent="0.25">
      <c r="G8" s="26" t="s">
        <v>21</v>
      </c>
      <c r="H8" s="45">
        <v>36398.750000000007</v>
      </c>
    </row>
  </sheetData>
  <mergeCells count="3">
    <mergeCell ref="A1:B2"/>
    <mergeCell ref="D1:E2"/>
    <mergeCell ref="G1: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371C-E360-4831-98EA-3AE48EDD94FA}">
  <dimension ref="A1:Y1000"/>
  <sheetViews>
    <sheetView workbookViewId="0">
      <selection activeCell="C16" sqref="C16"/>
    </sheetView>
  </sheetViews>
  <sheetFormatPr defaultColWidth="96.7109375" defaultRowHeight="15" x14ac:dyDescent="0.25"/>
  <cols>
    <col min="1" max="1" width="96.7109375" style="19"/>
    <col min="2" max="2" width="21.28515625" style="19" customWidth="1"/>
    <col min="3" max="16384" width="96.7109375" style="19"/>
  </cols>
  <sheetData>
    <row r="1" spans="1:25" x14ac:dyDescent="0.25">
      <c r="A1" s="17" t="s">
        <v>400</v>
      </c>
      <c r="B1" s="18"/>
      <c r="C1" s="18"/>
      <c r="D1" s="18"/>
      <c r="E1" s="18"/>
      <c r="F1" s="18"/>
      <c r="G1" s="18"/>
      <c r="H1" s="18"/>
      <c r="I1" s="18"/>
      <c r="J1" s="18"/>
      <c r="K1" s="18"/>
      <c r="L1" s="18"/>
      <c r="M1" s="18"/>
      <c r="N1" s="18"/>
      <c r="O1" s="18"/>
      <c r="P1" s="18"/>
      <c r="Q1" s="18"/>
      <c r="R1" s="18"/>
      <c r="S1" s="18"/>
      <c r="T1" s="18"/>
      <c r="U1" s="18"/>
      <c r="V1" s="18"/>
      <c r="W1" s="18"/>
      <c r="X1" s="18"/>
      <c r="Y1" s="18"/>
    </row>
    <row r="2" spans="1:25" ht="409.5" customHeight="1" x14ac:dyDescent="0.25">
      <c r="A2" s="47" t="s">
        <v>401</v>
      </c>
      <c r="B2" s="49"/>
      <c r="C2" s="18"/>
      <c r="D2" s="18"/>
      <c r="E2" s="18"/>
      <c r="F2" s="18"/>
      <c r="G2" s="18"/>
      <c r="H2" s="18"/>
      <c r="I2" s="18"/>
      <c r="J2" s="18"/>
      <c r="K2" s="18"/>
      <c r="L2" s="18"/>
      <c r="M2" s="18"/>
      <c r="N2" s="18"/>
      <c r="O2" s="18"/>
      <c r="P2" s="18"/>
      <c r="Q2" s="18"/>
      <c r="R2" s="18"/>
      <c r="S2" s="18"/>
      <c r="T2" s="18"/>
      <c r="U2" s="18"/>
      <c r="V2" s="18"/>
      <c r="W2" s="18"/>
      <c r="X2" s="18"/>
      <c r="Y2" s="18"/>
    </row>
    <row r="3" spans="1:25" x14ac:dyDescent="0.25">
      <c r="A3" s="48"/>
      <c r="B3" s="49"/>
      <c r="C3" s="18"/>
      <c r="D3" s="18"/>
      <c r="E3" s="18"/>
      <c r="F3" s="18"/>
      <c r="G3" s="18"/>
      <c r="H3" s="18"/>
      <c r="I3" s="18"/>
      <c r="J3" s="18"/>
      <c r="K3" s="18"/>
      <c r="L3" s="18"/>
      <c r="M3" s="18"/>
      <c r="N3" s="18"/>
      <c r="O3" s="18"/>
      <c r="P3" s="18"/>
      <c r="Q3" s="18"/>
      <c r="R3" s="18"/>
      <c r="S3" s="18"/>
      <c r="T3" s="18"/>
      <c r="U3" s="18"/>
      <c r="V3" s="18"/>
      <c r="W3" s="18"/>
      <c r="X3" s="18"/>
      <c r="Y3" s="18"/>
    </row>
    <row r="4" spans="1:25" x14ac:dyDescent="0.25">
      <c r="A4" s="48"/>
      <c r="B4" s="49"/>
      <c r="C4" s="50" t="s">
        <v>457</v>
      </c>
      <c r="D4" s="18"/>
      <c r="E4" s="18"/>
      <c r="F4" s="18"/>
      <c r="G4" s="18"/>
      <c r="H4" s="18"/>
      <c r="I4" s="18"/>
      <c r="J4" s="18"/>
      <c r="K4" s="18"/>
      <c r="L4" s="18"/>
      <c r="M4" s="18"/>
      <c r="N4" s="18"/>
      <c r="O4" s="18"/>
      <c r="P4" s="18"/>
      <c r="Q4" s="18"/>
      <c r="R4" s="18"/>
      <c r="S4" s="18"/>
      <c r="T4" s="18"/>
      <c r="U4" s="18"/>
      <c r="V4" s="18"/>
      <c r="W4" s="18"/>
      <c r="X4" s="18"/>
      <c r="Y4" s="18"/>
    </row>
    <row r="5" spans="1:25" x14ac:dyDescent="0.25">
      <c r="A5" s="48"/>
      <c r="B5" s="49"/>
      <c r="C5" s="50"/>
      <c r="D5" s="18"/>
      <c r="E5" s="18"/>
      <c r="F5" s="18"/>
      <c r="G5" s="18"/>
      <c r="H5" s="18"/>
      <c r="I5" s="18"/>
      <c r="J5" s="18"/>
      <c r="K5" s="18"/>
      <c r="L5" s="18"/>
      <c r="M5" s="18"/>
      <c r="N5" s="18"/>
      <c r="O5" s="18"/>
      <c r="P5" s="18"/>
      <c r="Q5" s="18"/>
      <c r="R5" s="18"/>
      <c r="S5" s="18"/>
      <c r="T5" s="18"/>
      <c r="U5" s="18"/>
      <c r="V5" s="18"/>
      <c r="W5" s="18"/>
      <c r="X5" s="18"/>
      <c r="Y5" s="18"/>
    </row>
    <row r="6" spans="1:25" x14ac:dyDescent="0.25">
      <c r="A6" s="48"/>
      <c r="B6" s="49"/>
      <c r="C6" s="18"/>
      <c r="D6" s="18"/>
      <c r="E6" s="18"/>
      <c r="F6" s="18"/>
      <c r="G6" s="18"/>
      <c r="H6" s="18"/>
      <c r="I6" s="18"/>
      <c r="J6" s="18"/>
      <c r="K6" s="18"/>
      <c r="L6" s="18"/>
      <c r="M6" s="18"/>
      <c r="N6" s="18"/>
      <c r="O6" s="18"/>
      <c r="P6" s="18"/>
      <c r="Q6" s="18"/>
      <c r="R6" s="18"/>
      <c r="S6" s="18"/>
      <c r="T6" s="18"/>
      <c r="U6" s="18"/>
      <c r="V6" s="18"/>
      <c r="W6" s="18"/>
      <c r="X6" s="18"/>
      <c r="Y6" s="18"/>
    </row>
    <row r="7" spans="1:25" x14ac:dyDescent="0.25">
      <c r="A7" s="18"/>
      <c r="B7" s="18"/>
      <c r="C7" s="18"/>
      <c r="D7" s="18"/>
      <c r="E7" s="18"/>
      <c r="F7" s="18"/>
      <c r="G7" s="18"/>
      <c r="H7" s="18"/>
      <c r="I7" s="18"/>
      <c r="J7" s="18"/>
      <c r="K7" s="18"/>
      <c r="L7" s="18"/>
      <c r="M7" s="18"/>
      <c r="N7" s="18"/>
      <c r="O7" s="18"/>
      <c r="P7" s="18"/>
      <c r="Q7" s="18"/>
      <c r="R7" s="18"/>
      <c r="S7" s="18"/>
      <c r="T7" s="18"/>
      <c r="U7" s="18"/>
      <c r="V7" s="18"/>
      <c r="W7" s="18"/>
      <c r="X7" s="18"/>
      <c r="Y7" s="18"/>
    </row>
    <row r="8" spans="1:25" x14ac:dyDescent="0.25">
      <c r="A8" s="18"/>
      <c r="B8" s="18"/>
      <c r="C8" s="18"/>
      <c r="D8" s="18"/>
      <c r="E8" s="18"/>
      <c r="F8" s="18"/>
      <c r="G8" s="18"/>
      <c r="H8" s="18"/>
      <c r="I8" s="18"/>
      <c r="J8" s="18"/>
      <c r="K8" s="18"/>
      <c r="L8" s="18"/>
      <c r="M8" s="18"/>
      <c r="N8" s="18"/>
      <c r="O8" s="18"/>
      <c r="P8" s="18"/>
      <c r="Q8" s="18"/>
      <c r="R8" s="18"/>
      <c r="S8" s="18"/>
      <c r="T8" s="18"/>
      <c r="U8" s="18"/>
      <c r="V8" s="18"/>
      <c r="W8" s="18"/>
      <c r="X8" s="18"/>
      <c r="Y8" s="18"/>
    </row>
    <row r="9" spans="1:25" x14ac:dyDescent="0.25">
      <c r="A9" s="18"/>
      <c r="B9" s="18"/>
      <c r="C9" s="18"/>
      <c r="D9" s="18"/>
      <c r="E9" s="18"/>
      <c r="F9" s="18"/>
      <c r="G9" s="18"/>
      <c r="H9" s="18"/>
      <c r="I9" s="18"/>
      <c r="J9" s="18"/>
      <c r="K9" s="18"/>
      <c r="L9" s="18"/>
      <c r="M9" s="18"/>
      <c r="N9" s="18"/>
      <c r="O9" s="18"/>
      <c r="P9" s="18"/>
      <c r="Q9" s="18"/>
      <c r="R9" s="18"/>
      <c r="S9" s="18"/>
      <c r="T9" s="18"/>
      <c r="U9" s="18"/>
      <c r="V9" s="18"/>
      <c r="W9" s="18"/>
      <c r="X9" s="18"/>
      <c r="Y9" s="18"/>
    </row>
    <row r="10" spans="1:2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row>
    <row r="11" spans="1:2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row>
    <row r="12" spans="1:2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row>
    <row r="13" spans="1:2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row>
    <row r="14" spans="1:2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row>
    <row r="15" spans="1:2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row>
    <row r="16" spans="1:2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row>
    <row r="17" spans="1:2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row>
    <row r="18" spans="1:2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row>
    <row r="19" spans="1:2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row>
    <row r="20" spans="1:2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row>
    <row r="21" spans="1:25" ht="15.75" customHeight="1"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75" customHeight="1"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row>
    <row r="23" spans="1:25" ht="15.75" customHeight="1"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spans="1:25" ht="15.75" customHeight="1"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row>
    <row r="25" spans="1:25" ht="15.75" customHeight="1"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row>
    <row r="26" spans="1:25" ht="15.75" customHeight="1"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row>
    <row r="27" spans="1:25" ht="15.75" customHeight="1"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row>
    <row r="28" spans="1:25" ht="15.75" customHeight="1"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row>
    <row r="29" spans="1:25" ht="15.75" customHeight="1"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row>
    <row r="30" spans="1:25" ht="15.75" customHeight="1"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ht="15.75" customHeight="1"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row>
    <row r="32" spans="1:25" ht="15.75" customHeight="1"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row>
    <row r="33" spans="1:25" ht="15.75" customHeight="1"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row>
    <row r="34" spans="1:25" ht="15.75" customHeight="1"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row>
    <row r="35" spans="1:25" ht="15.75" customHeight="1"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row>
    <row r="36" spans="1:25" ht="15.75" customHeight="1"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row>
    <row r="37" spans="1:25" ht="15.75" customHeight="1"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ht="15.75" customHeight="1"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row>
    <row r="39" spans="1:25" ht="15.75" customHeight="1"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row>
    <row r="40" spans="1:25" ht="15.75" customHeight="1"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row>
    <row r="41" spans="1:25" ht="15.75" customHeight="1"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row>
    <row r="42" spans="1:25" ht="15.75" customHeight="1"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row>
    <row r="43" spans="1:25" ht="15.75" customHeight="1"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row>
    <row r="44" spans="1:25" ht="15.75" customHeight="1"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row>
    <row r="45" spans="1:25" ht="15.75" customHeight="1"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row>
    <row r="46" spans="1:25" ht="15.75" customHeight="1"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row>
    <row r="47" spans="1:25" ht="15.7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row>
    <row r="48" spans="1:25" ht="15.75" customHeight="1"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row>
    <row r="49" spans="1:25" ht="15.75" customHeight="1"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row>
    <row r="50" spans="1:25" ht="15.75" customHeight="1"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ht="15.75" customHeight="1"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row>
    <row r="52" spans="1:25" ht="15.75" customHeight="1"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ht="15.75" customHeight="1"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row>
    <row r="54" spans="1:25" ht="15.75" customHeight="1"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row>
    <row r="55" spans="1:25" ht="15.75" customHeight="1"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row>
    <row r="56" spans="1:25" ht="15.75" customHeight="1"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row>
    <row r="57" spans="1:25" ht="15.75" customHeight="1"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row>
    <row r="58" spans="1:25" ht="15.75" customHeight="1"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row>
    <row r="59" spans="1:25" ht="15.75" customHeight="1"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ht="15.75" customHeight="1"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row>
    <row r="61" spans="1:25" ht="15.75" customHeight="1"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ht="15.75" customHeight="1"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row>
    <row r="63" spans="1:25" ht="15.75" customHeight="1"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row>
    <row r="64" spans="1:25" ht="15.75" customHeight="1"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spans="1:25" ht="15.75" customHeight="1"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spans="1:25" ht="15.75" customHeight="1"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spans="1:25" ht="15.75" customHeight="1"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spans="1:25" ht="15.75" customHeight="1"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ht="15.75" customHeight="1"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spans="1:25" ht="15.75" customHeight="1"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spans="1:25" ht="15.75" customHeight="1"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spans="1:25" ht="15.75" customHeight="1"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spans="1:25" ht="15.75" customHeight="1"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spans="1:25" ht="15.75" customHeight="1"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ht="15.75" customHeight="1"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spans="1:25" ht="15.75" customHeight="1"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spans="1:25" ht="15.7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ht="15.75" customHeight="1"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spans="1:25" ht="15.75" customHeight="1"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5.75" customHeight="1"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5.75"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spans="1:25" ht="15.75"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ht="15.75" customHeight="1"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spans="1:25" ht="15.75" customHeight="1"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5.75" customHeight="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5.75" customHeight="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5.75" customHeight="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5.75" customHeigh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5.75"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5.75" customHeight="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5.75" customHeight="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5.75" customHeight="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5.75"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5.75" customHeight="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5.75" customHeight="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5.75" customHeight="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5.75" customHeight="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5.75" customHeight="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5.75" customHeight="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5.75" customHeight="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5.75" customHeight="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5.75" customHeight="1"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5.75" customHeight="1"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5.75" customHeight="1"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5.75"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5.75" customHeight="1"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5.75" customHeight="1"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5.75" customHeight="1"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5.75"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5.75" customHeight="1"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5.75" customHeight="1"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5.75" customHeight="1"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5.75" customHeight="1"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5.75" customHeight="1"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5.75" customHeight="1"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5.75" customHeight="1"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5.75" customHeight="1"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5.75" customHeight="1"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5.75" customHeight="1"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5.75" customHeight="1"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5.75"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5.75" customHeight="1"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5.75" customHeight="1"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5.75" customHeight="1"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5.75"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5.75" customHeight="1"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5.75" customHeight="1"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5.75" customHeight="1"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5.75" customHeight="1"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5.75" customHeight="1"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5.75" customHeight="1"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5.75" customHeight="1"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5.75" customHeight="1"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5.75" customHeight="1"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5.75" customHeight="1"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5.75" customHeight="1"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5.75" customHeight="1"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5.75" customHeight="1"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5.75" customHeight="1"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5.75" customHeight="1"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5.75" customHeight="1"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5.75" customHeight="1"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5.75" customHeight="1"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5.75" customHeight="1"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5.75" customHeight="1"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5.75" customHeight="1"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5.75" customHeight="1"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5.75" customHeight="1"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5.75" customHeight="1"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5.75" customHeight="1"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5.75" customHeight="1"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5.75" customHeight="1"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5.75" customHeight="1"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5.75" customHeight="1"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5.75" customHeight="1"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5.75" customHeight="1"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5.75" customHeight="1"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5.75" customHeight="1"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5.75" customHeight="1"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5.75" customHeight="1"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5.75" customHeight="1"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5.75" customHeight="1"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5.75" customHeight="1"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5.75" customHeight="1"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5.75" customHeight="1"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5.75" customHeight="1"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5.75" customHeight="1"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5.75" customHeight="1"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5.75" customHeight="1"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5.75" customHeight="1"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5.75" customHeight="1"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5.75" customHeight="1"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5.75" customHeight="1"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5.75" customHeight="1"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5.75" customHeight="1"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5.75" customHeight="1"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5.75" customHeight="1"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5.75" customHeight="1"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5.75" customHeight="1"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5.75" customHeight="1"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5.75" customHeight="1"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5.75" customHeight="1"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5.75" customHeight="1"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5.75" customHeight="1"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5.75" customHeight="1"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5.75" customHeight="1"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5.75" customHeight="1"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5.75" customHeight="1"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5.75" customHeight="1"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5.75" customHeight="1"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5.75" customHeight="1"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5.75" customHeight="1"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5.75" customHeight="1"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5.75" customHeight="1"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5.75" customHeight="1"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5.75" customHeight="1"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5.75" customHeight="1"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5.75" customHeight="1"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5.75" customHeight="1"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5.75" customHeight="1"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5.75" customHeight="1"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5.75" customHeight="1"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5.75" customHeight="1"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5.75" customHeight="1"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5.75" customHeight="1"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5.75" customHeight="1"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5.75" customHeight="1"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5.75" customHeight="1"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5.75" customHeight="1"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5.75" customHeight="1"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5.75" customHeight="1"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5.75" customHeight="1"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5.75" customHeight="1"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5.75" customHeight="1"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5.75" customHeight="1"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5.75" customHeight="1"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5.75" customHeight="1"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5.75" customHeight="1"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5.75" customHeight="1"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5.75" customHeight="1"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5.75" customHeight="1"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5.75" customHeight="1"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5.75" customHeight="1"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5.75" customHeight="1"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5.75" customHeight="1"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5.75" customHeight="1"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5.75" customHeight="1"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5.75" customHeight="1"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5.75" customHeight="1"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5.75" customHeight="1"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5.75" customHeight="1"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5.75" customHeight="1"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5.75" customHeight="1"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5.75" customHeight="1"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5.75" customHeight="1"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5.75" customHeight="1"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5.75" customHeight="1"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5.75" customHeight="1"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5.75" customHeight="1"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5.75" customHeight="1"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5.75" customHeight="1"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5.75" customHeight="1"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5.75" customHeight="1"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5.75" customHeight="1"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5.75" customHeight="1"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5.75" customHeight="1"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5.75" customHeight="1"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5.75" customHeight="1"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5.75" customHeight="1"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5.75" customHeight="1"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5.75" customHeight="1"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5.75" customHeight="1"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5.75" customHeight="1"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5.75" customHeight="1"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5.75" customHeight="1"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5.75" customHeight="1"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5.75" customHeight="1"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5.75" customHeight="1"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5.75" customHeight="1"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5.75" customHeight="1"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5.75" customHeight="1"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5.75" customHeight="1"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5.75" customHeight="1"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5.75" customHeight="1"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5.75" customHeight="1"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5.75" customHeight="1"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5.75" customHeight="1"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5.75" customHeight="1"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5.75" customHeight="1"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5.75" customHeight="1"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5.75" customHeight="1"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5.75" customHeight="1"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5.75" customHeight="1"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5.75" customHeight="1"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5.75" customHeight="1"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5.75" customHeight="1"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5.75" customHeight="1"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5.75" customHeight="1"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5.75" customHeight="1"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5.75" customHeight="1"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5.75" customHeight="1"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5.75" customHeight="1"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5.75" customHeight="1"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5.75" customHeight="1"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5.75" customHeight="1"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5.75" customHeight="1"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5.75" customHeight="1"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5.75" customHeight="1"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5.75" customHeight="1"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5.75" customHeight="1"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5.75" customHeight="1"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5.75" customHeight="1"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5.75" customHeight="1"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5.75" customHeight="1"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5.75" customHeight="1"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5.75" customHeight="1"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5.75" customHeight="1"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5.75" customHeight="1"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5.75" customHeight="1"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5.75" customHeight="1"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5.75" customHeight="1"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5.75" customHeight="1"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5.75" customHeight="1"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5.75" customHeight="1"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5.75" customHeight="1"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5.75" customHeight="1"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5.75" customHeight="1"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5.75" customHeight="1"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5.75" customHeight="1"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5.75" customHeight="1"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5.75" customHeight="1"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5.75" customHeight="1"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5.75" customHeight="1"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5.75" customHeight="1"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5.75" customHeight="1"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5.75" customHeight="1"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5.75" customHeight="1"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5.75" customHeight="1"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5.75" customHeight="1"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5.75" customHeight="1"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5.75" customHeight="1"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5.75" customHeight="1"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5.75" customHeight="1"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5.75" customHeight="1"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5.75" customHeight="1"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5.75" customHeight="1"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5.75" customHeight="1"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5.75" customHeight="1"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5.75" customHeight="1"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5.75" customHeight="1"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5.75" customHeight="1"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5.75" customHeight="1"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5.75" customHeight="1"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5.75" customHeight="1"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5.75" customHeight="1"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5.75" customHeight="1"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5.75" customHeight="1"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5.75" customHeight="1"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5.75" customHeight="1"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5.75" customHeight="1"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5.75" customHeight="1"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5.75" customHeight="1"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5.75" customHeight="1"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5.75" customHeight="1"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5.75" customHeight="1"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5.75" customHeight="1"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5.75" customHeight="1"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5.75" customHeight="1"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5.75" customHeight="1"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5.75" customHeight="1"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5.75" customHeight="1"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5.75" customHeight="1"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5.75" customHeight="1"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5.75" customHeight="1"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5.75" customHeight="1"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5.75" customHeight="1"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5.75" customHeight="1"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5.75" customHeight="1"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5.75" customHeight="1"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5.75" customHeight="1"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5.75" customHeight="1"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5.75" customHeight="1"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5.75" customHeight="1"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5.75" customHeight="1"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5.75" customHeight="1"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5.75" customHeight="1"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5.75" customHeight="1"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5.75" customHeight="1"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5.75" customHeight="1"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5.75" customHeight="1"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5.75" customHeight="1"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5.75" customHeight="1"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5.75" customHeight="1"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5.75" customHeight="1"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5.75" customHeight="1"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5.75" customHeight="1"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5.75" customHeight="1"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5.75" customHeight="1"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5.75" customHeight="1"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5.75" customHeight="1"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5.75" customHeight="1"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5.75" customHeight="1"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5.75" customHeight="1"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5.75" customHeight="1"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5.75" customHeight="1"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5.75" customHeight="1"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5.75" customHeight="1"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5.75" customHeight="1"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5.75" customHeight="1"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5.75" customHeight="1"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5.75" customHeight="1"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5.75" customHeight="1"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5.75" customHeight="1"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5.75" customHeight="1"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5.75" customHeight="1"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5.75" customHeight="1"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5.75" customHeight="1"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5.75" customHeight="1"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5.75" customHeight="1"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5.75" customHeight="1"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5.75" customHeight="1"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5.75" customHeight="1"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5.75" customHeight="1"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5.75" customHeight="1"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5.75" customHeight="1"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5.75" customHeight="1"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5.75" customHeight="1"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5.75" customHeight="1"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5.75" customHeight="1"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5.75" customHeight="1"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5.75" customHeight="1"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5.75" customHeight="1"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5.75" customHeight="1"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5.75" customHeight="1"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5.75" customHeight="1"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5.75" customHeight="1"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5.75" customHeight="1"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5.75" customHeight="1"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5.75" customHeight="1"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5.75" customHeight="1"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5.75" customHeight="1"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5.75" customHeight="1"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5.75" customHeight="1"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5.75" customHeight="1"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5.75" customHeight="1"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5.75" customHeight="1"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5.75" customHeight="1"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5.75" customHeight="1"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5.75" customHeight="1"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5.75" customHeight="1"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5.75" customHeight="1"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5.75" customHeight="1"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5.75" customHeight="1"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5.75" customHeight="1"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5.75" customHeight="1"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5.75" customHeight="1"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5.75" customHeight="1"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5.75" customHeight="1"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5.75" customHeight="1"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5.75" customHeight="1"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5.75" customHeight="1"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5.75" customHeight="1"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5.75" customHeight="1"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5.75" customHeight="1"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5.75" customHeight="1"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5.75" customHeight="1"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5.75" customHeight="1"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5.75" customHeight="1"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5.75" customHeight="1"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5.75" customHeight="1"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5.75" customHeight="1"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5.75" customHeight="1"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5.75" customHeight="1"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5.75" customHeight="1"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5.75" customHeight="1"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5.75" customHeight="1"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5.75" customHeight="1"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5.75" customHeight="1"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5.75" customHeight="1"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5.75" customHeight="1"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5.75" customHeight="1"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5.75" customHeight="1"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5.75" customHeight="1"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5.75" customHeight="1"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5.75" customHeight="1"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5.75" customHeight="1"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5.75" customHeight="1"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5.75" customHeight="1"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5.75" customHeight="1"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5.75" customHeight="1"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5.75" customHeight="1"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5.75" customHeight="1"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5.75" customHeight="1"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5.75" customHeight="1"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5.75" customHeight="1"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5.75" customHeight="1"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5.75" customHeight="1"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5.75" customHeight="1"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5.75" customHeight="1"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5.75" customHeight="1"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5.75" customHeight="1"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5.75" customHeight="1"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5.75" customHeight="1"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5.75" customHeight="1"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5.75" customHeight="1"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5.75" customHeight="1"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5.75" customHeight="1"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5.75" customHeight="1"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5.75" customHeight="1"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5.75" customHeight="1"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5.75" customHeight="1"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5.75" customHeight="1"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5.75" customHeight="1"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5.75" customHeight="1"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5.75" customHeight="1"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5.75" customHeight="1"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5.75" customHeight="1"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5.75" customHeight="1"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5.75" customHeight="1"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5.75" customHeight="1"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5.75" customHeight="1"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5.75" customHeight="1"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5.75" customHeight="1"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5.75" customHeight="1"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5.75" customHeight="1"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5.75" customHeight="1"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5.75" customHeight="1"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5.75" customHeight="1"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5.75" customHeight="1"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5.75" customHeight="1"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5.75" customHeight="1"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5.75" customHeight="1"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5.75" customHeight="1"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5.75" customHeight="1"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5.75" customHeight="1"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5.75" customHeight="1"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5.75" customHeight="1"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5.75" customHeight="1"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5.75" customHeight="1"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5.75" customHeight="1"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5.75" customHeight="1"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5.75" customHeight="1"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5.75" customHeight="1"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5.75" customHeight="1"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5.75" customHeight="1"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5.75" customHeight="1"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5.75" customHeight="1"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5.75" customHeight="1"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5.75" customHeight="1"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5.75" customHeight="1"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5.75" customHeight="1"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5.75" customHeight="1"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5.75" customHeight="1"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5.75" customHeight="1"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5.75" customHeight="1"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5.75" customHeight="1"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5.75" customHeight="1"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5.75" customHeight="1"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5.75" customHeight="1"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5.75" customHeight="1"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5.75" customHeight="1"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5.75" customHeight="1"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5.75" customHeight="1"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5.75" customHeight="1"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5.75" customHeight="1"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5.75" customHeight="1"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5.75" customHeight="1"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5.75" customHeight="1"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5.75" customHeight="1"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5.75" customHeight="1"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5.75" customHeight="1"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5.75" customHeight="1"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5.75" customHeight="1"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5.75" customHeight="1"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5.75" customHeight="1"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5.75" customHeight="1"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5.75" customHeight="1"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5.75" customHeight="1"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5.75" customHeight="1"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5.75" customHeight="1"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5.75" customHeight="1"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5.75" customHeight="1"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5.75" customHeight="1"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5.75" customHeight="1"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5.75" customHeight="1"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5.75" customHeight="1"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5.75" customHeight="1"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5.75" customHeight="1"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5.75" customHeight="1"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5.75" customHeight="1"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5.75" customHeight="1"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5.75" customHeight="1"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5.75" customHeight="1"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5.75" customHeight="1"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5.75" customHeight="1"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5.75" customHeight="1"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5.75" customHeight="1"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5.75" customHeight="1"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5.75" customHeight="1"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5.75" customHeight="1"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5.75" customHeight="1"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5.75" customHeight="1"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5.75" customHeight="1"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5.75" customHeight="1"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5.75" customHeight="1"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5.75" customHeight="1"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5.75" customHeight="1"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5.75" customHeight="1"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5.75" customHeight="1"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5.75" customHeight="1"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5.75" customHeight="1"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5.75" customHeight="1"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5.75" customHeight="1"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5.75" customHeight="1"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5.75" customHeight="1"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5.75" customHeight="1"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5.75" customHeight="1"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5.75" customHeight="1"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5.75" customHeight="1"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5.75" customHeight="1"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5.75" customHeight="1"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5.75" customHeight="1"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5.75" customHeight="1"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5.75" customHeight="1"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5.75" customHeight="1"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5.75" customHeight="1"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5.75" customHeight="1"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5.75" customHeight="1"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5.75" customHeight="1"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5.75" customHeight="1"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5.75" customHeight="1"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5.75" customHeight="1"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5.75" customHeight="1"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5.75" customHeight="1"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5.75" customHeight="1"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5.75" customHeight="1"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5.75" customHeight="1"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5.75" customHeight="1"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5.75" customHeight="1"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5.75" customHeight="1"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5.75" customHeight="1"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5.75" customHeight="1"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5.75" customHeight="1"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5.75" customHeight="1"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5.75" customHeight="1"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5.75" customHeight="1"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5.75" customHeight="1"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5.75" customHeight="1"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5.75" customHeight="1"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5.75" customHeight="1"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5.75" customHeight="1"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5.75" customHeight="1"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5.75" customHeight="1"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5.75" customHeight="1"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5.75" customHeight="1"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5.75" customHeight="1"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5.75" customHeight="1"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5.75" customHeight="1"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5.75" customHeight="1"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5.75" customHeight="1"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5.75" customHeight="1"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5.75" customHeight="1"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5.75" customHeight="1"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5.75" customHeight="1"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5.75" customHeight="1"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5.75" customHeight="1"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5.75" customHeight="1"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5.75" customHeight="1"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5.75" customHeight="1"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5.75" customHeight="1"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5.75" customHeight="1"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5.75" customHeight="1"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5.75" customHeight="1"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5.75" customHeight="1"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5.75" customHeight="1"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5.75" customHeight="1"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5.75" customHeight="1"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5.75" customHeight="1"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5.75" customHeight="1"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5.75" customHeight="1"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5.75" customHeight="1"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5.75" customHeight="1"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5.75" customHeight="1"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5.75" customHeight="1"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5.75" customHeight="1"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5.75" customHeight="1"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5.75" customHeight="1"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5.75" customHeight="1"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5.75" customHeight="1"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5.75" customHeight="1"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5.75" customHeight="1"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5.75" customHeight="1"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5.75" customHeight="1"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5.75" customHeight="1"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5.75" customHeight="1"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5.75" customHeight="1"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5.75" customHeight="1"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5.75" customHeight="1"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5.75" customHeight="1"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5.75" customHeight="1"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5.75" customHeight="1"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5.75" customHeight="1"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5.75" customHeight="1"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5.75" customHeight="1"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5.75" customHeight="1"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5.75" customHeight="1"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5.75" customHeight="1"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5.75" customHeight="1"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5.75" customHeight="1"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5.75" customHeight="1"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5.75" customHeight="1"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5.75" customHeight="1"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5.75" customHeight="1"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5.75" customHeight="1"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5.75" customHeight="1"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5.75" customHeight="1"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5.75" customHeight="1"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5.75" customHeight="1"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5.75" customHeight="1"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5.75" customHeight="1"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5.75" customHeight="1"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5.75" customHeight="1"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5.75" customHeight="1"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5.75" customHeight="1"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5.75" customHeight="1"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5.75" customHeight="1"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5.75" customHeight="1"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5.75" customHeight="1"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5.75" customHeight="1"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5.75" customHeight="1"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5.75" customHeight="1"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5.75" customHeight="1"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5.75" customHeight="1"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5.75" customHeight="1"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5.75" customHeight="1"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5.75" customHeight="1"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5.75" customHeight="1"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5.75" customHeight="1"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5.75" customHeight="1"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5.75" customHeight="1"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5.75" customHeight="1"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5.75" customHeight="1"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5.75" customHeight="1"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5.75" customHeight="1"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5.75" customHeight="1"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5.75" customHeight="1"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5.75" customHeight="1"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5.75" customHeight="1"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5.75" customHeight="1"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5.75" customHeight="1"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5.75" customHeight="1"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5.75" customHeight="1"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5.75" customHeight="1"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5.75" customHeight="1"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5.75" customHeight="1"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5.75" customHeight="1"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5.75" customHeight="1"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5.75" customHeight="1"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5.75" customHeight="1"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5.75" customHeight="1"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5.75" customHeight="1"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5.75" customHeight="1"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5.75" customHeight="1"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5.75" customHeight="1"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5.75" customHeight="1"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5.75" customHeight="1"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5.75" customHeight="1"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5.75" customHeight="1"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5.75" customHeight="1"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5.75" customHeight="1"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5.75" customHeight="1"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5.75" customHeight="1"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5.75" customHeight="1"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5.75" customHeight="1"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5.75" customHeight="1"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5.75" customHeight="1"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5.75" customHeight="1"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5.75" customHeight="1"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5.75" customHeight="1"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5.75" customHeight="1"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5.75" customHeight="1"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5.75" customHeight="1"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5.75" customHeight="1"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5.75" customHeight="1"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5.75" customHeight="1"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5.75" customHeight="1"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5.75" customHeight="1"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5.75" customHeight="1"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5.75" customHeight="1"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5.75" customHeight="1"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5.75" customHeight="1"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5.75" customHeight="1"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5.75" customHeight="1"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5.75" customHeight="1"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5.75" customHeight="1"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5.75" customHeight="1"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5.75" customHeight="1"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5.75" customHeight="1"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5.75" customHeight="1"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5.75" customHeight="1"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5.75" customHeight="1"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5.75" customHeight="1"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5.75" customHeight="1"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5.75" customHeight="1"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5.75" customHeight="1"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5.75" customHeight="1"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5.75" customHeight="1"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5.75" customHeight="1"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5.75" customHeight="1"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5.75" customHeight="1"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5.75" customHeight="1"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5.75" customHeight="1"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5.75" customHeight="1"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5.75" customHeight="1"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5.75" customHeight="1"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5.75" customHeight="1"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5.75" customHeight="1"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5.75" customHeight="1"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5.75" customHeight="1"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5.75" customHeight="1"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5.75" customHeight="1"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5.75" customHeight="1"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5.75" customHeight="1"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5.75" customHeight="1"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5.75" customHeight="1"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5.75" customHeight="1"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5.75" customHeight="1"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5.75" customHeight="1"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5.75" customHeight="1"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5.75" customHeight="1"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5.75" customHeight="1"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5.75" customHeight="1"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5.75" customHeight="1"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5.75" customHeight="1"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5.75" customHeight="1"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5.75" customHeight="1"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5.75" customHeight="1"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5.75" customHeight="1"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5.75" customHeight="1"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5.75" customHeight="1"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5.75" customHeight="1"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5.75" customHeight="1"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5.75" customHeight="1"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5.75" customHeight="1"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5.75" customHeight="1"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5.75" customHeight="1"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5.75" customHeight="1"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5.75" customHeight="1"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5.75" customHeight="1"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5.75" customHeight="1"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5.75" customHeight="1"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5.75" customHeight="1"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5.75" customHeight="1"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5.75" customHeight="1"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5.75" customHeight="1"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5.75" customHeight="1"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5.75" customHeight="1"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5.75" customHeight="1"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5.75" customHeight="1"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5.75" customHeight="1"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5.75" customHeight="1"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5.75" customHeight="1"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5.75" customHeight="1"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5.75" customHeight="1"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5.75" customHeight="1"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5.75" customHeight="1"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5.75" customHeight="1"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5.75" customHeight="1"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5.75" customHeight="1"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5.75" customHeight="1"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5.75" customHeight="1"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5.75" customHeight="1"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5.75" customHeight="1"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5.75" customHeight="1"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5.75" customHeight="1"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5.75" customHeight="1"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5.75" customHeight="1"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5.75" customHeight="1"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5.75" customHeight="1"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5.75" customHeight="1"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5.75" customHeight="1"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5.75" customHeight="1"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5.75" customHeight="1"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5.75" customHeight="1"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5.75" customHeight="1"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5.75" customHeight="1"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5.75" customHeight="1"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5.75" customHeight="1"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5.75" customHeight="1"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5.75" customHeight="1"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5.75" customHeight="1"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5.75" customHeight="1"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5.75" customHeight="1"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5.75" customHeight="1"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5.75" customHeight="1"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5.75" customHeight="1"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5.75" customHeight="1"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5.75" customHeight="1"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5.75" customHeight="1"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5.75" customHeight="1"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5.75" customHeight="1"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5.75" customHeight="1"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5.75" customHeight="1"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5.75" customHeight="1"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5.75" customHeight="1"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5.75" customHeight="1"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5.75" customHeight="1"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5.75" customHeight="1"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5.75" customHeight="1"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5.75" customHeight="1"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5.75" customHeight="1"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5.75" customHeight="1"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5.75" customHeight="1"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5.75" customHeight="1"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5.75" customHeight="1"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5.75" customHeight="1"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5.75" customHeight="1"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5.75" customHeight="1"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5.75" customHeight="1"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5.75" customHeight="1"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5.75" customHeight="1"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5.75" customHeight="1"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5.75" customHeight="1"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5.75" customHeight="1"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spans="1:25" ht="15.75" customHeight="1"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spans="1:25" ht="15.75" customHeight="1"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spans="1:25" ht="15.75" customHeight="1"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spans="1:25" ht="15.75" customHeight="1"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spans="1:25" ht="15.75" customHeight="1"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spans="1:25" ht="15.75" customHeight="1"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spans="1:25" ht="15.75" customHeight="1"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spans="1:25" ht="15.75" customHeight="1"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spans="1:25" ht="15.75" customHeight="1"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spans="1:25" ht="15.75" customHeight="1"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spans="1:25" ht="15.75" customHeight="1"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spans="1:25" ht="15.75" customHeight="1"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spans="1:25" ht="15.75" customHeight="1"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spans="1:25" ht="15.75" customHeight="1"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spans="1:25" ht="15.75" customHeight="1"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spans="1:25" ht="15.75" customHeight="1"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spans="1:25" ht="15.75" customHeight="1"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spans="1:25" ht="15.75" customHeight="1"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spans="1:25" ht="15.75" customHeight="1"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spans="1:25" ht="15.75" customHeight="1"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spans="1:25" ht="15.75" customHeight="1"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spans="1:25" ht="15.75" customHeight="1"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spans="1:25" ht="15.75" customHeight="1"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spans="1:25" ht="15.75" customHeight="1"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spans="1:25" ht="15.75" customHeight="1"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spans="1:25" ht="15.75" customHeight="1"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spans="1:25" ht="15.75" customHeight="1"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spans="1:25" ht="15.75" customHeight="1"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spans="1:25" ht="15.75" customHeight="1"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spans="1:25" ht="15.75" customHeight="1"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spans="1:25" ht="15.75" customHeight="1"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spans="1:25" ht="15.75" customHeight="1"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spans="1:25" ht="15.75" customHeight="1"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spans="1:25" ht="15.75" customHeight="1"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spans="1:25" ht="15.75" customHeight="1"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spans="1:25" ht="15.75" customHeight="1"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spans="1:25" ht="15.75" customHeight="1"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spans="1:25" ht="15.75" customHeight="1"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spans="1:25" ht="15.75" customHeight="1"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spans="1:25" ht="15.75" customHeight="1"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spans="1:25" ht="15.75" customHeight="1"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spans="1:25" ht="15.75" customHeight="1"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spans="1:25" ht="15.75" customHeight="1" x14ac:dyDescent="0.2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spans="1:25" ht="15.75" customHeight="1" x14ac:dyDescent="0.2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spans="1:25" ht="15.75" customHeight="1" x14ac:dyDescent="0.2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spans="1:25" ht="15.75" customHeight="1" x14ac:dyDescent="0.2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spans="1:25" ht="15.75" customHeight="1" x14ac:dyDescent="0.2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spans="1:25" ht="15.75" customHeight="1" x14ac:dyDescent="0.2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spans="1:25" ht="15.75" customHeight="1" x14ac:dyDescent="0.2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spans="1:25" ht="15.75" customHeight="1" x14ac:dyDescent="0.2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spans="1:25" ht="15.75" customHeight="1" x14ac:dyDescent="0.2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spans="1:25" ht="15.75" customHeight="1" x14ac:dyDescent="0.2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spans="1:25" ht="15.75" customHeight="1" x14ac:dyDescent="0.2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spans="1:25" ht="15.75" customHeight="1" x14ac:dyDescent="0.2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spans="1:25" ht="15.75" customHeight="1" x14ac:dyDescent="0.2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spans="1:25" ht="15.75" customHeight="1" x14ac:dyDescent="0.2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spans="1:25" ht="15.75" customHeight="1" x14ac:dyDescent="0.2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spans="1:25" ht="15.75" customHeight="1" x14ac:dyDescent="0.2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spans="1:25" ht="15.75" customHeight="1" x14ac:dyDescent="0.2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spans="1:25" ht="15.75" customHeight="1" x14ac:dyDescent="0.2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spans="1:25" ht="15.75" customHeight="1" x14ac:dyDescent="0.2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spans="1:25" ht="15.75" customHeight="1" x14ac:dyDescent="0.2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spans="1:25" ht="15.75" customHeight="1" x14ac:dyDescent="0.2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spans="1:25" ht="15.75" customHeight="1" x14ac:dyDescent="0.2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spans="1:25" ht="15.75" customHeight="1" x14ac:dyDescent="0.2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spans="1:25" ht="15.75" customHeight="1" x14ac:dyDescent="0.2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spans="1:25" ht="15.75" customHeight="1" x14ac:dyDescent="0.2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spans="1:25" ht="15.75" customHeight="1" x14ac:dyDescent="0.2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spans="1:25" ht="15.75" customHeight="1" x14ac:dyDescent="0.2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spans="1:25" ht="15.75" customHeight="1" x14ac:dyDescent="0.2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spans="1:25" ht="15.75" customHeight="1" x14ac:dyDescent="0.2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spans="1:25" ht="15.75" customHeight="1" x14ac:dyDescent="0.2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spans="1:25" ht="15.75" customHeight="1" x14ac:dyDescent="0.2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spans="1:25" ht="15.75" customHeight="1" x14ac:dyDescent="0.2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spans="1:25" ht="15.75" customHeight="1" x14ac:dyDescent="0.2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spans="1:25" ht="15.75" customHeight="1" x14ac:dyDescent="0.2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spans="1:25" ht="15.75" customHeight="1" x14ac:dyDescent="0.2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spans="1:25" ht="15.75" customHeight="1" x14ac:dyDescent="0.2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spans="1:25" ht="15.75" customHeight="1" x14ac:dyDescent="0.2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spans="1:25" ht="15.75" customHeight="1" x14ac:dyDescent="0.2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spans="1:25" ht="15.75" customHeight="1" x14ac:dyDescent="0.2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spans="1:25" ht="15.75" customHeight="1" x14ac:dyDescent="0.2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spans="1:25" ht="15.75" customHeight="1" x14ac:dyDescent="0.2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spans="1:25" ht="15.75" customHeight="1" x14ac:dyDescent="0.2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spans="1:25" ht="15.75" customHeight="1" x14ac:dyDescent="0.2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spans="1:25" ht="15.75" customHeight="1" x14ac:dyDescent="0.2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spans="1:25" ht="15.75" customHeight="1" x14ac:dyDescent="0.2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spans="1:25" ht="15.75" customHeight="1" x14ac:dyDescent="0.2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spans="1:25" ht="15.75" customHeight="1" x14ac:dyDescent="0.2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spans="1:25" ht="15.75" customHeight="1" x14ac:dyDescent="0.2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spans="1:25" ht="15.75" customHeight="1" x14ac:dyDescent="0.2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spans="1:25" ht="15.75" customHeight="1" x14ac:dyDescent="0.2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spans="1:25" ht="15.75" customHeight="1" x14ac:dyDescent="0.2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spans="1:25" ht="15.75" customHeight="1" x14ac:dyDescent="0.2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spans="1:25" ht="15.75" customHeight="1" x14ac:dyDescent="0.2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spans="1:25" ht="15.75" customHeight="1" x14ac:dyDescent="0.2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sheetData>
  <mergeCells count="3">
    <mergeCell ref="A2:A6"/>
    <mergeCell ref="B2:B6"/>
    <mergeCell ref="C4: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C5E63-C040-4305-AB83-A47892441E9E}">
  <dimension ref="A3:J25"/>
  <sheetViews>
    <sheetView workbookViewId="0">
      <selection activeCell="B8" sqref="B8"/>
    </sheetView>
  </sheetViews>
  <sheetFormatPr defaultRowHeight="15" x14ac:dyDescent="0.25"/>
  <cols>
    <col min="1" max="1" width="18.28515625" bestFit="1" customWidth="1"/>
    <col min="2" max="2" width="20.42578125" bestFit="1" customWidth="1"/>
    <col min="3" max="3" width="20.42578125" customWidth="1"/>
    <col min="4" max="4" width="16.5703125" bestFit="1" customWidth="1"/>
    <col min="5" max="5" width="20.42578125" bestFit="1" customWidth="1"/>
    <col min="6" max="6" width="11.28515625" customWidth="1"/>
    <col min="7" max="7" width="16.85546875" customWidth="1"/>
    <col min="8" max="8" width="15.42578125" customWidth="1"/>
    <col min="9" max="9" width="16.85546875" customWidth="1"/>
    <col min="10" max="11" width="20.42578125" customWidth="1"/>
    <col min="12" max="14" width="16.85546875" bestFit="1" customWidth="1"/>
  </cols>
  <sheetData>
    <row r="3" spans="1:10" x14ac:dyDescent="0.25">
      <c r="A3" s="38" t="s">
        <v>396</v>
      </c>
      <c r="B3" t="s">
        <v>468</v>
      </c>
    </row>
    <row r="4" spans="1:10" x14ac:dyDescent="0.25">
      <c r="A4" t="s">
        <v>7</v>
      </c>
      <c r="B4" s="15">
        <v>41288.340000000018</v>
      </c>
      <c r="F4" s="38" t="s">
        <v>391</v>
      </c>
      <c r="G4" t="s">
        <v>469</v>
      </c>
      <c r="I4" s="38" t="s">
        <v>470</v>
      </c>
      <c r="J4" t="s">
        <v>468</v>
      </c>
    </row>
    <row r="5" spans="1:10" x14ac:dyDescent="0.25">
      <c r="A5" t="s">
        <v>49</v>
      </c>
      <c r="B5" s="15">
        <v>59288.389999999992</v>
      </c>
      <c r="F5" t="s">
        <v>19</v>
      </c>
      <c r="G5" s="62">
        <v>43</v>
      </c>
      <c r="I5" t="s">
        <v>471</v>
      </c>
      <c r="J5" s="15">
        <v>25799.15</v>
      </c>
    </row>
    <row r="6" spans="1:10" x14ac:dyDescent="0.25">
      <c r="A6" t="s">
        <v>26</v>
      </c>
      <c r="B6" s="15">
        <v>50808.310000000012</v>
      </c>
      <c r="F6" t="s">
        <v>5</v>
      </c>
      <c r="G6" s="62">
        <v>131</v>
      </c>
      <c r="I6" t="s">
        <v>472</v>
      </c>
      <c r="J6" s="15">
        <v>16069.379999999997</v>
      </c>
    </row>
    <row r="7" spans="1:10" x14ac:dyDescent="0.25">
      <c r="A7" t="s">
        <v>21</v>
      </c>
      <c r="B7" s="15">
        <v>36398.750000000007</v>
      </c>
      <c r="F7" t="s">
        <v>32</v>
      </c>
      <c r="G7" s="62">
        <v>76</v>
      </c>
      <c r="I7" t="s">
        <v>473</v>
      </c>
      <c r="J7" s="15">
        <v>19899.379999999997</v>
      </c>
    </row>
    <row r="8" spans="1:10" x14ac:dyDescent="0.25">
      <c r="A8" t="s">
        <v>36</v>
      </c>
      <c r="B8" s="15">
        <v>41408.680000000015</v>
      </c>
      <c r="F8" t="s">
        <v>467</v>
      </c>
      <c r="G8" s="62">
        <v>250</v>
      </c>
      <c r="I8" t="s">
        <v>474</v>
      </c>
      <c r="J8" s="15">
        <v>27899.160000000007</v>
      </c>
    </row>
    <row r="9" spans="1:10" x14ac:dyDescent="0.25">
      <c r="A9" t="s">
        <v>467</v>
      </c>
      <c r="B9" s="15">
        <v>229192.47000000006</v>
      </c>
      <c r="I9" t="s">
        <v>475</v>
      </c>
      <c r="J9" s="15">
        <v>17039.349999999999</v>
      </c>
    </row>
    <row r="10" spans="1:10" x14ac:dyDescent="0.25">
      <c r="I10" t="s">
        <v>476</v>
      </c>
      <c r="J10" s="15">
        <v>19299.45</v>
      </c>
    </row>
    <row r="11" spans="1:10" x14ac:dyDescent="0.25">
      <c r="A11" s="38" t="s">
        <v>395</v>
      </c>
      <c r="B11" t="s">
        <v>468</v>
      </c>
      <c r="I11" t="s">
        <v>477</v>
      </c>
      <c r="J11" s="15">
        <v>18479.399999999994</v>
      </c>
    </row>
    <row r="12" spans="1:10" x14ac:dyDescent="0.25">
      <c r="A12" t="s">
        <v>6</v>
      </c>
      <c r="B12" s="15">
        <v>57427.790000000023</v>
      </c>
      <c r="I12" t="s">
        <v>478</v>
      </c>
      <c r="J12" s="15">
        <v>15759.429999999997</v>
      </c>
    </row>
    <row r="13" spans="1:10" x14ac:dyDescent="0.25">
      <c r="A13" t="s">
        <v>12</v>
      </c>
      <c r="B13" s="15">
        <v>61447.960000000014</v>
      </c>
      <c r="I13" t="s">
        <v>479</v>
      </c>
      <c r="J13" s="15">
        <v>12989.509999999997</v>
      </c>
    </row>
    <row r="14" spans="1:10" x14ac:dyDescent="0.25">
      <c r="A14" t="s">
        <v>43</v>
      </c>
      <c r="B14" s="15">
        <v>52118.310000000005</v>
      </c>
      <c r="I14" t="s">
        <v>480</v>
      </c>
      <c r="J14" s="15">
        <v>20609.52</v>
      </c>
    </row>
    <row r="15" spans="1:10" x14ac:dyDescent="0.25">
      <c r="A15" t="s">
        <v>20</v>
      </c>
      <c r="B15" s="15">
        <v>58198.409999999996</v>
      </c>
      <c r="I15" t="s">
        <v>481</v>
      </c>
      <c r="J15" s="15">
        <v>12309.439999999999</v>
      </c>
    </row>
    <row r="16" spans="1:10" x14ac:dyDescent="0.25">
      <c r="A16" t="s">
        <v>467</v>
      </c>
      <c r="B16" s="15">
        <v>229192.47000000003</v>
      </c>
      <c r="I16" t="s">
        <v>482</v>
      </c>
      <c r="J16" s="15">
        <v>23039.3</v>
      </c>
    </row>
    <row r="17" spans="1:10" x14ac:dyDescent="0.25">
      <c r="I17" t="s">
        <v>467</v>
      </c>
      <c r="J17" s="15">
        <v>229192.47</v>
      </c>
    </row>
    <row r="19" spans="1:10" x14ac:dyDescent="0.25">
      <c r="A19" s="38" t="s">
        <v>388</v>
      </c>
      <c r="B19" t="s">
        <v>468</v>
      </c>
    </row>
    <row r="20" spans="1:10" x14ac:dyDescent="0.25">
      <c r="A20" t="s">
        <v>73</v>
      </c>
      <c r="B20" s="15">
        <v>15659.65</v>
      </c>
    </row>
    <row r="21" spans="1:10" x14ac:dyDescent="0.25">
      <c r="A21" t="s">
        <v>110</v>
      </c>
      <c r="B21" s="15">
        <v>11919.769999999999</v>
      </c>
    </row>
    <row r="22" spans="1:10" x14ac:dyDescent="0.25">
      <c r="A22" t="s">
        <v>83</v>
      </c>
      <c r="B22" s="15">
        <v>10649.8</v>
      </c>
    </row>
    <row r="23" spans="1:10" x14ac:dyDescent="0.25">
      <c r="A23" t="s">
        <v>86</v>
      </c>
      <c r="B23" s="15">
        <v>9799.73</v>
      </c>
    </row>
    <row r="24" spans="1:10" x14ac:dyDescent="0.25">
      <c r="A24" t="s">
        <v>2</v>
      </c>
      <c r="B24" s="15">
        <v>8309.739999999998</v>
      </c>
    </row>
    <row r="25" spans="1:10" x14ac:dyDescent="0.25">
      <c r="A25" t="s">
        <v>467</v>
      </c>
      <c r="B25" s="15">
        <v>56338.689999999995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AA8A-E279-4996-A4C0-59FA2511B38C}">
  <dimension ref="A1:G91"/>
  <sheetViews>
    <sheetView topLeftCell="A67" zoomScale="130" zoomScaleNormal="130" workbookViewId="0">
      <selection activeCell="D72" sqref="D72"/>
    </sheetView>
  </sheetViews>
  <sheetFormatPr defaultRowHeight="15" x14ac:dyDescent="0.25"/>
  <cols>
    <col min="1" max="1" width="20.5703125" style="20" customWidth="1"/>
    <col min="2" max="2" width="18" style="20" customWidth="1"/>
    <col min="3" max="3" width="19.140625" style="20" customWidth="1"/>
    <col min="4" max="4" width="28.140625" style="20" customWidth="1"/>
    <col min="5" max="5" width="16.7109375" style="20" customWidth="1"/>
    <col min="6" max="6" width="20" style="20" customWidth="1"/>
    <col min="7" max="7" width="15.7109375" style="20" customWidth="1"/>
    <col min="8" max="8" width="9.140625" style="20"/>
    <col min="9" max="9" width="13.5703125" style="20" bestFit="1" customWidth="1"/>
    <col min="10" max="10" width="10.140625" style="20" bestFit="1" customWidth="1"/>
    <col min="11" max="11" width="13.5703125" style="20" bestFit="1" customWidth="1"/>
    <col min="12" max="16384" width="9.140625" style="20"/>
  </cols>
  <sheetData>
    <row r="1" spans="1:7" x14ac:dyDescent="0.25">
      <c r="A1" s="54" t="s">
        <v>493</v>
      </c>
      <c r="B1" s="55"/>
      <c r="C1" s="56"/>
    </row>
    <row r="2" spans="1:7" x14ac:dyDescent="0.25">
      <c r="A2" s="57"/>
      <c r="B2" s="58"/>
      <c r="C2" s="59"/>
      <c r="E2" s="51" t="s">
        <v>462</v>
      </c>
      <c r="F2" s="51"/>
      <c r="G2" s="51"/>
    </row>
    <row r="3" spans="1:7" x14ac:dyDescent="0.25">
      <c r="A3" s="24" t="s">
        <v>429</v>
      </c>
      <c r="B3" s="24" t="s">
        <v>430</v>
      </c>
      <c r="C3" s="24" t="s">
        <v>492</v>
      </c>
      <c r="E3" s="51"/>
      <c r="F3" s="51"/>
      <c r="G3" s="51"/>
    </row>
    <row r="4" spans="1:7" x14ac:dyDescent="0.25">
      <c r="A4" s="33" t="str" cm="1">
        <f t="array" ref="A4:A53">_xlfn._xlws.SORT(_xlfn.UNIQUE(data[Customer_ID]),,1)</f>
        <v>CUST001</v>
      </c>
      <c r="B4" s="33" t="str">
        <f>INDEX(data[Customer_Name],MATCH($A4,data[Customer_ID],0))</f>
        <v>John Smith</v>
      </c>
      <c r="C4" s="33">
        <f>SUMIFS(data[Total_Amount],data[Customer_ID],$A4)</f>
        <v>599.96</v>
      </c>
      <c r="E4" s="24" t="s">
        <v>464</v>
      </c>
      <c r="F4" s="24" t="s">
        <v>465</v>
      </c>
      <c r="G4" s="24" t="s">
        <v>462</v>
      </c>
    </row>
    <row r="5" spans="1:7" x14ac:dyDescent="0.25">
      <c r="A5" s="33" t="str">
        <v>CUST002</v>
      </c>
      <c r="B5" s="33" t="str">
        <f>INDEX(data[Customer_Name],MATCH($A5,data[Customer_ID],0))</f>
        <v>Emma Wilson</v>
      </c>
      <c r="C5" s="33">
        <f>SUMIFS(data[Total_Amount],data[Customer_ID],$A5)</f>
        <v>1229.8800000000001</v>
      </c>
      <c r="E5" s="33" t="str">
        <f t="shared" ref="E5:E36" si="0">LEFT(B4,FIND(" ",B4)-1)</f>
        <v>John</v>
      </c>
      <c r="F5" s="33" t="str">
        <f t="shared" ref="F5:F36" si="1">RIGHT(B4,LEN(B4)-FIND(" ",B4))</f>
        <v>Smith</v>
      </c>
      <c r="G5" s="33" t="str">
        <f>(LEFT(E5,1) &amp; "." &amp; (LEFT(F5,1)))</f>
        <v>J.S</v>
      </c>
    </row>
    <row r="6" spans="1:7" x14ac:dyDescent="0.25">
      <c r="A6" s="33" t="str">
        <v>CUST003</v>
      </c>
      <c r="B6" s="33" t="str">
        <f>INDEX(data[Customer_Name],MATCH($A6,data[Customer_ID],0))</f>
        <v>Michael Brown</v>
      </c>
      <c r="C6" s="33">
        <f>SUMIFS(data[Total_Amount],data[Customer_ID],$A6)</f>
        <v>6169.7400000000007</v>
      </c>
      <c r="E6" s="33" t="str">
        <f t="shared" si="0"/>
        <v>Emma</v>
      </c>
      <c r="F6" s="33" t="str">
        <f t="shared" si="1"/>
        <v>Wilson</v>
      </c>
      <c r="G6" s="33" t="str">
        <f t="shared" ref="G6:G54" si="2">(LEFT(E6,1) &amp; "." &amp; (LEFT(F6,1)))</f>
        <v>E.W</v>
      </c>
    </row>
    <row r="7" spans="1:7" x14ac:dyDescent="0.25">
      <c r="A7" s="33" t="str">
        <v>CUST004</v>
      </c>
      <c r="B7" s="33" t="str">
        <f>INDEX(data[Customer_Name],MATCH($A7,data[Customer_ID],0))</f>
        <v>Sarah Davis</v>
      </c>
      <c r="C7" s="33">
        <f>SUMIFS(data[Total_Amount],data[Customer_ID],$A7)</f>
        <v>5499.8099999999995</v>
      </c>
      <c r="E7" s="33" t="str">
        <f t="shared" si="0"/>
        <v>Michael</v>
      </c>
      <c r="F7" s="33" t="str">
        <f t="shared" si="1"/>
        <v>Brown</v>
      </c>
      <c r="G7" s="33" t="str">
        <f t="shared" si="2"/>
        <v>M.B</v>
      </c>
    </row>
    <row r="8" spans="1:7" x14ac:dyDescent="0.25">
      <c r="A8" s="33" t="str">
        <v>CUST005</v>
      </c>
      <c r="B8" s="33" t="str">
        <f>INDEX(data[Customer_Name],MATCH($A8,data[Customer_ID],0))</f>
        <v>James Johnson</v>
      </c>
      <c r="C8" s="33">
        <f>SUMIFS(data[Total_Amount],data[Customer_ID],$A8)</f>
        <v>179.97</v>
      </c>
      <c r="E8" s="33" t="str">
        <f t="shared" si="0"/>
        <v>Sarah</v>
      </c>
      <c r="F8" s="33" t="str">
        <f t="shared" si="1"/>
        <v>Davis</v>
      </c>
      <c r="G8" s="33" t="str">
        <f t="shared" si="2"/>
        <v>S.D</v>
      </c>
    </row>
    <row r="9" spans="1:7" x14ac:dyDescent="0.25">
      <c r="A9" s="33" t="str">
        <v>CUST006</v>
      </c>
      <c r="B9" s="33" t="str">
        <f>INDEX(data[Customer_Name],MATCH($A9,data[Customer_ID],0))</f>
        <v>Lisa Anderson</v>
      </c>
      <c r="C9" s="33">
        <f>SUMIFS(data[Total_Amount],data[Customer_ID],$A9)</f>
        <v>2039.8000000000002</v>
      </c>
      <c r="E9" s="33" t="str">
        <f t="shared" si="0"/>
        <v>James</v>
      </c>
      <c r="F9" s="33" t="str">
        <f t="shared" si="1"/>
        <v>Johnson</v>
      </c>
      <c r="G9" s="33" t="str">
        <f t="shared" si="2"/>
        <v>J.J</v>
      </c>
    </row>
    <row r="10" spans="1:7" x14ac:dyDescent="0.25">
      <c r="A10" s="33" t="str">
        <v>CUST007</v>
      </c>
      <c r="B10" s="33" t="str">
        <f>INDEX(data[Customer_Name],MATCH($A10,data[Customer_ID],0))</f>
        <v>David Martinez</v>
      </c>
      <c r="C10" s="33">
        <f>SUMIFS(data[Total_Amount],data[Customer_ID],$A10)</f>
        <v>1809.84</v>
      </c>
      <c r="E10" s="33" t="str">
        <f t="shared" si="0"/>
        <v>Lisa</v>
      </c>
      <c r="F10" s="33" t="str">
        <f t="shared" si="1"/>
        <v>Anderson</v>
      </c>
      <c r="G10" s="33" t="str">
        <f t="shared" si="2"/>
        <v>L.A</v>
      </c>
    </row>
    <row r="11" spans="1:7" x14ac:dyDescent="0.25">
      <c r="A11" s="33" t="str">
        <v>CUST008</v>
      </c>
      <c r="B11" s="33" t="str">
        <f>INDEX(data[Customer_Name],MATCH($A11,data[Customer_ID],0))</f>
        <v>Jennifer Taylor</v>
      </c>
      <c r="C11" s="33">
        <f>SUMIFS(data[Total_Amount],data[Customer_ID],$A11)</f>
        <v>4739.8500000000004</v>
      </c>
      <c r="E11" s="33" t="str">
        <f t="shared" si="0"/>
        <v>David</v>
      </c>
      <c r="F11" s="33" t="str">
        <f t="shared" si="1"/>
        <v>Martinez</v>
      </c>
      <c r="G11" s="33" t="str">
        <f t="shared" si="2"/>
        <v>D.M</v>
      </c>
    </row>
    <row r="12" spans="1:7" x14ac:dyDescent="0.25">
      <c r="A12" s="33" t="str">
        <v>CUST009</v>
      </c>
      <c r="B12" s="33" t="str">
        <f>INDEX(data[Customer_Name],MATCH($A12,data[Customer_ID],0))</f>
        <v>Robert Thomas</v>
      </c>
      <c r="C12" s="33">
        <f>SUMIFS(data[Total_Amount],data[Customer_ID],$A12)</f>
        <v>3509.8999999999996</v>
      </c>
      <c r="E12" s="33" t="str">
        <f t="shared" si="0"/>
        <v>Jennifer</v>
      </c>
      <c r="F12" s="33" t="str">
        <f t="shared" si="1"/>
        <v>Taylor</v>
      </c>
      <c r="G12" s="33" t="str">
        <f t="shared" si="2"/>
        <v>J.T</v>
      </c>
    </row>
    <row r="13" spans="1:7" x14ac:dyDescent="0.25">
      <c r="A13" s="33" t="str">
        <v>CUST010</v>
      </c>
      <c r="B13" s="33" t="str">
        <f>INDEX(data[Customer_Name],MATCH($A13,data[Customer_ID],0))</f>
        <v>Maria Garcia</v>
      </c>
      <c r="C13" s="33">
        <f>SUMIFS(data[Total_Amount],data[Customer_ID],$A13)</f>
        <v>1909.93</v>
      </c>
      <c r="E13" s="33" t="str">
        <f t="shared" si="0"/>
        <v>Robert</v>
      </c>
      <c r="F13" s="33" t="str">
        <f t="shared" si="1"/>
        <v>Thomas</v>
      </c>
      <c r="G13" s="33" t="str">
        <f t="shared" si="2"/>
        <v>R.T</v>
      </c>
    </row>
    <row r="14" spans="1:7" x14ac:dyDescent="0.25">
      <c r="A14" s="33" t="str">
        <v>CUST011</v>
      </c>
      <c r="B14" s="33" t="str">
        <f>INDEX(data[Customer_Name],MATCH($A14,data[Customer_ID],0))</f>
        <v>William White</v>
      </c>
      <c r="C14" s="33">
        <f>SUMIFS(data[Total_Amount],data[Customer_ID],$A14)</f>
        <v>4749.91</v>
      </c>
      <c r="E14" s="33" t="str">
        <f t="shared" si="0"/>
        <v>Maria</v>
      </c>
      <c r="F14" s="33" t="str">
        <f t="shared" si="1"/>
        <v>Garcia</v>
      </c>
      <c r="G14" s="33" t="str">
        <f t="shared" si="2"/>
        <v>M.G</v>
      </c>
    </row>
    <row r="15" spans="1:7" x14ac:dyDescent="0.25">
      <c r="A15" s="33" t="str">
        <v>CUST012</v>
      </c>
      <c r="B15" s="33" t="str">
        <f>INDEX(data[Customer_Name],MATCH($A15,data[Customer_ID],0))</f>
        <v>Patricia Moore</v>
      </c>
      <c r="C15" s="33">
        <f>SUMIFS(data[Total_Amount],data[Customer_ID],$A15)</f>
        <v>9799.73</v>
      </c>
      <c r="D15" s="2"/>
      <c r="E15" s="33" t="str">
        <f t="shared" si="0"/>
        <v>William</v>
      </c>
      <c r="F15" s="33" t="str">
        <f t="shared" si="1"/>
        <v>White</v>
      </c>
      <c r="G15" s="33" t="str">
        <f t="shared" si="2"/>
        <v>W.W</v>
      </c>
    </row>
    <row r="16" spans="1:7" x14ac:dyDescent="0.25">
      <c r="A16" s="33" t="str">
        <v>CUST013</v>
      </c>
      <c r="B16" s="33" t="str">
        <f>INDEX(data[Customer_Name],MATCH($A16,data[Customer_ID],0))</f>
        <v>Joseph Jackson</v>
      </c>
      <c r="C16" s="33">
        <f>SUMIFS(data[Total_Amount],data[Customer_ID],$A16)</f>
        <v>6949.84</v>
      </c>
      <c r="D16" s="2"/>
      <c r="E16" s="33" t="str">
        <f t="shared" si="0"/>
        <v>Patricia</v>
      </c>
      <c r="F16" s="33" t="str">
        <f t="shared" si="1"/>
        <v>Moore</v>
      </c>
      <c r="G16" s="33" t="str">
        <f t="shared" si="2"/>
        <v>P.M</v>
      </c>
    </row>
    <row r="17" spans="1:7" x14ac:dyDescent="0.25">
      <c r="A17" s="33" t="str">
        <v>CUST014</v>
      </c>
      <c r="B17" s="33" t="str">
        <f>INDEX(data[Customer_Name],MATCH($A17,data[Customer_ID],0))</f>
        <v>Linda Martin</v>
      </c>
      <c r="C17" s="33">
        <f>SUMIFS(data[Total_Amount],data[Customer_ID],$A17)</f>
        <v>1289.9000000000001</v>
      </c>
      <c r="D17" s="2"/>
      <c r="E17" s="33" t="str">
        <f t="shared" si="0"/>
        <v>Joseph</v>
      </c>
      <c r="F17" s="33" t="str">
        <f t="shared" si="1"/>
        <v>Jackson</v>
      </c>
      <c r="G17" s="33" t="str">
        <f t="shared" si="2"/>
        <v>J.J</v>
      </c>
    </row>
    <row r="18" spans="1:7" x14ac:dyDescent="0.25">
      <c r="A18" s="33" t="str">
        <v>CUST015</v>
      </c>
      <c r="B18" s="33" t="str">
        <f>INDEX(data[Customer_Name],MATCH($A18,data[Customer_ID],0))</f>
        <v>Richard Lee</v>
      </c>
      <c r="C18" s="33">
        <f>SUMIFS(data[Total_Amount],data[Customer_ID],$A18)</f>
        <v>739.93000000000006</v>
      </c>
      <c r="E18" s="33" t="str">
        <f t="shared" si="0"/>
        <v>Linda</v>
      </c>
      <c r="F18" s="33" t="str">
        <f t="shared" si="1"/>
        <v>Martin</v>
      </c>
      <c r="G18" s="33" t="str">
        <f t="shared" si="2"/>
        <v>L.M</v>
      </c>
    </row>
    <row r="19" spans="1:7" x14ac:dyDescent="0.25">
      <c r="A19" s="33" t="str">
        <v>CUST016</v>
      </c>
      <c r="B19" s="33" t="str">
        <f>INDEX(data[Customer_Name],MATCH($A19,data[Customer_ID],0))</f>
        <v>Elizabeth Hall</v>
      </c>
      <c r="C19" s="33">
        <f>SUMIFS(data[Total_Amount],data[Customer_ID],$A19)</f>
        <v>3649.8599999999997</v>
      </c>
      <c r="E19" s="33" t="str">
        <f t="shared" si="0"/>
        <v>Richard</v>
      </c>
      <c r="F19" s="33" t="str">
        <f t="shared" si="1"/>
        <v>Lee</v>
      </c>
      <c r="G19" s="33" t="str">
        <f t="shared" si="2"/>
        <v>R.L</v>
      </c>
    </row>
    <row r="20" spans="1:7" x14ac:dyDescent="0.25">
      <c r="A20" s="33" t="str">
        <v>CUST017</v>
      </c>
      <c r="B20" s="33" t="str">
        <f>INDEX(data[Customer_Name],MATCH($A20,data[Customer_ID],0))</f>
        <v>Charles Allen</v>
      </c>
      <c r="C20" s="33">
        <f>SUMIFS(data[Total_Amount],data[Customer_ID],$A20)</f>
        <v>5089.7300000000005</v>
      </c>
      <c r="E20" s="33" t="str">
        <f t="shared" si="0"/>
        <v>Elizabeth</v>
      </c>
      <c r="F20" s="33" t="str">
        <f t="shared" si="1"/>
        <v>Hall</v>
      </c>
      <c r="G20" s="33" t="str">
        <f t="shared" si="2"/>
        <v>E.H</v>
      </c>
    </row>
    <row r="21" spans="1:7" x14ac:dyDescent="0.25">
      <c r="A21" s="33" t="str">
        <v>CUST018</v>
      </c>
      <c r="B21" s="33" t="str">
        <f>INDEX(data[Customer_Name],MATCH($A21,data[Customer_ID],0))</f>
        <v>Barbara Young</v>
      </c>
      <c r="C21" s="33">
        <f>SUMIFS(data[Total_Amount],data[Customer_ID],$A21)</f>
        <v>10649.8</v>
      </c>
      <c r="E21" s="33" t="str">
        <f t="shared" si="0"/>
        <v>Charles</v>
      </c>
      <c r="F21" s="33" t="str">
        <f t="shared" si="1"/>
        <v>Allen</v>
      </c>
      <c r="G21" s="33" t="str">
        <f t="shared" si="2"/>
        <v>C.A</v>
      </c>
    </row>
    <row r="22" spans="1:7" x14ac:dyDescent="0.25">
      <c r="A22" s="33" t="str">
        <v>CUST019</v>
      </c>
      <c r="B22" s="33" t="str">
        <f>INDEX(data[Customer_Name],MATCH($A22,data[Customer_ID],0))</f>
        <v>Daniel King</v>
      </c>
      <c r="C22" s="33">
        <f>SUMIFS(data[Total_Amount],data[Customer_ID],$A22)</f>
        <v>7309.7999999999993</v>
      </c>
      <c r="E22" s="33" t="str">
        <f t="shared" si="0"/>
        <v>Barbara</v>
      </c>
      <c r="F22" s="33" t="str">
        <f t="shared" si="1"/>
        <v>Young</v>
      </c>
      <c r="G22" s="33" t="str">
        <f t="shared" si="2"/>
        <v>B.Y</v>
      </c>
    </row>
    <row r="23" spans="1:7" x14ac:dyDescent="0.25">
      <c r="A23" s="33" t="str">
        <v>CUST020</v>
      </c>
      <c r="B23" s="33" t="str">
        <f>INDEX(data[Customer_Name],MATCH($A23,data[Customer_ID],0))</f>
        <v>Margaret Wright</v>
      </c>
      <c r="C23" s="33">
        <f>SUMIFS(data[Total_Amount],data[Customer_ID],$A23)</f>
        <v>2099.88</v>
      </c>
      <c r="E23" s="33" t="str">
        <f t="shared" si="0"/>
        <v>Daniel</v>
      </c>
      <c r="F23" s="33" t="str">
        <f t="shared" si="1"/>
        <v>King</v>
      </c>
      <c r="G23" s="33" t="str">
        <f t="shared" si="2"/>
        <v>D.K</v>
      </c>
    </row>
    <row r="24" spans="1:7" x14ac:dyDescent="0.25">
      <c r="A24" s="33" t="str">
        <v>CUST021</v>
      </c>
      <c r="B24" s="33" t="str">
        <f>INDEX(data[Customer_Name],MATCH($A24,data[Customer_ID],0))</f>
        <v>Kevin Scott</v>
      </c>
      <c r="C24" s="33">
        <f>SUMIFS(data[Total_Amount],data[Customer_ID],$A24)</f>
        <v>3259.87</v>
      </c>
      <c r="E24" s="33" t="str">
        <f t="shared" si="0"/>
        <v>Margaret</v>
      </c>
      <c r="F24" s="33" t="str">
        <f t="shared" si="1"/>
        <v>Wright</v>
      </c>
      <c r="G24" s="33" t="str">
        <f t="shared" si="2"/>
        <v>M.W</v>
      </c>
    </row>
    <row r="25" spans="1:7" x14ac:dyDescent="0.25">
      <c r="A25" s="33" t="str">
        <v>CUST022</v>
      </c>
      <c r="B25" s="33" t="str">
        <f>INDEX(data[Customer_Name],MATCH($A25,data[Customer_ID],0))</f>
        <v>Susan Green</v>
      </c>
      <c r="C25" s="33">
        <f>SUMIFS(data[Total_Amount],data[Customer_ID],$A25)</f>
        <v>1979.89</v>
      </c>
      <c r="E25" s="33" t="str">
        <f t="shared" si="0"/>
        <v>Kevin</v>
      </c>
      <c r="F25" s="33" t="str">
        <f t="shared" si="1"/>
        <v>Scott</v>
      </c>
      <c r="G25" s="33" t="str">
        <f t="shared" si="2"/>
        <v>K.S</v>
      </c>
    </row>
    <row r="26" spans="1:7" x14ac:dyDescent="0.25">
      <c r="A26" s="33" t="str">
        <v>CUST023</v>
      </c>
      <c r="B26" s="33" t="str">
        <f>INDEX(data[Customer_Name],MATCH($A26,data[Customer_ID],0))</f>
        <v>Paul Baker</v>
      </c>
      <c r="C26" s="33">
        <f>SUMIFS(data[Total_Amount],data[Customer_ID],$A26)</f>
        <v>8309.739999999998</v>
      </c>
      <c r="E26" s="33" t="str">
        <f t="shared" si="0"/>
        <v>Susan</v>
      </c>
      <c r="F26" s="33" t="str">
        <f t="shared" si="1"/>
        <v>Green</v>
      </c>
      <c r="G26" s="33" t="str">
        <f t="shared" si="2"/>
        <v>S.G</v>
      </c>
    </row>
    <row r="27" spans="1:7" x14ac:dyDescent="0.25">
      <c r="A27" s="33" t="str">
        <v>CUST024</v>
      </c>
      <c r="B27" s="33" t="str">
        <f>INDEX(data[Customer_Name],MATCH($A27,data[Customer_ID],0))</f>
        <v>Dorothy Nelson</v>
      </c>
      <c r="C27" s="33">
        <f>SUMIFS(data[Total_Amount],data[Customer_ID],$A27)</f>
        <v>8269.7900000000009</v>
      </c>
      <c r="E27" s="33" t="str">
        <f t="shared" si="0"/>
        <v>Paul</v>
      </c>
      <c r="F27" s="33" t="str">
        <f t="shared" si="1"/>
        <v>Baker</v>
      </c>
      <c r="G27" s="33" t="str">
        <f t="shared" si="2"/>
        <v>P.B</v>
      </c>
    </row>
    <row r="28" spans="1:7" x14ac:dyDescent="0.25">
      <c r="A28" s="33" t="str">
        <v>CUST025</v>
      </c>
      <c r="B28" s="33" t="str">
        <f>INDEX(data[Customer_Name],MATCH($A28,data[Customer_ID],0))</f>
        <v>Mark Carter</v>
      </c>
      <c r="C28" s="33">
        <f>SUMIFS(data[Total_Amount],data[Customer_ID],$A28)</f>
        <v>15659.65</v>
      </c>
      <c r="E28" s="33" t="str">
        <f t="shared" si="0"/>
        <v>Dorothy</v>
      </c>
      <c r="F28" s="33" t="str">
        <f t="shared" si="1"/>
        <v>Nelson</v>
      </c>
      <c r="G28" s="33" t="str">
        <f t="shared" si="2"/>
        <v>D.N</v>
      </c>
    </row>
    <row r="29" spans="1:7" x14ac:dyDescent="0.25">
      <c r="A29" s="33" t="str">
        <v>CUST026</v>
      </c>
      <c r="B29" s="33" t="str">
        <f>INDEX(data[Customer_Name],MATCH($A29,data[Customer_ID],0))</f>
        <v>Karen Hill</v>
      </c>
      <c r="C29" s="33">
        <f>SUMIFS(data[Total_Amount],data[Customer_ID],$A29)</f>
        <v>8009.7699999999995</v>
      </c>
      <c r="E29" s="33" t="str">
        <f t="shared" si="0"/>
        <v>Mark</v>
      </c>
      <c r="F29" s="33" t="str">
        <f t="shared" si="1"/>
        <v>Carter</v>
      </c>
      <c r="G29" s="33" t="str">
        <f t="shared" si="2"/>
        <v>M.C</v>
      </c>
    </row>
    <row r="30" spans="1:7" x14ac:dyDescent="0.25">
      <c r="A30" s="33" t="str">
        <v>CUST027</v>
      </c>
      <c r="B30" s="33" t="str">
        <f>INDEX(data[Customer_Name],MATCH($A30,data[Customer_ID],0))</f>
        <v>George Adams</v>
      </c>
      <c r="C30" s="33">
        <f>SUMIFS(data[Total_Amount],data[Customer_ID],$A30)</f>
        <v>3779.93</v>
      </c>
      <c r="E30" s="33" t="str">
        <f t="shared" si="0"/>
        <v>Karen</v>
      </c>
      <c r="F30" s="33" t="str">
        <f t="shared" si="1"/>
        <v>Hill</v>
      </c>
      <c r="G30" s="33" t="str">
        <f t="shared" si="2"/>
        <v>K.H</v>
      </c>
    </row>
    <row r="31" spans="1:7" x14ac:dyDescent="0.25">
      <c r="A31" s="33" t="str">
        <v>CUST028</v>
      </c>
      <c r="B31" s="33" t="str">
        <f>INDEX(data[Customer_Name],MATCH($A31,data[Customer_ID],0))</f>
        <v>Betty Campbell</v>
      </c>
      <c r="C31" s="33">
        <f>SUMIFS(data[Total_Amount],data[Customer_ID],$A31)</f>
        <v>5649.84</v>
      </c>
      <c r="E31" s="33" t="str">
        <f t="shared" si="0"/>
        <v>George</v>
      </c>
      <c r="F31" s="33" t="str">
        <f t="shared" si="1"/>
        <v>Adams</v>
      </c>
      <c r="G31" s="33" t="str">
        <f t="shared" si="2"/>
        <v>G.A</v>
      </c>
    </row>
    <row r="32" spans="1:7" x14ac:dyDescent="0.25">
      <c r="A32" s="33" t="str">
        <v>CUST029</v>
      </c>
      <c r="B32" s="33" t="str">
        <f>INDEX(data[Customer_Name],MATCH($A32,data[Customer_ID],0))</f>
        <v>Edward Mitchell</v>
      </c>
      <c r="C32" s="33">
        <f>SUMIFS(data[Total_Amount],data[Customer_ID],$A32)</f>
        <v>11919.769999999999</v>
      </c>
      <c r="E32" s="33" t="str">
        <f t="shared" si="0"/>
        <v>Betty</v>
      </c>
      <c r="F32" s="33" t="str">
        <f t="shared" si="1"/>
        <v>Campbell</v>
      </c>
      <c r="G32" s="33" t="str">
        <f t="shared" si="2"/>
        <v>B.C</v>
      </c>
    </row>
    <row r="33" spans="1:7" x14ac:dyDescent="0.25">
      <c r="A33" s="33" t="str">
        <v>CUST030</v>
      </c>
      <c r="B33" s="33" t="str">
        <f>INDEX(data[Customer_Name],MATCH($A33,data[Customer_ID],0))</f>
        <v>Helen Roberts</v>
      </c>
      <c r="C33" s="33">
        <f>SUMIFS(data[Total_Amount],data[Customer_ID],$A33)</f>
        <v>6459.79</v>
      </c>
      <c r="E33" s="33" t="str">
        <f t="shared" si="0"/>
        <v>Edward</v>
      </c>
      <c r="F33" s="33" t="str">
        <f t="shared" si="1"/>
        <v>Mitchell</v>
      </c>
      <c r="G33" s="33" t="str">
        <f t="shared" si="2"/>
        <v>E.M</v>
      </c>
    </row>
    <row r="34" spans="1:7" x14ac:dyDescent="0.25">
      <c r="A34" s="33" t="str">
        <v>CUST031</v>
      </c>
      <c r="B34" s="33" t="str">
        <f>INDEX(data[Customer_Name],MATCH($A34,data[Customer_ID],0))</f>
        <v>Steven Turner</v>
      </c>
      <c r="C34" s="33">
        <f>SUMIFS(data[Total_Amount],data[Customer_ID],$A34)</f>
        <v>2649.83</v>
      </c>
      <c r="E34" s="33" t="str">
        <f t="shared" si="0"/>
        <v>Helen</v>
      </c>
      <c r="F34" s="33" t="str">
        <f t="shared" si="1"/>
        <v>Roberts</v>
      </c>
      <c r="G34" s="33" t="str">
        <f t="shared" si="2"/>
        <v>H.R</v>
      </c>
    </row>
    <row r="35" spans="1:7" x14ac:dyDescent="0.25">
      <c r="A35" s="33" t="str">
        <v>CUST032</v>
      </c>
      <c r="B35" s="33" t="str">
        <f>INDEX(data[Customer_Name],MATCH($A35,data[Customer_ID],0))</f>
        <v>Sandra Phillips</v>
      </c>
      <c r="C35" s="33">
        <f>SUMIFS(data[Total_Amount],data[Customer_ID],$A35)</f>
        <v>6349.83</v>
      </c>
      <c r="E35" s="33" t="str">
        <f t="shared" si="0"/>
        <v>Steven</v>
      </c>
      <c r="F35" s="33" t="str">
        <f t="shared" si="1"/>
        <v>Turner</v>
      </c>
      <c r="G35" s="33" t="str">
        <f t="shared" si="2"/>
        <v>S.T</v>
      </c>
    </row>
    <row r="36" spans="1:7" x14ac:dyDescent="0.25">
      <c r="A36" s="33" t="str">
        <v>CUST033</v>
      </c>
      <c r="B36" s="33" t="str">
        <f>INDEX(data[Customer_Name],MATCH($A36,data[Customer_ID],0))</f>
        <v>Frank Torres</v>
      </c>
      <c r="C36" s="33">
        <f>SUMIFS(data[Total_Amount],data[Customer_ID],$A36)</f>
        <v>1479.91</v>
      </c>
      <c r="E36" s="33" t="str">
        <f t="shared" si="0"/>
        <v>Sandra</v>
      </c>
      <c r="F36" s="33" t="str">
        <f t="shared" si="1"/>
        <v>Phillips</v>
      </c>
      <c r="G36" s="33" t="str">
        <f t="shared" si="2"/>
        <v>S.P</v>
      </c>
    </row>
    <row r="37" spans="1:7" x14ac:dyDescent="0.25">
      <c r="A37" s="33" t="str">
        <v>CUST034</v>
      </c>
      <c r="B37" s="33" t="str">
        <f>INDEX(data[Customer_Name],MATCH($A37,data[Customer_ID],0))</f>
        <v>Carol Evans</v>
      </c>
      <c r="C37" s="33">
        <f>SUMIFS(data[Total_Amount],data[Customer_ID],$A37)</f>
        <v>1149.93</v>
      </c>
      <c r="E37" s="33" t="str">
        <f t="shared" ref="E37:E54" si="3">LEFT(B36,FIND(" ",B36)-1)</f>
        <v>Frank</v>
      </c>
      <c r="F37" s="33" t="str">
        <f t="shared" ref="F37:F54" si="4">RIGHT(B36,LEN(B36)-FIND(" ",B36))</f>
        <v>Torres</v>
      </c>
      <c r="G37" s="33" t="str">
        <f t="shared" si="2"/>
        <v>F.T</v>
      </c>
    </row>
    <row r="38" spans="1:7" x14ac:dyDescent="0.25">
      <c r="A38" s="33" t="str">
        <v>CUST035</v>
      </c>
      <c r="B38" s="33" t="str">
        <f>INDEX(data[Customer_Name],MATCH($A38,data[Customer_ID],0))</f>
        <v>Harry Morgan</v>
      </c>
      <c r="C38" s="33">
        <f>SUMIFS(data[Total_Amount],data[Customer_ID],$A38)</f>
        <v>5519.8899999999994</v>
      </c>
      <c r="E38" s="33" t="str">
        <f t="shared" si="3"/>
        <v>Carol</v>
      </c>
      <c r="F38" s="33" t="str">
        <f t="shared" si="4"/>
        <v>Evans</v>
      </c>
      <c r="G38" s="33" t="str">
        <f t="shared" si="2"/>
        <v>C.E</v>
      </c>
    </row>
    <row r="39" spans="1:7" x14ac:dyDescent="0.25">
      <c r="A39" s="33" t="str">
        <v>CUST036</v>
      </c>
      <c r="B39" s="33" t="str">
        <f>INDEX(data[Customer_Name],MATCH($A39,data[Customer_ID],0))</f>
        <v>Nancy Collins</v>
      </c>
      <c r="C39" s="33">
        <f>SUMIFS(data[Total_Amount],data[Customer_ID],$A39)</f>
        <v>4189.7700000000004</v>
      </c>
      <c r="E39" s="33" t="str">
        <f t="shared" si="3"/>
        <v>Harry</v>
      </c>
      <c r="F39" s="33" t="str">
        <f t="shared" si="4"/>
        <v>Morgan</v>
      </c>
      <c r="G39" s="33" t="str">
        <f t="shared" si="2"/>
        <v>H.M</v>
      </c>
    </row>
    <row r="40" spans="1:7" x14ac:dyDescent="0.25">
      <c r="A40" s="33" t="str">
        <v>CUST037</v>
      </c>
      <c r="B40" s="33" t="str">
        <f>INDEX(data[Customer_Name],MATCH($A40,data[Customer_ID],0))</f>
        <v>Arthur Edwards</v>
      </c>
      <c r="C40" s="33">
        <f>SUMIFS(data[Total_Amount],data[Customer_ID],$A40)</f>
        <v>1559.94</v>
      </c>
      <c r="E40" s="33" t="str">
        <f t="shared" si="3"/>
        <v>Nancy</v>
      </c>
      <c r="F40" s="33" t="str">
        <f t="shared" si="4"/>
        <v>Collins</v>
      </c>
      <c r="G40" s="33" t="str">
        <f t="shared" si="2"/>
        <v>N.C</v>
      </c>
    </row>
    <row r="41" spans="1:7" x14ac:dyDescent="0.25">
      <c r="A41" s="33" t="str">
        <v>CUST038</v>
      </c>
      <c r="B41" s="33" t="str">
        <f>INDEX(data[Customer_Name],MATCH($A41,data[Customer_ID],0))</f>
        <v>Michelle Rogers</v>
      </c>
      <c r="C41" s="33">
        <f>SUMIFS(data[Total_Amount],data[Customer_ID],$A41)</f>
        <v>4199.9399999999996</v>
      </c>
      <c r="E41" s="33" t="str">
        <f t="shared" si="3"/>
        <v>Arthur</v>
      </c>
      <c r="F41" s="33" t="str">
        <f t="shared" si="4"/>
        <v>Edwards</v>
      </c>
      <c r="G41" s="33" t="str">
        <f t="shared" si="2"/>
        <v>A.E</v>
      </c>
    </row>
    <row r="42" spans="1:7" x14ac:dyDescent="0.25">
      <c r="A42" s="33" t="str">
        <v>CUST039</v>
      </c>
      <c r="B42" s="33" t="str">
        <f>INDEX(data[Customer_Name],MATCH($A42,data[Customer_ID],0))</f>
        <v>Lawrence Reed</v>
      </c>
      <c r="C42" s="33">
        <f>SUMIFS(data[Total_Amount],data[Customer_ID],$A42)</f>
        <v>6989.7699999999986</v>
      </c>
      <c r="E42" s="33" t="str">
        <f t="shared" si="3"/>
        <v>Michelle</v>
      </c>
      <c r="F42" s="33" t="str">
        <f t="shared" si="4"/>
        <v>Rogers</v>
      </c>
      <c r="G42" s="33" t="str">
        <f t="shared" si="2"/>
        <v>M.R</v>
      </c>
    </row>
    <row r="43" spans="1:7" x14ac:dyDescent="0.25">
      <c r="A43" s="33" t="str">
        <v>CUST040</v>
      </c>
      <c r="B43" s="33" t="str">
        <f>INDEX(data[Customer_Name],MATCH($A43,data[Customer_ID],0))</f>
        <v>Sharon Butler</v>
      </c>
      <c r="C43" s="33">
        <f>SUMIFS(data[Total_Amount],data[Customer_ID],$A43)</f>
        <v>5619.869999999999</v>
      </c>
      <c r="E43" s="33" t="str">
        <f t="shared" si="3"/>
        <v>Lawrence</v>
      </c>
      <c r="F43" s="33" t="str">
        <f t="shared" si="4"/>
        <v>Reed</v>
      </c>
      <c r="G43" s="33" t="str">
        <f t="shared" si="2"/>
        <v>L.R</v>
      </c>
    </row>
    <row r="44" spans="1:7" x14ac:dyDescent="0.25">
      <c r="A44" s="33" t="str">
        <v>CUST041</v>
      </c>
      <c r="B44" s="33" t="str">
        <f>INDEX(data[Customer_Name],MATCH($A44,data[Customer_ID],0))</f>
        <v>Peter Richardson</v>
      </c>
      <c r="C44" s="33">
        <f>SUMIFS(data[Total_Amount],data[Customer_ID],$A44)</f>
        <v>5949.85</v>
      </c>
      <c r="E44" s="33" t="str">
        <f t="shared" si="3"/>
        <v>Sharon</v>
      </c>
      <c r="F44" s="33" t="str">
        <f t="shared" si="4"/>
        <v>Butler</v>
      </c>
      <c r="G44" s="33" t="str">
        <f t="shared" si="2"/>
        <v>S.B</v>
      </c>
    </row>
    <row r="45" spans="1:7" x14ac:dyDescent="0.25">
      <c r="A45" s="33" t="str">
        <v>CUST042</v>
      </c>
      <c r="B45" s="33" t="str">
        <f>INDEX(data[Customer_Name],MATCH($A45,data[Customer_ID],0))</f>
        <v>Ruth Brooks</v>
      </c>
      <c r="C45" s="33">
        <f>SUMIFS(data[Total_Amount],data[Customer_ID],$A45)</f>
        <v>1749.92</v>
      </c>
      <c r="E45" s="33" t="str">
        <f t="shared" si="3"/>
        <v>Peter</v>
      </c>
      <c r="F45" s="33" t="str">
        <f t="shared" si="4"/>
        <v>Richardson</v>
      </c>
      <c r="G45" s="33" t="str">
        <f t="shared" si="2"/>
        <v>P.R</v>
      </c>
    </row>
    <row r="46" spans="1:7" x14ac:dyDescent="0.25">
      <c r="A46" s="33" t="str">
        <v>CUST043</v>
      </c>
      <c r="B46" s="33" t="str">
        <f>INDEX(data[Customer_Name],MATCH($A46,data[Customer_ID],0))</f>
        <v>Dennis Gray</v>
      </c>
      <c r="C46" s="33">
        <f>SUMIFS(data[Total_Amount],data[Customer_ID],$A46)</f>
        <v>479.91999999999996</v>
      </c>
      <c r="E46" s="33" t="str">
        <f t="shared" si="3"/>
        <v>Ruth</v>
      </c>
      <c r="F46" s="33" t="str">
        <f t="shared" si="4"/>
        <v>Brooks</v>
      </c>
      <c r="G46" s="33" t="str">
        <f t="shared" si="2"/>
        <v>R.B</v>
      </c>
    </row>
    <row r="47" spans="1:7" x14ac:dyDescent="0.25">
      <c r="A47" s="33" t="str">
        <v>CUST044</v>
      </c>
      <c r="B47" s="33" t="str">
        <f>INDEX(data[Customer_Name],MATCH($A47,data[Customer_ID],0))</f>
        <v>Cynthia Price</v>
      </c>
      <c r="C47" s="33">
        <f>SUMIFS(data[Total_Amount],data[Customer_ID],$A47)</f>
        <v>3769.8300000000004</v>
      </c>
      <c r="E47" s="33" t="str">
        <f t="shared" si="3"/>
        <v>Dennis</v>
      </c>
      <c r="F47" s="33" t="str">
        <f t="shared" si="4"/>
        <v>Gray</v>
      </c>
      <c r="G47" s="33" t="str">
        <f t="shared" si="2"/>
        <v>D.G</v>
      </c>
    </row>
    <row r="48" spans="1:7" x14ac:dyDescent="0.25">
      <c r="A48" s="33" t="str">
        <v>CUST045</v>
      </c>
      <c r="B48" s="33" t="str">
        <f>INDEX(data[Customer_Name],MATCH($A48,data[Customer_ID],0))</f>
        <v>Douglas Watson</v>
      </c>
      <c r="C48" s="33">
        <f>SUMIFS(data[Total_Amount],data[Customer_ID],$A48)</f>
        <v>4829.8899999999994</v>
      </c>
      <c r="E48" s="33" t="str">
        <f t="shared" si="3"/>
        <v>Cynthia</v>
      </c>
      <c r="F48" s="33" t="str">
        <f t="shared" si="4"/>
        <v>Price</v>
      </c>
      <c r="G48" s="33" t="str">
        <f t="shared" si="2"/>
        <v>C.P</v>
      </c>
    </row>
    <row r="49" spans="1:7" x14ac:dyDescent="0.25">
      <c r="A49" s="33" t="str">
        <v>CUST046</v>
      </c>
      <c r="B49" s="33" t="str">
        <f>INDEX(data[Customer_Name],MATCH($A49,data[Customer_ID],0))</f>
        <v>Kathleen Bennett</v>
      </c>
      <c r="C49" s="33">
        <f>SUMIFS(data[Total_Amount],data[Customer_ID],$A49)</f>
        <v>4309.8099999999995</v>
      </c>
      <c r="E49" s="33" t="str">
        <f t="shared" si="3"/>
        <v>Douglas</v>
      </c>
      <c r="F49" s="33" t="str">
        <f t="shared" si="4"/>
        <v>Watson</v>
      </c>
      <c r="G49" s="33" t="str">
        <f t="shared" si="2"/>
        <v>D.W</v>
      </c>
    </row>
    <row r="50" spans="1:7" x14ac:dyDescent="0.25">
      <c r="A50" s="33" t="str">
        <v>CUST047</v>
      </c>
      <c r="B50" s="33" t="str">
        <f>INDEX(data[Customer_Name],MATCH($A50,data[Customer_ID],0))</f>
        <v>Gerald Murphy</v>
      </c>
      <c r="C50" s="33">
        <f>SUMIFS(data[Total_Amount],data[Customer_ID],$A50)</f>
        <v>6379.87</v>
      </c>
      <c r="E50" s="33" t="str">
        <f t="shared" si="3"/>
        <v>Kathleen</v>
      </c>
      <c r="F50" s="33" t="str">
        <f t="shared" si="4"/>
        <v>Bennett</v>
      </c>
      <c r="G50" s="33" t="str">
        <f t="shared" si="2"/>
        <v>K.B</v>
      </c>
    </row>
    <row r="51" spans="1:7" x14ac:dyDescent="0.25">
      <c r="A51" s="33" t="str">
        <v>CUST048</v>
      </c>
      <c r="B51" s="33" t="str">
        <f>INDEX(data[Customer_Name],MATCH($A51,data[Customer_ID],0))</f>
        <v>Virginia Sanders</v>
      </c>
      <c r="C51" s="33">
        <f>SUMIFS(data[Total_Amount],data[Customer_ID],$A51)</f>
        <v>4789.7900000000009</v>
      </c>
      <c r="E51" s="33" t="str">
        <f t="shared" si="3"/>
        <v>Gerald</v>
      </c>
      <c r="F51" s="33" t="str">
        <f t="shared" si="4"/>
        <v>Murphy</v>
      </c>
      <c r="G51" s="33" t="str">
        <f t="shared" si="2"/>
        <v>G.M</v>
      </c>
    </row>
    <row r="52" spans="1:7" x14ac:dyDescent="0.25">
      <c r="A52" s="33" t="str">
        <v>CUST049</v>
      </c>
      <c r="B52" s="33" t="str">
        <f>INDEX(data[Customer_Name],MATCH($A52,data[Customer_ID],0))</f>
        <v>Raymond Ross</v>
      </c>
      <c r="C52" s="33">
        <f>SUMIFS(data[Total_Amount],data[Customer_ID],$A52)</f>
        <v>3669.8500000000004</v>
      </c>
      <c r="E52" s="33" t="str">
        <f t="shared" si="3"/>
        <v>Virginia</v>
      </c>
      <c r="F52" s="33" t="str">
        <f t="shared" si="4"/>
        <v>Sanders</v>
      </c>
      <c r="G52" s="33" t="str">
        <f t="shared" si="2"/>
        <v>V.S</v>
      </c>
    </row>
    <row r="53" spans="1:7" x14ac:dyDescent="0.25">
      <c r="A53" s="33" t="str">
        <v>CUST050</v>
      </c>
      <c r="B53" s="33" t="str">
        <f>INDEX(data[Customer_Name],MATCH($A53,data[Customer_ID],0))</f>
        <v>Julie Foster</v>
      </c>
      <c r="C53" s="33">
        <f>SUMIFS(data[Total_Amount],data[Customer_ID],$A53)</f>
        <v>239.96</v>
      </c>
      <c r="E53" s="33" t="str">
        <f t="shared" si="3"/>
        <v>Raymond</v>
      </c>
      <c r="F53" s="33" t="str">
        <f t="shared" si="4"/>
        <v>Ross</v>
      </c>
      <c r="G53" s="33" t="str">
        <f t="shared" si="2"/>
        <v>R.R</v>
      </c>
    </row>
    <row r="54" spans="1:7" x14ac:dyDescent="0.25">
      <c r="E54" s="33" t="str">
        <f t="shared" si="3"/>
        <v>Julie</v>
      </c>
      <c r="F54" s="33" t="str">
        <f t="shared" si="4"/>
        <v>Foster</v>
      </c>
      <c r="G54" s="33" t="str">
        <f t="shared" si="2"/>
        <v>J.F</v>
      </c>
    </row>
    <row r="69" spans="1:5" x14ac:dyDescent="0.25">
      <c r="A69" s="52" t="s">
        <v>460</v>
      </c>
      <c r="B69" s="53"/>
      <c r="C69"/>
      <c r="D69" s="54" t="s">
        <v>461</v>
      </c>
      <c r="E69" s="56"/>
    </row>
    <row r="70" spans="1:5" x14ac:dyDescent="0.25">
      <c r="A70" s="24" t="s">
        <v>458</v>
      </c>
      <c r="B70" s="24" t="s">
        <v>459</v>
      </c>
      <c r="C70"/>
      <c r="D70" s="57"/>
      <c r="E70" s="59"/>
    </row>
    <row r="71" spans="1:5" x14ac:dyDescent="0.25">
      <c r="A71" s="33" t="str">
        <f>INDEX(_xlfn.ANCHORARRAY(A75),MATCH($B$71,B75:B84,0))</f>
        <v>Bookshelf</v>
      </c>
      <c r="B71" s="33">
        <f>MAX(B75:B84)</f>
        <v>102</v>
      </c>
      <c r="C71"/>
      <c r="D71" s="24" t="s">
        <v>491</v>
      </c>
      <c r="E71" s="24" t="s">
        <v>463</v>
      </c>
    </row>
    <row r="72" spans="1:5" x14ac:dyDescent="0.25">
      <c r="C72"/>
      <c r="D72" s="33" t="str" cm="1">
        <f t="array" ref="D72:D91">_xlfn._xlws.FILTER(B4:B53,(C4:C53&gt;5000))</f>
        <v>Michael Brown</v>
      </c>
      <c r="E72" s="33"/>
    </row>
    <row r="73" spans="1:5" x14ac:dyDescent="0.25">
      <c r="A73" s="51" t="s">
        <v>466</v>
      </c>
      <c r="B73" s="51"/>
      <c r="C73"/>
      <c r="D73" s="33" t="str">
        <v>Sarah Davis</v>
      </c>
      <c r="E73" s="33"/>
    </row>
    <row r="74" spans="1:5" x14ac:dyDescent="0.25">
      <c r="A74" s="24" t="s">
        <v>458</v>
      </c>
      <c r="B74" s="24" t="s">
        <v>459</v>
      </c>
      <c r="C74"/>
      <c r="D74" s="33" t="str">
        <v>Patricia Moore</v>
      </c>
      <c r="E74" s="33"/>
    </row>
    <row r="75" spans="1:5" x14ac:dyDescent="0.25">
      <c r="A75" s="33" t="str" cm="1">
        <f t="array" ref="A75:A84">_xlfn.UNIQUE(data[Product_Name])</f>
        <v>Monitor</v>
      </c>
      <c r="B75" s="33">
        <f>SUMIF(data[Product_Name],$A75,data[Quantity])</f>
        <v>88</v>
      </c>
      <c r="C75"/>
      <c r="D75" s="33" t="str">
        <v>Joseph Jackson</v>
      </c>
      <c r="E75" s="33"/>
    </row>
    <row r="76" spans="1:5" x14ac:dyDescent="0.25">
      <c r="A76" s="33" t="str">
        <v>Blender</v>
      </c>
      <c r="B76" s="33">
        <f>SUMIF(data[Product_Name],$A76,data[Quantity])</f>
        <v>87</v>
      </c>
      <c r="C76"/>
      <c r="D76" s="33" t="str">
        <v>Charles Allen</v>
      </c>
      <c r="E76" s="33"/>
    </row>
    <row r="77" spans="1:5" x14ac:dyDescent="0.25">
      <c r="A77" s="33" t="str">
        <v>Bookshelf</v>
      </c>
      <c r="B77" s="33">
        <f>SUMIF(data[Product_Name],$A77,data[Quantity])</f>
        <v>102</v>
      </c>
      <c r="C77"/>
      <c r="D77" s="33" t="str">
        <v>Barbara Young</v>
      </c>
      <c r="E77" s="33"/>
    </row>
    <row r="78" spans="1:5" x14ac:dyDescent="0.25">
      <c r="A78" s="33" t="str">
        <v>Headphones</v>
      </c>
      <c r="B78" s="33">
        <f>SUMIF(data[Product_Name],$A78,data[Quantity])</f>
        <v>47</v>
      </c>
      <c r="C78"/>
      <c r="D78" s="33" t="str">
        <v>Daniel King</v>
      </c>
      <c r="E78" s="33"/>
    </row>
    <row r="79" spans="1:5" x14ac:dyDescent="0.25">
      <c r="A79" s="33" t="str">
        <v>Laptop</v>
      </c>
      <c r="B79" s="33">
        <f>SUMIF(data[Product_Name],$A79,data[Quantity])</f>
        <v>75</v>
      </c>
      <c r="C79"/>
      <c r="D79" s="33" t="str">
        <v>Paul Baker</v>
      </c>
      <c r="E79" s="33"/>
    </row>
    <row r="80" spans="1:5" x14ac:dyDescent="0.25">
      <c r="A80" s="33" t="str">
        <v>Smartphone</v>
      </c>
      <c r="B80" s="33">
        <f>SUMIF(data[Product_Name],$A80,data[Quantity])</f>
        <v>96</v>
      </c>
      <c r="C80"/>
      <c r="D80" s="33" t="str">
        <v>Dorothy Nelson</v>
      </c>
      <c r="E80" s="33"/>
    </row>
    <row r="81" spans="1:5" x14ac:dyDescent="0.25">
      <c r="A81" s="33" t="str">
        <v>Desk</v>
      </c>
      <c r="B81" s="33">
        <f>SUMIF(data[Product_Name],$A81,data[Quantity])</f>
        <v>78</v>
      </c>
      <c r="C81"/>
      <c r="D81" s="33" t="str">
        <v>Mark Carter</v>
      </c>
      <c r="E81" s="33"/>
    </row>
    <row r="82" spans="1:5" x14ac:dyDescent="0.25">
      <c r="A82" s="33" t="str">
        <v>Coffee Maker</v>
      </c>
      <c r="B82" s="33">
        <f>SUMIF(data[Product_Name],$A82,data[Quantity])</f>
        <v>39</v>
      </c>
      <c r="C82"/>
      <c r="D82" s="33" t="str">
        <v>Karen Hill</v>
      </c>
      <c r="E82" s="33"/>
    </row>
    <row r="83" spans="1:5" x14ac:dyDescent="0.25">
      <c r="A83" s="33" t="str">
        <v>Keyboard</v>
      </c>
      <c r="B83" s="33">
        <f>SUMIF(data[Product_Name],$A83,data[Quantity])</f>
        <v>89</v>
      </c>
      <c r="C83"/>
      <c r="D83" s="33" t="str">
        <v>Betty Campbell</v>
      </c>
      <c r="E83" s="33"/>
    </row>
    <row r="84" spans="1:5" x14ac:dyDescent="0.25">
      <c r="A84" s="33" t="str">
        <v>Office Chair</v>
      </c>
      <c r="B84" s="33">
        <f>SUMIF(data[Product_Name],$A84,data[Quantity])</f>
        <v>52</v>
      </c>
      <c r="C84"/>
      <c r="D84" s="33" t="str">
        <v>Edward Mitchell</v>
      </c>
      <c r="E84" s="33"/>
    </row>
    <row r="85" spans="1:5" x14ac:dyDescent="0.25">
      <c r="C85"/>
      <c r="D85" s="33" t="str">
        <v>Helen Roberts</v>
      </c>
      <c r="E85" s="33"/>
    </row>
    <row r="86" spans="1:5" x14ac:dyDescent="0.25">
      <c r="C86"/>
      <c r="D86" s="33" t="str">
        <v>Sandra Phillips</v>
      </c>
      <c r="E86" s="33"/>
    </row>
    <row r="87" spans="1:5" x14ac:dyDescent="0.25">
      <c r="C87"/>
      <c r="D87" s="33" t="str">
        <v>Harry Morgan</v>
      </c>
      <c r="E87" s="33"/>
    </row>
    <row r="88" spans="1:5" x14ac:dyDescent="0.25">
      <c r="C88"/>
      <c r="D88" s="33" t="str">
        <v>Lawrence Reed</v>
      </c>
      <c r="E88" s="33"/>
    </row>
    <row r="89" spans="1:5" x14ac:dyDescent="0.25">
      <c r="C89"/>
      <c r="D89" s="33" t="str">
        <v>Sharon Butler</v>
      </c>
      <c r="E89" s="33"/>
    </row>
    <row r="90" spans="1:5" x14ac:dyDescent="0.25">
      <c r="C90"/>
      <c r="D90" s="33" t="str">
        <v>Peter Richardson</v>
      </c>
      <c r="E90" s="33"/>
    </row>
    <row r="91" spans="1:5" x14ac:dyDescent="0.25">
      <c r="C91"/>
      <c r="D91" s="33" t="str">
        <v>Gerald Murphy</v>
      </c>
      <c r="E91" s="33"/>
    </row>
  </sheetData>
  <mergeCells count="5">
    <mergeCell ref="A73:B73"/>
    <mergeCell ref="A69:B69"/>
    <mergeCell ref="E2:G3"/>
    <mergeCell ref="A1:C2"/>
    <mergeCell ref="D69:E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E44D-811C-41CF-8409-0FD1A72B18D9}">
  <dimension ref="A1:N53"/>
  <sheetViews>
    <sheetView zoomScale="145" zoomScaleNormal="145" workbookViewId="0">
      <selection activeCell="N3" sqref="N3"/>
    </sheetView>
  </sheetViews>
  <sheetFormatPr defaultRowHeight="15" x14ac:dyDescent="0.25"/>
  <cols>
    <col min="1" max="1" width="11.85546875" customWidth="1"/>
    <col min="2" max="2" width="16.7109375" customWidth="1"/>
    <col min="3" max="3" width="11.85546875" customWidth="1"/>
    <col min="4" max="4" width="14" customWidth="1"/>
    <col min="6" max="6" width="11.85546875" customWidth="1"/>
    <col min="7" max="7" width="15.42578125" customWidth="1"/>
    <col min="8" max="8" width="11.85546875" customWidth="1"/>
    <col min="9" max="9" width="14" customWidth="1"/>
    <col min="13" max="14" width="11.140625" customWidth="1"/>
  </cols>
  <sheetData>
    <row r="1" spans="1:14" x14ac:dyDescent="0.25">
      <c r="A1" s="51" t="s">
        <v>428</v>
      </c>
      <c r="B1" s="51"/>
      <c r="C1" s="51"/>
      <c r="D1" s="51"/>
      <c r="F1" s="60" t="s">
        <v>444</v>
      </c>
      <c r="G1" s="60"/>
      <c r="H1" s="60"/>
      <c r="I1" s="60"/>
    </row>
    <row r="2" spans="1:14" x14ac:dyDescent="0.25">
      <c r="A2" s="51"/>
      <c r="B2" s="51"/>
      <c r="C2" s="51"/>
      <c r="D2" s="51"/>
      <c r="F2" s="60"/>
      <c r="G2" s="60"/>
      <c r="H2" s="60"/>
      <c r="I2" s="60"/>
      <c r="K2" s="51" t="s">
        <v>442</v>
      </c>
      <c r="L2" s="51"/>
      <c r="M2" s="51"/>
      <c r="N2" s="33">
        <v>6</v>
      </c>
    </row>
    <row r="3" spans="1:14" x14ac:dyDescent="0.25">
      <c r="A3" s="24" t="s">
        <v>429</v>
      </c>
      <c r="B3" s="24" t="s">
        <v>430</v>
      </c>
      <c r="C3" s="24" t="s">
        <v>431</v>
      </c>
      <c r="D3" s="25" t="s">
        <v>432</v>
      </c>
      <c r="F3" s="24" t="s">
        <v>429</v>
      </c>
      <c r="G3" s="24" t="s">
        <v>430</v>
      </c>
      <c r="H3" s="24" t="s">
        <v>431</v>
      </c>
      <c r="I3" s="25" t="s">
        <v>432</v>
      </c>
      <c r="K3" s="61" t="s">
        <v>443</v>
      </c>
      <c r="L3" s="61"/>
      <c r="M3" s="61"/>
      <c r="N3" s="33">
        <v>6000</v>
      </c>
    </row>
    <row r="4" spans="1:14" x14ac:dyDescent="0.25">
      <c r="A4" s="26" t="str" cm="1">
        <f t="array" ref="A4:A53">_xlfn._xlws.SORT(_xlfn.UNIQUE(data[Customer_ID]),1)</f>
        <v>CUST001</v>
      </c>
      <c r="B4" s="26" t="str">
        <f>INDEX(data[Customer_Name],MATCH($A4,data[Customer_ID],0))</f>
        <v>John Smith</v>
      </c>
      <c r="C4" s="26">
        <f>COUNTIFS(data[Customer_ID],$A4)</f>
        <v>1</v>
      </c>
      <c r="D4" s="34">
        <f>SUMIFS(data[Total_Amount],data[Customer_ID],$A4)</f>
        <v>599.96</v>
      </c>
      <c r="F4" s="26" t="str" cm="1">
        <f t="array" ref="F4:I11">_xlfn._xlws.FILTER(A4:D53,(C4:C53&gt;N2)*(D4:D53&gt;N3))</f>
        <v>CUST003</v>
      </c>
      <c r="G4" s="26" t="str">
        <v>Michael Brown</v>
      </c>
      <c r="H4" s="26">
        <v>9</v>
      </c>
      <c r="I4" s="27">
        <v>6169.7400000000007</v>
      </c>
    </row>
    <row r="5" spans="1:14" x14ac:dyDescent="0.25">
      <c r="A5" s="26" t="str">
        <v>CUST002</v>
      </c>
      <c r="B5" s="26" t="str">
        <f>INDEX(data[Customer_Name],MATCH($A5,[1]!Data[Customer_ID],0))</f>
        <v>Emma Wilson</v>
      </c>
      <c r="C5" s="26">
        <f>COUNTIFS(data[Customer_ID],$A5)</f>
        <v>5</v>
      </c>
      <c r="D5" s="34">
        <f>SUMIFS(data[Total_Amount],data[Customer_ID],$A5)</f>
        <v>1229.8800000000001</v>
      </c>
      <c r="F5" s="26" t="str">
        <v>CUST012</v>
      </c>
      <c r="G5" s="26" t="str">
        <v>Patricia Moore</v>
      </c>
      <c r="H5" s="26">
        <v>8</v>
      </c>
      <c r="I5" s="27">
        <v>9799.73</v>
      </c>
    </row>
    <row r="6" spans="1:14" x14ac:dyDescent="0.25">
      <c r="A6" s="26" t="str">
        <v>CUST003</v>
      </c>
      <c r="B6" s="26" t="str">
        <f>INDEX(data[Customer_Name],MATCH($A6,[1]!Data[Customer_ID],0))</f>
        <v>Michael Brown</v>
      </c>
      <c r="C6" s="26">
        <f>COUNTIFS(data[Customer_ID],$A6)</f>
        <v>9</v>
      </c>
      <c r="D6" s="34">
        <f>SUMIFS(data[Total_Amount],data[Customer_ID],$A6)</f>
        <v>6169.7400000000007</v>
      </c>
      <c r="F6" s="26" t="str">
        <v>CUST019</v>
      </c>
      <c r="G6" s="26" t="str">
        <v>Daniel King</v>
      </c>
      <c r="H6" s="26">
        <v>7</v>
      </c>
      <c r="I6" s="27">
        <v>7309.7999999999993</v>
      </c>
    </row>
    <row r="7" spans="1:14" x14ac:dyDescent="0.25">
      <c r="A7" s="26" t="str">
        <v>CUST004</v>
      </c>
      <c r="B7" s="26" t="str">
        <f>INDEX(data[Customer_Name],MATCH($A7,[1]!Data[Customer_ID],0))</f>
        <v>Sarah Davis</v>
      </c>
      <c r="C7" s="26">
        <f>COUNTIFS(data[Customer_ID],$A7)</f>
        <v>5</v>
      </c>
      <c r="D7" s="34">
        <f>SUMIFS(data[Total_Amount],data[Customer_ID],$A7)</f>
        <v>5499.8099999999995</v>
      </c>
      <c r="F7" s="26" t="str">
        <v>CUST023</v>
      </c>
      <c r="G7" s="26" t="str">
        <v>Paul Baker</v>
      </c>
      <c r="H7" s="26">
        <v>8</v>
      </c>
      <c r="I7" s="27">
        <v>8309.739999999998</v>
      </c>
    </row>
    <row r="8" spans="1:14" x14ac:dyDescent="0.25">
      <c r="A8" s="26" t="str">
        <v>CUST005</v>
      </c>
      <c r="B8" s="26" t="str">
        <f>INDEX(data[Customer_Name],MATCH($A8,[1]!Data[Customer_ID],0))</f>
        <v>James Johnson</v>
      </c>
      <c r="C8" s="26">
        <f>COUNTIFS(data[Customer_ID],$A8)</f>
        <v>1</v>
      </c>
      <c r="D8" s="34">
        <f>SUMIFS(data[Total_Amount],data[Customer_ID],$A8)</f>
        <v>179.97</v>
      </c>
      <c r="F8" s="26" t="str">
        <v>CUST025</v>
      </c>
      <c r="G8" s="26" t="str">
        <v>Mark Carter</v>
      </c>
      <c r="H8" s="26">
        <v>12</v>
      </c>
      <c r="I8" s="27">
        <v>15659.65</v>
      </c>
    </row>
    <row r="9" spans="1:14" x14ac:dyDescent="0.25">
      <c r="A9" s="26" t="str">
        <v>CUST006</v>
      </c>
      <c r="B9" s="26" t="str">
        <f>INDEX(data[Customer_Name],MATCH($A9,[1]!Data[Customer_ID],0))</f>
        <v>Lisa Anderson</v>
      </c>
      <c r="C9" s="26">
        <f>COUNTIFS(data[Customer_ID],$A9)</f>
        <v>5</v>
      </c>
      <c r="D9" s="34">
        <f>SUMIFS(data[Total_Amount],data[Customer_ID],$A9)</f>
        <v>2039.8000000000002</v>
      </c>
      <c r="F9" s="26" t="str">
        <v>CUST026</v>
      </c>
      <c r="G9" s="26" t="str">
        <v>Karen Hill</v>
      </c>
      <c r="H9" s="26">
        <v>8</v>
      </c>
      <c r="I9" s="27">
        <v>8009.7699999999995</v>
      </c>
    </row>
    <row r="10" spans="1:14" x14ac:dyDescent="0.25">
      <c r="A10" s="26" t="str">
        <v>CUST007</v>
      </c>
      <c r="B10" s="26" t="str">
        <f>INDEX(data[Customer_Name],MATCH($A10,[1]!Data[Customer_ID],0))</f>
        <v>David Martinez</v>
      </c>
      <c r="C10" s="26">
        <f>COUNTIFS(data[Customer_ID],$A10)</f>
        <v>6</v>
      </c>
      <c r="D10" s="34">
        <f>SUMIFS(data[Total_Amount],data[Customer_ID],$A10)</f>
        <v>1809.84</v>
      </c>
      <c r="F10" s="26" t="str">
        <v>CUST030</v>
      </c>
      <c r="G10" s="26" t="str">
        <v>Helen Roberts</v>
      </c>
      <c r="H10" s="26">
        <v>7</v>
      </c>
      <c r="I10" s="27">
        <v>6459.79</v>
      </c>
    </row>
    <row r="11" spans="1:14" x14ac:dyDescent="0.25">
      <c r="A11" s="26" t="str">
        <v>CUST008</v>
      </c>
      <c r="B11" s="26" t="str">
        <f>INDEX(data[Customer_Name],MATCH($A11,[1]!Data[Customer_ID],0))</f>
        <v>Jennifer Taylor</v>
      </c>
      <c r="C11" s="26">
        <f>COUNTIFS(data[Customer_ID],$A11)</f>
        <v>4</v>
      </c>
      <c r="D11" s="34">
        <f>SUMIFS(data[Total_Amount],data[Customer_ID],$A11)</f>
        <v>4739.8500000000004</v>
      </c>
      <c r="F11" s="26" t="str">
        <v>CUST039</v>
      </c>
      <c r="G11" s="26" t="str">
        <v>Lawrence Reed</v>
      </c>
      <c r="H11" s="26">
        <v>8</v>
      </c>
      <c r="I11" s="27">
        <v>6989.7699999999986</v>
      </c>
    </row>
    <row r="12" spans="1:14" x14ac:dyDescent="0.25">
      <c r="A12" s="26" t="str">
        <v>CUST009</v>
      </c>
      <c r="B12" s="26" t="str">
        <f>INDEX(data[Customer_Name],MATCH($A12,[1]!Data[Customer_ID],0))</f>
        <v>Robert Thomas</v>
      </c>
      <c r="C12" s="26">
        <f>COUNTIFS(data[Customer_ID],$A12)</f>
        <v>5</v>
      </c>
      <c r="D12" s="34">
        <f>SUMIFS(data[Total_Amount],data[Customer_ID],$A12)</f>
        <v>3509.8999999999996</v>
      </c>
      <c r="F12" s="26"/>
      <c r="G12" s="26"/>
      <c r="H12" s="26"/>
      <c r="I12" s="27"/>
    </row>
    <row r="13" spans="1:14" x14ac:dyDescent="0.25">
      <c r="A13" s="26" t="str">
        <v>CUST010</v>
      </c>
      <c r="B13" s="26" t="str">
        <f>INDEX(data[Customer_Name],MATCH($A13,[1]!Data[Customer_ID],0))</f>
        <v>Maria Garcia</v>
      </c>
      <c r="C13" s="26">
        <f>COUNTIFS(data[Customer_ID],$A13)</f>
        <v>4</v>
      </c>
      <c r="D13" s="34">
        <f>SUMIFS(data[Total_Amount],data[Customer_ID],$A13)</f>
        <v>1909.93</v>
      </c>
      <c r="F13" s="26"/>
      <c r="G13" s="26"/>
      <c r="H13" s="26"/>
      <c r="I13" s="27"/>
    </row>
    <row r="14" spans="1:14" x14ac:dyDescent="0.25">
      <c r="A14" s="26" t="str">
        <v>CUST011</v>
      </c>
      <c r="B14" s="26" t="str">
        <f>INDEX(data[Customer_Name],MATCH($A14,[1]!Data[Customer_ID],0))</f>
        <v>William White</v>
      </c>
      <c r="C14" s="26">
        <f>COUNTIFS(data[Customer_ID],$A14)</f>
        <v>3</v>
      </c>
      <c r="D14" s="34">
        <f>SUMIFS(data[Total_Amount],data[Customer_ID],$A14)</f>
        <v>4749.91</v>
      </c>
      <c r="F14" s="26"/>
      <c r="G14" s="26"/>
      <c r="H14" s="26"/>
      <c r="I14" s="27"/>
    </row>
    <row r="15" spans="1:14" x14ac:dyDescent="0.25">
      <c r="A15" s="26" t="str">
        <v>CUST012</v>
      </c>
      <c r="B15" s="26" t="str">
        <f>INDEX(data[Customer_Name],MATCH($A15,[1]!Data[Customer_ID],0))</f>
        <v>Patricia Moore</v>
      </c>
      <c r="C15" s="26">
        <f>COUNTIFS(data[Customer_ID],$A15)</f>
        <v>8</v>
      </c>
      <c r="D15" s="34">
        <f>SUMIFS(data[Total_Amount],data[Customer_ID],$A15)</f>
        <v>9799.73</v>
      </c>
      <c r="F15" s="26"/>
      <c r="G15" s="26"/>
      <c r="H15" s="26"/>
      <c r="I15" s="27"/>
    </row>
    <row r="16" spans="1:14" x14ac:dyDescent="0.25">
      <c r="A16" s="26" t="str">
        <v>CUST013</v>
      </c>
      <c r="B16" s="26" t="str">
        <f>INDEX(data[Customer_Name],MATCH($A16,[1]!Data[Customer_ID],0))</f>
        <v>Joseph Jackson</v>
      </c>
      <c r="C16" s="26">
        <f>COUNTIFS(data[Customer_ID],$A16)</f>
        <v>5</v>
      </c>
      <c r="D16" s="34">
        <f>SUMIFS(data[Total_Amount],data[Customer_ID],$A16)</f>
        <v>6949.84</v>
      </c>
    </row>
    <row r="17" spans="1:4" x14ac:dyDescent="0.25">
      <c r="A17" s="26" t="str">
        <v>CUST014</v>
      </c>
      <c r="B17" s="26" t="str">
        <f>INDEX(data[Customer_Name],MATCH($A17,[1]!Data[Customer_ID],0))</f>
        <v>Linda Martin</v>
      </c>
      <c r="C17" s="26">
        <f>COUNTIFS(data[Customer_ID],$A17)</f>
        <v>4</v>
      </c>
      <c r="D17" s="34">
        <f>SUMIFS(data[Total_Amount],data[Customer_ID],$A17)</f>
        <v>1289.9000000000001</v>
      </c>
    </row>
    <row r="18" spans="1:4" x14ac:dyDescent="0.25">
      <c r="A18" s="26" t="str">
        <v>CUST015</v>
      </c>
      <c r="B18" s="26" t="str">
        <f>INDEX(data[Customer_Name],MATCH($A18,[1]!Data[Customer_ID],0))</f>
        <v>Richard Lee</v>
      </c>
      <c r="C18" s="26">
        <f>COUNTIFS(data[Customer_ID],$A18)</f>
        <v>3</v>
      </c>
      <c r="D18" s="34">
        <f>SUMIFS(data[Total_Amount],data[Customer_ID],$A18)</f>
        <v>739.93000000000006</v>
      </c>
    </row>
    <row r="19" spans="1:4" x14ac:dyDescent="0.25">
      <c r="A19" s="26" t="str">
        <v>CUST016</v>
      </c>
      <c r="B19" s="26" t="str">
        <f>INDEX(data[Customer_Name],MATCH($A19,[1]!Data[Customer_ID],0))</f>
        <v>Elizabeth Hall</v>
      </c>
      <c r="C19" s="26">
        <f>COUNTIFS(data[Customer_ID],$A19)</f>
        <v>4</v>
      </c>
      <c r="D19" s="34">
        <f>SUMIFS(data[Total_Amount],data[Customer_ID],$A19)</f>
        <v>3649.8599999999997</v>
      </c>
    </row>
    <row r="20" spans="1:4" x14ac:dyDescent="0.25">
      <c r="A20" s="26" t="str">
        <v>CUST017</v>
      </c>
      <c r="B20" s="26" t="str">
        <f>INDEX(data[Customer_Name],MATCH($A20,[1]!Data[Customer_ID],0))</f>
        <v>Charles Allen</v>
      </c>
      <c r="C20" s="26">
        <f>COUNTIFS(data[Customer_ID],$A20)</f>
        <v>9</v>
      </c>
      <c r="D20" s="34">
        <f>SUMIFS(data[Total_Amount],data[Customer_ID],$A20)</f>
        <v>5089.7300000000005</v>
      </c>
    </row>
    <row r="21" spans="1:4" x14ac:dyDescent="0.25">
      <c r="A21" s="26" t="str">
        <v>CUST018</v>
      </c>
      <c r="B21" s="26" t="str">
        <f>INDEX(data[Customer_Name],MATCH($A21,[1]!Data[Customer_ID],0))</f>
        <v>Barbara Young</v>
      </c>
      <c r="C21" s="26">
        <f>COUNTIFS(data[Customer_ID],$A21)</f>
        <v>5</v>
      </c>
      <c r="D21" s="34">
        <f>SUMIFS(data[Total_Amount],data[Customer_ID],$A21)</f>
        <v>10649.8</v>
      </c>
    </row>
    <row r="22" spans="1:4" x14ac:dyDescent="0.25">
      <c r="A22" s="26" t="str">
        <v>CUST019</v>
      </c>
      <c r="B22" s="26" t="str">
        <f>INDEX(data[Customer_Name],MATCH($A22,[1]!Data[Customer_ID],0))</f>
        <v>Daniel King</v>
      </c>
      <c r="C22" s="26">
        <f>COUNTIFS(data[Customer_ID],$A22)</f>
        <v>7</v>
      </c>
      <c r="D22" s="34">
        <f>SUMIFS(data[Total_Amount],data[Customer_ID],$A22)</f>
        <v>7309.7999999999993</v>
      </c>
    </row>
    <row r="23" spans="1:4" x14ac:dyDescent="0.25">
      <c r="A23" s="26" t="str">
        <v>CUST020</v>
      </c>
      <c r="B23" s="26" t="str">
        <f>INDEX(data[Customer_Name],MATCH($A23,[1]!Data[Customer_ID],0))</f>
        <v>Margaret Wright</v>
      </c>
      <c r="C23" s="26">
        <f>COUNTIFS(data[Customer_ID],$A23)</f>
        <v>4</v>
      </c>
      <c r="D23" s="34">
        <f>SUMIFS(data[Total_Amount],data[Customer_ID],$A23)</f>
        <v>2099.88</v>
      </c>
    </row>
    <row r="24" spans="1:4" x14ac:dyDescent="0.25">
      <c r="A24" s="26" t="str">
        <v>CUST021</v>
      </c>
      <c r="B24" s="26" t="str">
        <f>INDEX(data[Customer_Name],MATCH($A24,[1]!Data[Customer_ID],0))</f>
        <v>Kevin Scott</v>
      </c>
      <c r="C24" s="26">
        <f>COUNTIFS(data[Customer_ID],$A24)</f>
        <v>6</v>
      </c>
      <c r="D24" s="34">
        <f>SUMIFS(data[Total_Amount],data[Customer_ID],$A24)</f>
        <v>3259.87</v>
      </c>
    </row>
    <row r="25" spans="1:4" x14ac:dyDescent="0.25">
      <c r="A25" s="26" t="str">
        <v>CUST022</v>
      </c>
      <c r="B25" s="26" t="str">
        <f>INDEX(data[Customer_Name],MATCH($A25,[1]!Data[Customer_ID],0))</f>
        <v>Susan Green</v>
      </c>
      <c r="C25" s="26">
        <f>COUNTIFS(data[Customer_ID],$A25)</f>
        <v>4</v>
      </c>
      <c r="D25" s="34">
        <f>SUMIFS(data[Total_Amount],data[Customer_ID],$A25)</f>
        <v>1979.89</v>
      </c>
    </row>
    <row r="26" spans="1:4" x14ac:dyDescent="0.25">
      <c r="A26" s="26" t="str">
        <v>CUST023</v>
      </c>
      <c r="B26" s="26" t="str">
        <f>INDEX(data[Customer_Name],MATCH($A26,[1]!Data[Customer_ID],0))</f>
        <v>Paul Baker</v>
      </c>
      <c r="C26" s="26">
        <f>COUNTIFS(data[Customer_ID],$A26)</f>
        <v>8</v>
      </c>
      <c r="D26" s="34">
        <f>SUMIFS(data[Total_Amount],data[Customer_ID],$A26)</f>
        <v>8309.739999999998</v>
      </c>
    </row>
    <row r="27" spans="1:4" x14ac:dyDescent="0.25">
      <c r="A27" s="26" t="str">
        <v>CUST024</v>
      </c>
      <c r="B27" s="26" t="str">
        <f>INDEX(data[Customer_Name],MATCH($A27,[1]!Data[Customer_ID],0))</f>
        <v>Dorothy Nelson</v>
      </c>
      <c r="C27" s="26">
        <f>COUNTIFS(data[Customer_ID],$A27)</f>
        <v>6</v>
      </c>
      <c r="D27" s="34">
        <f>SUMIFS(data[Total_Amount],data[Customer_ID],$A27)</f>
        <v>8269.7900000000009</v>
      </c>
    </row>
    <row r="28" spans="1:4" x14ac:dyDescent="0.25">
      <c r="A28" s="26" t="str">
        <v>CUST025</v>
      </c>
      <c r="B28" s="26" t="str">
        <f>INDEX(data[Customer_Name],MATCH($A28,[1]!Data[Customer_ID],0))</f>
        <v>Mark Carter</v>
      </c>
      <c r="C28" s="26">
        <f>COUNTIFS(data[Customer_ID],$A28)</f>
        <v>12</v>
      </c>
      <c r="D28" s="34">
        <f>SUMIFS(data[Total_Amount],data[Customer_ID],$A28)</f>
        <v>15659.65</v>
      </c>
    </row>
    <row r="29" spans="1:4" x14ac:dyDescent="0.25">
      <c r="A29" s="26" t="str">
        <v>CUST026</v>
      </c>
      <c r="B29" s="26" t="str">
        <f>INDEX(data[Customer_Name],MATCH($A29,[1]!Data[Customer_ID],0))</f>
        <v>Karen Hill</v>
      </c>
      <c r="C29" s="26">
        <f>COUNTIFS(data[Customer_ID],$A29)</f>
        <v>8</v>
      </c>
      <c r="D29" s="34">
        <f>SUMIFS(data[Total_Amount],data[Customer_ID],$A29)</f>
        <v>8009.7699999999995</v>
      </c>
    </row>
    <row r="30" spans="1:4" x14ac:dyDescent="0.25">
      <c r="A30" s="26" t="str">
        <v>CUST027</v>
      </c>
      <c r="B30" s="26" t="str">
        <f>INDEX(data[Customer_Name],MATCH($A30,[1]!Data[Customer_ID],0))</f>
        <v>George Adams</v>
      </c>
      <c r="C30" s="26">
        <f>COUNTIFS(data[Customer_ID],$A30)</f>
        <v>3</v>
      </c>
      <c r="D30" s="34">
        <f>SUMIFS(data[Total_Amount],data[Customer_ID],$A30)</f>
        <v>3779.93</v>
      </c>
    </row>
    <row r="31" spans="1:4" x14ac:dyDescent="0.25">
      <c r="A31" s="26" t="str">
        <v>CUST028</v>
      </c>
      <c r="B31" s="26" t="str">
        <f>INDEX(data[Customer_Name],MATCH($A31,[1]!Data[Customer_ID],0))</f>
        <v>Betty Campbell</v>
      </c>
      <c r="C31" s="26">
        <f>COUNTIFS(data[Customer_ID],$A31)</f>
        <v>5</v>
      </c>
      <c r="D31" s="34">
        <f>SUMIFS(data[Total_Amount],data[Customer_ID],$A31)</f>
        <v>5649.84</v>
      </c>
    </row>
    <row r="32" spans="1:4" x14ac:dyDescent="0.25">
      <c r="A32" s="26" t="str">
        <v>CUST029</v>
      </c>
      <c r="B32" s="26" t="str">
        <f>INDEX(data[Customer_Name],MATCH($A32,[1]!Data[Customer_ID],0))</f>
        <v>Edward Mitchell</v>
      </c>
      <c r="C32" s="26">
        <f>COUNTIFS(data[Customer_ID],$A32)</f>
        <v>6</v>
      </c>
      <c r="D32" s="34">
        <f>SUMIFS(data[Total_Amount],data[Customer_ID],$A32)</f>
        <v>11919.769999999999</v>
      </c>
    </row>
    <row r="33" spans="1:4" x14ac:dyDescent="0.25">
      <c r="A33" s="26" t="str">
        <v>CUST030</v>
      </c>
      <c r="B33" s="26" t="str">
        <f>INDEX(data[Customer_Name],MATCH($A33,[1]!Data[Customer_ID],0))</f>
        <v>Helen Roberts</v>
      </c>
      <c r="C33" s="26">
        <f>COUNTIFS(data[Customer_ID],$A33)</f>
        <v>7</v>
      </c>
      <c r="D33" s="34">
        <f>SUMIFS(data[Total_Amount],data[Customer_ID],$A33)</f>
        <v>6459.79</v>
      </c>
    </row>
    <row r="34" spans="1:4" x14ac:dyDescent="0.25">
      <c r="A34" s="26" t="str">
        <v>CUST031</v>
      </c>
      <c r="B34" s="26" t="str">
        <f>INDEX(data[Customer_Name],MATCH($A34,[1]!Data[Customer_ID],0))</f>
        <v>Steven Turner</v>
      </c>
      <c r="C34" s="26">
        <f>COUNTIFS(data[Customer_ID],$A34)</f>
        <v>6</v>
      </c>
      <c r="D34" s="34">
        <f>SUMIFS(data[Total_Amount],data[Customer_ID],$A34)</f>
        <v>2649.83</v>
      </c>
    </row>
    <row r="35" spans="1:4" x14ac:dyDescent="0.25">
      <c r="A35" s="26" t="str">
        <v>CUST032</v>
      </c>
      <c r="B35" s="26" t="str">
        <f>INDEX(data[Customer_Name],MATCH($A35,[1]!Data[Customer_ID],0))</f>
        <v>Sandra Phillips</v>
      </c>
      <c r="C35" s="26">
        <f>COUNTIFS(data[Customer_ID],$A35)</f>
        <v>5</v>
      </c>
      <c r="D35" s="34">
        <f>SUMIFS(data[Total_Amount],data[Customer_ID],$A35)</f>
        <v>6349.83</v>
      </c>
    </row>
    <row r="36" spans="1:4" x14ac:dyDescent="0.25">
      <c r="A36" s="26" t="str">
        <v>CUST033</v>
      </c>
      <c r="B36" s="26" t="str">
        <f>INDEX(data[Customer_Name],MATCH($A36,[1]!Data[Customer_ID],0))</f>
        <v>Frank Torres</v>
      </c>
      <c r="C36" s="26">
        <f>COUNTIFS(data[Customer_ID],$A36)</f>
        <v>5</v>
      </c>
      <c r="D36" s="34">
        <f>SUMIFS(data[Total_Amount],data[Customer_ID],$A36)</f>
        <v>1479.91</v>
      </c>
    </row>
    <row r="37" spans="1:4" x14ac:dyDescent="0.25">
      <c r="A37" s="26" t="str">
        <v>CUST034</v>
      </c>
      <c r="B37" s="26" t="str">
        <f>INDEX(data[Customer_Name],MATCH($A37,[1]!Data[Customer_ID],0))</f>
        <v>Carol Evans</v>
      </c>
      <c r="C37" s="26">
        <f>COUNTIFS(data[Customer_ID],$A37)</f>
        <v>3</v>
      </c>
      <c r="D37" s="34">
        <f>SUMIFS(data[Total_Amount],data[Customer_ID],$A37)</f>
        <v>1149.93</v>
      </c>
    </row>
    <row r="38" spans="1:4" x14ac:dyDescent="0.25">
      <c r="A38" s="26" t="str">
        <v>CUST035</v>
      </c>
      <c r="B38" s="26" t="str">
        <f>INDEX(data[Customer_Name],MATCH($A38,[1]!Data[Customer_ID],0))</f>
        <v>Harry Morgan</v>
      </c>
      <c r="C38" s="26">
        <f>COUNTIFS(data[Customer_ID],$A38)</f>
        <v>4</v>
      </c>
      <c r="D38" s="34">
        <f>SUMIFS(data[Total_Amount],data[Customer_ID],$A38)</f>
        <v>5519.8899999999994</v>
      </c>
    </row>
    <row r="39" spans="1:4" x14ac:dyDescent="0.25">
      <c r="A39" s="26" t="str">
        <v>CUST036</v>
      </c>
      <c r="B39" s="26" t="str">
        <f>INDEX(data[Customer_Name],MATCH($A39,[1]!Data[Customer_ID],0))</f>
        <v>Nancy Collins</v>
      </c>
      <c r="C39" s="26">
        <f>COUNTIFS(data[Customer_ID],$A39)</f>
        <v>6</v>
      </c>
      <c r="D39" s="34">
        <f>SUMIFS(data[Total_Amount],data[Customer_ID],$A39)</f>
        <v>4189.7700000000004</v>
      </c>
    </row>
    <row r="40" spans="1:4" x14ac:dyDescent="0.25">
      <c r="A40" s="26" t="str">
        <v>CUST037</v>
      </c>
      <c r="B40" s="26" t="str">
        <f>INDEX(data[Customer_Name],MATCH($A40,[1]!Data[Customer_ID],0))</f>
        <v>Arthur Edwards</v>
      </c>
      <c r="C40" s="26">
        <f>COUNTIFS(data[Customer_ID],$A40)</f>
        <v>3</v>
      </c>
      <c r="D40" s="34">
        <f>SUMIFS(data[Total_Amount],data[Customer_ID],$A40)</f>
        <v>1559.94</v>
      </c>
    </row>
    <row r="41" spans="1:4" x14ac:dyDescent="0.25">
      <c r="A41" s="26" t="str">
        <v>CUST038</v>
      </c>
      <c r="B41" s="26" t="str">
        <f>INDEX(data[Customer_Name],MATCH($A41,[1]!Data[Customer_ID],0))</f>
        <v>Michelle Rogers</v>
      </c>
      <c r="C41" s="26">
        <f>COUNTIFS(data[Customer_ID],$A41)</f>
        <v>2</v>
      </c>
      <c r="D41" s="34">
        <f>SUMIFS(data[Total_Amount],data[Customer_ID],$A41)</f>
        <v>4199.9399999999996</v>
      </c>
    </row>
    <row r="42" spans="1:4" x14ac:dyDescent="0.25">
      <c r="A42" s="26" t="str">
        <v>CUST039</v>
      </c>
      <c r="B42" s="26" t="str">
        <f>INDEX(data[Customer_Name],MATCH($A42,[1]!Data[Customer_ID],0))</f>
        <v>Lawrence Reed</v>
      </c>
      <c r="C42" s="26">
        <f>COUNTIFS(data[Customer_ID],$A42)</f>
        <v>8</v>
      </c>
      <c r="D42" s="34">
        <f>SUMIFS(data[Total_Amount],data[Customer_ID],$A42)</f>
        <v>6989.7699999999986</v>
      </c>
    </row>
    <row r="43" spans="1:4" x14ac:dyDescent="0.25">
      <c r="A43" s="26" t="str">
        <v>CUST040</v>
      </c>
      <c r="B43" s="26" t="str">
        <f>INDEX(data[Customer_Name],MATCH($A43,[1]!Data[Customer_ID],0))</f>
        <v>Sharon Butler</v>
      </c>
      <c r="C43" s="26">
        <f>COUNTIFS(data[Customer_ID],$A43)</f>
        <v>6</v>
      </c>
      <c r="D43" s="34">
        <f>SUMIFS(data[Total_Amount],data[Customer_ID],$A43)</f>
        <v>5619.869999999999</v>
      </c>
    </row>
    <row r="44" spans="1:4" x14ac:dyDescent="0.25">
      <c r="A44" s="26" t="str">
        <v>CUST041</v>
      </c>
      <c r="B44" s="26" t="str">
        <f>INDEX(data[Customer_Name],MATCH($A44,[1]!Data[Customer_ID],0))</f>
        <v>Peter Richardson</v>
      </c>
      <c r="C44" s="26">
        <f>COUNTIFS(data[Customer_ID],$A44)</f>
        <v>5</v>
      </c>
      <c r="D44" s="34">
        <f>SUMIFS(data[Total_Amount],data[Customer_ID],$A44)</f>
        <v>5949.85</v>
      </c>
    </row>
    <row r="45" spans="1:4" x14ac:dyDescent="0.25">
      <c r="A45" s="26" t="str">
        <v>CUST042</v>
      </c>
      <c r="B45" s="26" t="str">
        <f>INDEX(data[Customer_Name],MATCH($A45,[1]!Data[Customer_ID],0))</f>
        <v>Ruth Brooks</v>
      </c>
      <c r="C45" s="26">
        <f>COUNTIFS(data[Customer_ID],$A45)</f>
        <v>3</v>
      </c>
      <c r="D45" s="34">
        <f>SUMIFS(data[Total_Amount],data[Customer_ID],$A45)</f>
        <v>1749.92</v>
      </c>
    </row>
    <row r="46" spans="1:4" x14ac:dyDescent="0.25">
      <c r="A46" s="26" t="str">
        <v>CUST043</v>
      </c>
      <c r="B46" s="26" t="str">
        <f>INDEX(data[Customer_Name],MATCH($A46,[1]!Data[Customer_ID],0))</f>
        <v>Dennis Gray</v>
      </c>
      <c r="C46" s="26">
        <f>COUNTIFS(data[Customer_ID],$A46)</f>
        <v>2</v>
      </c>
      <c r="D46" s="34">
        <f>SUMIFS(data[Total_Amount],data[Customer_ID],$A46)</f>
        <v>479.91999999999996</v>
      </c>
    </row>
    <row r="47" spans="1:4" x14ac:dyDescent="0.25">
      <c r="A47" s="26" t="str">
        <v>CUST044</v>
      </c>
      <c r="B47" s="26" t="str">
        <f>INDEX(data[Customer_Name],MATCH($A47,[1]!Data[Customer_ID],0))</f>
        <v>Cynthia Price</v>
      </c>
      <c r="C47" s="26">
        <f>COUNTIFS(data[Customer_ID],$A47)</f>
        <v>5</v>
      </c>
      <c r="D47" s="34">
        <f>SUMIFS(data[Total_Amount],data[Customer_ID],$A47)</f>
        <v>3769.8300000000004</v>
      </c>
    </row>
    <row r="48" spans="1:4" x14ac:dyDescent="0.25">
      <c r="A48" s="26" t="str">
        <v>CUST045</v>
      </c>
      <c r="B48" s="26" t="str">
        <f>INDEX(data[Customer_Name],MATCH($A48,[1]!Data[Customer_ID],0))</f>
        <v>Douglas Watson</v>
      </c>
      <c r="C48" s="26">
        <f>COUNTIFS(data[Customer_ID],$A48)</f>
        <v>4</v>
      </c>
      <c r="D48" s="34">
        <f>SUMIFS(data[Total_Amount],data[Customer_ID],$A48)</f>
        <v>4829.8899999999994</v>
      </c>
    </row>
    <row r="49" spans="1:4" x14ac:dyDescent="0.25">
      <c r="A49" s="26" t="str">
        <v>CUST046</v>
      </c>
      <c r="B49" s="26" t="str">
        <f>INDEX(data[Customer_Name],MATCH($A49,[1]!Data[Customer_ID],0))</f>
        <v>Kathleen Bennett</v>
      </c>
      <c r="C49" s="26">
        <f>COUNTIFS(data[Customer_ID],$A49)</f>
        <v>6</v>
      </c>
      <c r="D49" s="34">
        <f>SUMIFS(data[Total_Amount],data[Customer_ID],$A49)</f>
        <v>4309.8099999999995</v>
      </c>
    </row>
    <row r="50" spans="1:4" x14ac:dyDescent="0.25">
      <c r="A50" s="26" t="str">
        <v>CUST047</v>
      </c>
      <c r="B50" s="26" t="str">
        <f>INDEX(data[Customer_Name],MATCH($A50,[1]!Data[Customer_ID],0))</f>
        <v>Gerald Murphy</v>
      </c>
      <c r="C50" s="26">
        <f>COUNTIFS(data[Customer_ID],$A50)</f>
        <v>4</v>
      </c>
      <c r="D50" s="34">
        <f>SUMIFS(data[Total_Amount],data[Customer_ID],$A50)</f>
        <v>6379.87</v>
      </c>
    </row>
    <row r="51" spans="1:4" x14ac:dyDescent="0.25">
      <c r="A51" s="26" t="str">
        <v>CUST048</v>
      </c>
      <c r="B51" s="26" t="str">
        <f>INDEX(data[Customer_Name],MATCH($A51,[1]!Data[Customer_ID],0))</f>
        <v>Virginia Sanders</v>
      </c>
      <c r="C51" s="26">
        <f>COUNTIFS(data[Customer_ID],$A51)</f>
        <v>6</v>
      </c>
      <c r="D51" s="34">
        <f>SUMIFS(data[Total_Amount],data[Customer_ID],$A51)</f>
        <v>4789.7900000000009</v>
      </c>
    </row>
    <row r="52" spans="1:4" x14ac:dyDescent="0.25">
      <c r="A52" s="26" t="str">
        <v>CUST049</v>
      </c>
      <c r="B52" s="26" t="str">
        <f>INDEX(data[Customer_Name],MATCH($A52,[1]!Data[Customer_ID],0))</f>
        <v>Raymond Ross</v>
      </c>
      <c r="C52" s="26">
        <f>COUNTIFS(data[Customer_ID],$A52)</f>
        <v>4</v>
      </c>
      <c r="D52" s="34">
        <f>SUMIFS(data[Total_Amount],data[Customer_ID],$A52)</f>
        <v>3669.8500000000004</v>
      </c>
    </row>
    <row r="53" spans="1:4" x14ac:dyDescent="0.25">
      <c r="A53" s="26" t="str">
        <v>CUST050</v>
      </c>
      <c r="B53" s="26" t="str">
        <f>INDEX(data[Customer_Name],MATCH($A53,[1]!Data[Customer_ID],0))</f>
        <v>Julie Foster</v>
      </c>
      <c r="C53" s="26">
        <f>COUNTIFS(data[Customer_ID],$A53)</f>
        <v>1</v>
      </c>
      <c r="D53" s="34">
        <f>SUMIFS(data[Total_Amount],data[Customer_ID],$A53)</f>
        <v>239.96</v>
      </c>
    </row>
  </sheetData>
  <mergeCells count="4">
    <mergeCell ref="A1:D2"/>
    <mergeCell ref="F1:I2"/>
    <mergeCell ref="K2:M2"/>
    <mergeCell ref="K3:M3"/>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B920148E-3222-4C75-8A6F-FB536B6BB50D}">
            <x14:iconSet iconSet="3Triangles">
              <x14:cfvo type="percent">
                <xm:f>0</xm:f>
              </x14:cfvo>
              <x14:cfvo type="percent">
                <xm:f>33</xm:f>
              </x14:cfvo>
              <x14:cfvo type="percent">
                <xm:f>67</xm:f>
              </x14:cfvo>
            </x14:iconSet>
          </x14:cfRule>
          <xm:sqref>D4:D53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9478E-C477-4838-89AB-B6AE68193440}">
  <dimension ref="A1:F9"/>
  <sheetViews>
    <sheetView zoomScale="160" zoomScaleNormal="160" workbookViewId="0">
      <selection activeCell="J11" sqref="J11"/>
    </sheetView>
  </sheetViews>
  <sheetFormatPr defaultRowHeight="15" x14ac:dyDescent="0.25"/>
  <cols>
    <col min="1" max="1" width="20.7109375" customWidth="1"/>
    <col min="2" max="2" width="12.7109375" customWidth="1"/>
    <col min="3" max="3" width="4.42578125" customWidth="1"/>
    <col min="4" max="4" width="15" customWidth="1"/>
    <col min="5" max="7" width="13.5703125" customWidth="1"/>
    <col min="8" max="8" width="14" customWidth="1"/>
  </cols>
  <sheetData>
    <row r="1" spans="1:6" x14ac:dyDescent="0.25">
      <c r="A1" s="50" t="s">
        <v>433</v>
      </c>
      <c r="B1" s="50"/>
      <c r="E1" s="50" t="s">
        <v>434</v>
      </c>
      <c r="F1" s="50"/>
    </row>
    <row r="2" spans="1:6" x14ac:dyDescent="0.25">
      <c r="A2" s="58"/>
      <c r="B2" s="58"/>
      <c r="E2" s="50"/>
      <c r="F2" s="50"/>
    </row>
    <row r="3" spans="1:6" x14ac:dyDescent="0.25">
      <c r="A3" s="31" t="s">
        <v>435</v>
      </c>
      <c r="B3" s="31"/>
    </row>
    <row r="4" spans="1:6" x14ac:dyDescent="0.25">
      <c r="A4" s="31"/>
      <c r="B4" s="31"/>
      <c r="E4" s="46" t="s">
        <v>434</v>
      </c>
      <c r="F4" s="46"/>
    </row>
    <row r="5" spans="1:6" x14ac:dyDescent="0.25">
      <c r="A5" s="28" t="s">
        <v>431</v>
      </c>
      <c r="B5" s="29">
        <v>561.79144054561175</v>
      </c>
      <c r="E5" s="46"/>
      <c r="F5" s="46"/>
    </row>
    <row r="6" spans="1:6" x14ac:dyDescent="0.25">
      <c r="A6" s="28" t="s">
        <v>436</v>
      </c>
      <c r="B6" s="26">
        <v>296.67000000000007</v>
      </c>
      <c r="E6" s="28" t="s">
        <v>431</v>
      </c>
      <c r="F6" s="26">
        <v>300</v>
      </c>
    </row>
    <row r="7" spans="1:6" x14ac:dyDescent="0.25">
      <c r="A7" s="28" t="s">
        <v>437</v>
      </c>
      <c r="B7" s="29">
        <v>3</v>
      </c>
      <c r="E7" s="28" t="s">
        <v>438</v>
      </c>
      <c r="F7" s="26">
        <v>296.67</v>
      </c>
    </row>
    <row r="8" spans="1:6" x14ac:dyDescent="0.25">
      <c r="A8" s="28" t="s">
        <v>439</v>
      </c>
      <c r="B8" s="27">
        <f>B5*B6*B7</f>
        <v>500000.00000000006</v>
      </c>
      <c r="E8" s="28" t="s">
        <v>437</v>
      </c>
      <c r="F8" s="29">
        <v>3</v>
      </c>
    </row>
    <row r="9" spans="1:6" x14ac:dyDescent="0.25">
      <c r="E9" s="28" t="s">
        <v>439</v>
      </c>
      <c r="F9" s="27">
        <f>F6*F7*F8</f>
        <v>267003</v>
      </c>
    </row>
  </sheetData>
  <scenarios current="0" show="0">
    <scenario name="Normal" locked="1" count="1" user="Red">
      <inputCells r="F7" val="296.67"/>
    </scenario>
    <scenario name="Best" locked="1" count="1" user="Red">
      <inputCells r="F7" val="900"/>
    </scenario>
    <scenario name="Worst" locked="1" count="1" user="Red">
      <inputCells r="F7" val="60"/>
    </scenario>
  </scenarios>
  <mergeCells count="3">
    <mergeCell ref="E1:F2"/>
    <mergeCell ref="E4:F5"/>
    <mergeCell ref="A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ED39-5D1D-4E50-9419-33278083AAEC}">
  <dimension ref="A1:J31"/>
  <sheetViews>
    <sheetView zoomScale="145" zoomScaleNormal="145" workbookViewId="0">
      <selection activeCell="K20" sqref="K20"/>
    </sheetView>
  </sheetViews>
  <sheetFormatPr defaultRowHeight="15" x14ac:dyDescent="0.25"/>
  <cols>
    <col min="1" max="1" width="19.42578125" style="20" customWidth="1"/>
    <col min="2" max="2" width="12" style="20" customWidth="1"/>
    <col min="3" max="3" width="14.5703125" style="20" customWidth="1"/>
    <col min="4" max="5" width="12" style="20" customWidth="1"/>
    <col min="6" max="6" width="13.42578125" style="20" customWidth="1"/>
    <col min="7" max="7" width="12" style="20" customWidth="1"/>
    <col min="8" max="8" width="12.42578125" style="20" customWidth="1"/>
    <col min="9" max="9" width="12.5703125" style="20" customWidth="1"/>
    <col min="10" max="16384" width="9.140625" style="20"/>
  </cols>
  <sheetData>
    <row r="1" spans="1:9" x14ac:dyDescent="0.25">
      <c r="A1" s="22" t="s">
        <v>402</v>
      </c>
    </row>
    <row r="2" spans="1:9" ht="15.75" thickBot="1" x14ac:dyDescent="0.3"/>
    <row r="3" spans="1:9" x14ac:dyDescent="0.25">
      <c r="A3" s="23" t="s">
        <v>403</v>
      </c>
      <c r="B3" s="23"/>
    </row>
    <row r="4" spans="1:9" x14ac:dyDescent="0.25">
      <c r="A4" s="20" t="s">
        <v>404</v>
      </c>
      <c r="B4" s="20">
        <v>0.45808036093237464</v>
      </c>
    </row>
    <row r="5" spans="1:9" x14ac:dyDescent="0.25">
      <c r="A5" s="20" t="s">
        <v>405</v>
      </c>
      <c r="B5" s="20">
        <v>0.20983761707193463</v>
      </c>
    </row>
    <row r="6" spans="1:9" x14ac:dyDescent="0.25">
      <c r="A6" s="20" t="s">
        <v>406</v>
      </c>
      <c r="B6" s="20">
        <v>0.20665147843109566</v>
      </c>
    </row>
    <row r="7" spans="1:9" x14ac:dyDescent="0.25">
      <c r="A7" s="20" t="s">
        <v>407</v>
      </c>
      <c r="B7" s="20">
        <v>1.1906792154826029</v>
      </c>
    </row>
    <row r="8" spans="1:9" ht="15.75" thickBot="1" x14ac:dyDescent="0.3">
      <c r="A8" s="21" t="s">
        <v>408</v>
      </c>
      <c r="B8" s="21">
        <v>250</v>
      </c>
    </row>
    <row r="10" spans="1:9" ht="15.75" thickBot="1" x14ac:dyDescent="0.3">
      <c r="A10" s="20" t="s">
        <v>409</v>
      </c>
    </row>
    <row r="11" spans="1:9" x14ac:dyDescent="0.25">
      <c r="A11" s="23"/>
      <c r="B11" s="23" t="s">
        <v>414</v>
      </c>
      <c r="C11" s="23" t="s">
        <v>415</v>
      </c>
      <c r="D11" s="23" t="s">
        <v>416</v>
      </c>
      <c r="E11" s="23" t="s">
        <v>417</v>
      </c>
      <c r="F11" s="23" t="s">
        <v>418</v>
      </c>
    </row>
    <row r="12" spans="1:9" x14ac:dyDescent="0.25">
      <c r="A12" s="20" t="s">
        <v>410</v>
      </c>
      <c r="B12" s="20">
        <v>1</v>
      </c>
      <c r="C12" s="20">
        <v>93.370185442795901</v>
      </c>
      <c r="D12" s="20">
        <v>93.370185442795901</v>
      </c>
      <c r="E12" s="20">
        <v>65.85953742950754</v>
      </c>
      <c r="F12" s="20">
        <v>2.2586478953147397E-14</v>
      </c>
    </row>
    <row r="13" spans="1:9" x14ac:dyDescent="0.25">
      <c r="A13" s="20" t="s">
        <v>411</v>
      </c>
      <c r="B13" s="20">
        <v>248</v>
      </c>
      <c r="C13" s="20">
        <v>351.59381455720211</v>
      </c>
      <c r="D13" s="20">
        <v>1.4177169941822665</v>
      </c>
    </row>
    <row r="14" spans="1:9" ht="15.75" thickBot="1" x14ac:dyDescent="0.3">
      <c r="A14" s="21" t="s">
        <v>412</v>
      </c>
      <c r="B14" s="21">
        <v>249</v>
      </c>
      <c r="C14" s="21">
        <v>444.96399999999801</v>
      </c>
      <c r="D14" s="21"/>
      <c r="E14" s="21"/>
      <c r="F14" s="21"/>
    </row>
    <row r="15" spans="1:9" ht="15.75" thickBot="1" x14ac:dyDescent="0.3"/>
    <row r="16" spans="1:9" x14ac:dyDescent="0.25">
      <c r="A16" s="23"/>
      <c r="B16" s="23" t="s">
        <v>419</v>
      </c>
      <c r="C16" s="23" t="s">
        <v>407</v>
      </c>
      <c r="D16" s="23" t="s">
        <v>420</v>
      </c>
      <c r="E16" s="23" t="s">
        <v>421</v>
      </c>
      <c r="F16" s="23" t="s">
        <v>422</v>
      </c>
      <c r="G16" s="23" t="s">
        <v>423</v>
      </c>
      <c r="H16" s="23" t="s">
        <v>424</v>
      </c>
      <c r="I16" s="23" t="s">
        <v>425</v>
      </c>
    </row>
    <row r="17" spans="1:10" x14ac:dyDescent="0.25">
      <c r="A17" s="20" t="s">
        <v>413</v>
      </c>
      <c r="B17" s="20">
        <v>2.4682560460750795</v>
      </c>
      <c r="C17" s="20">
        <v>0.10079722671468955</v>
      </c>
      <c r="D17" s="20">
        <v>24.487340837874179</v>
      </c>
      <c r="E17" s="20">
        <v>3.9188263388930073E-68</v>
      </c>
      <c r="F17" s="20">
        <v>2.2697282823847966</v>
      </c>
      <c r="G17" s="20">
        <v>2.6667838097653624</v>
      </c>
      <c r="H17" s="20">
        <v>2.2697282823847966</v>
      </c>
      <c r="I17" s="20">
        <v>2.6667838097653624</v>
      </c>
    </row>
    <row r="18" spans="1:10" ht="15.75" thickBot="1" x14ac:dyDescent="0.3">
      <c r="A18" s="21" t="s">
        <v>426</v>
      </c>
      <c r="B18" s="21">
        <v>5.9310844060989391E-4</v>
      </c>
      <c r="C18" s="21">
        <v>7.3084413572340146E-5</v>
      </c>
      <c r="D18" s="21">
        <v>8.115388926570855</v>
      </c>
      <c r="E18" s="21">
        <v>2.2586478953135327E-14</v>
      </c>
      <c r="F18" s="21">
        <v>4.4916315897827166E-4</v>
      </c>
      <c r="G18" s="21">
        <v>7.3705372224151615E-4</v>
      </c>
      <c r="H18" s="21">
        <v>4.4916315897827166E-4</v>
      </c>
      <c r="I18" s="21">
        <v>7.3705372224151615E-4</v>
      </c>
    </row>
    <row r="31" spans="1:10" x14ac:dyDescent="0.25">
      <c r="J31" s="20" t="s">
        <v>427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D6792-F7A3-457E-AC4E-C664EED03804}">
  <dimension ref="A1:F15"/>
  <sheetViews>
    <sheetView zoomScale="190" zoomScaleNormal="190" workbookViewId="0">
      <selection activeCell="C10" sqref="C10"/>
    </sheetView>
  </sheetViews>
  <sheetFormatPr defaultRowHeight="15" x14ac:dyDescent="0.25"/>
  <cols>
    <col min="1" max="1" width="18.140625" style="32" customWidth="1"/>
    <col min="2" max="2" width="12.140625" style="32" customWidth="1"/>
    <col min="3" max="3" width="18.140625" style="32" customWidth="1"/>
    <col min="4" max="4" width="13.140625" style="32" customWidth="1"/>
    <col min="5" max="5" width="18.140625" style="32" customWidth="1"/>
    <col min="6" max="16384" width="9.140625" style="32"/>
  </cols>
  <sheetData>
    <row r="1" spans="1:6" x14ac:dyDescent="0.25">
      <c r="A1" s="35" t="s">
        <v>392</v>
      </c>
      <c r="B1" s="35"/>
      <c r="C1" s="35" t="s">
        <v>393</v>
      </c>
      <c r="D1" s="35"/>
      <c r="E1" s="35" t="s">
        <v>394</v>
      </c>
      <c r="F1" s="36"/>
    </row>
    <row r="2" spans="1:6" x14ac:dyDescent="0.25">
      <c r="A2" s="37"/>
      <c r="B2" s="37"/>
      <c r="C2" s="37"/>
      <c r="D2" s="37"/>
      <c r="E2" s="37"/>
      <c r="F2" s="37"/>
    </row>
    <row r="3" spans="1:6" x14ac:dyDescent="0.25">
      <c r="A3" s="37" t="s">
        <v>445</v>
      </c>
      <c r="B3" s="37">
        <v>3.012</v>
      </c>
      <c r="C3" s="37" t="s">
        <v>445</v>
      </c>
      <c r="D3" s="37">
        <v>296.67000000000007</v>
      </c>
      <c r="E3" s="37" t="s">
        <v>445</v>
      </c>
      <c r="F3" s="37">
        <v>916.76988000000131</v>
      </c>
    </row>
    <row r="4" spans="1:6" x14ac:dyDescent="0.25">
      <c r="A4" s="37" t="s">
        <v>407</v>
      </c>
      <c r="B4" s="37">
        <v>8.4545940554570848E-2</v>
      </c>
      <c r="C4" s="37" t="s">
        <v>407</v>
      </c>
      <c r="D4" s="37">
        <v>17.38168005707238</v>
      </c>
      <c r="E4" s="37" t="s">
        <v>407</v>
      </c>
      <c r="F4" s="37">
        <v>65.298067457580316</v>
      </c>
    </row>
    <row r="5" spans="1:6" x14ac:dyDescent="0.25">
      <c r="A5" s="37" t="s">
        <v>446</v>
      </c>
      <c r="B5" s="37">
        <v>3</v>
      </c>
      <c r="C5" s="37" t="s">
        <v>446</v>
      </c>
      <c r="D5" s="37">
        <v>149.99</v>
      </c>
      <c r="E5" s="37" t="s">
        <v>446</v>
      </c>
      <c r="F5" s="37">
        <v>499.98</v>
      </c>
    </row>
    <row r="6" spans="1:6" x14ac:dyDescent="0.25">
      <c r="A6" s="37" t="s">
        <v>447</v>
      </c>
      <c r="B6" s="37">
        <v>3</v>
      </c>
      <c r="C6" s="37" t="s">
        <v>447</v>
      </c>
      <c r="D6" s="37">
        <v>149.99</v>
      </c>
      <c r="E6" s="37" t="s">
        <v>447</v>
      </c>
      <c r="F6" s="37">
        <v>299.98</v>
      </c>
    </row>
    <row r="7" spans="1:6" x14ac:dyDescent="0.25">
      <c r="A7" s="37" t="s">
        <v>448</v>
      </c>
      <c r="B7" s="37">
        <v>1.336788695368216</v>
      </c>
      <c r="C7" s="37" t="s">
        <v>448</v>
      </c>
      <c r="D7" s="37">
        <v>274.82849270337113</v>
      </c>
      <c r="E7" s="37" t="s">
        <v>448</v>
      </c>
      <c r="F7" s="37">
        <v>1032.4530998663704</v>
      </c>
    </row>
    <row r="8" spans="1:6" x14ac:dyDescent="0.25">
      <c r="A8" s="37" t="s">
        <v>449</v>
      </c>
      <c r="B8" s="37">
        <v>1.7870040160642569</v>
      </c>
      <c r="C8" s="37" t="s">
        <v>449</v>
      </c>
      <c r="D8" s="37">
        <v>75530.700401606926</v>
      </c>
      <c r="E8" s="37" t="s">
        <v>449</v>
      </c>
      <c r="F8" s="37">
        <v>1065959.4034236774</v>
      </c>
    </row>
    <row r="9" spans="1:6" x14ac:dyDescent="0.25">
      <c r="A9" s="37" t="s">
        <v>450</v>
      </c>
      <c r="B9" s="37">
        <v>-1.1219892704923913</v>
      </c>
      <c r="C9" s="37" t="s">
        <v>450</v>
      </c>
      <c r="D9" s="37">
        <v>-1.1870639619440126E-3</v>
      </c>
      <c r="E9" s="37" t="s">
        <v>450</v>
      </c>
      <c r="F9" s="37">
        <v>3.059740754321012</v>
      </c>
    </row>
    <row r="10" spans="1:6" x14ac:dyDescent="0.25">
      <c r="A10" s="37" t="s">
        <v>451</v>
      </c>
      <c r="B10" s="37">
        <v>8.9788294913494882E-2</v>
      </c>
      <c r="C10" s="37" t="s">
        <v>451</v>
      </c>
      <c r="D10" s="37">
        <v>1.2287171928821725</v>
      </c>
      <c r="E10" s="37" t="s">
        <v>451</v>
      </c>
      <c r="F10" s="37">
        <v>1.9133743516571198</v>
      </c>
    </row>
    <row r="11" spans="1:6" x14ac:dyDescent="0.25">
      <c r="A11" s="37" t="s">
        <v>452</v>
      </c>
      <c r="B11" s="37">
        <v>4</v>
      </c>
      <c r="C11" s="37" t="s">
        <v>452</v>
      </c>
      <c r="D11" s="37">
        <v>840</v>
      </c>
      <c r="E11" s="37" t="s">
        <v>452</v>
      </c>
      <c r="F11" s="37">
        <v>4439.96</v>
      </c>
    </row>
    <row r="12" spans="1:6" x14ac:dyDescent="0.25">
      <c r="A12" s="37" t="s">
        <v>453</v>
      </c>
      <c r="B12" s="37">
        <v>1</v>
      </c>
      <c r="C12" s="37" t="s">
        <v>453</v>
      </c>
      <c r="D12" s="37">
        <v>59.99</v>
      </c>
      <c r="E12" s="37" t="s">
        <v>453</v>
      </c>
      <c r="F12" s="37">
        <v>59.99</v>
      </c>
    </row>
    <row r="13" spans="1:6" x14ac:dyDescent="0.25">
      <c r="A13" s="37" t="s">
        <v>454</v>
      </c>
      <c r="B13" s="37">
        <v>5</v>
      </c>
      <c r="C13" s="37" t="s">
        <v>454</v>
      </c>
      <c r="D13" s="37">
        <v>899.99</v>
      </c>
      <c r="E13" s="37" t="s">
        <v>454</v>
      </c>
      <c r="F13" s="37">
        <v>4499.95</v>
      </c>
    </row>
    <row r="14" spans="1:6" x14ac:dyDescent="0.25">
      <c r="A14" s="37" t="s">
        <v>455</v>
      </c>
      <c r="B14" s="37">
        <v>753</v>
      </c>
      <c r="C14" s="37" t="s">
        <v>455</v>
      </c>
      <c r="D14" s="37">
        <v>74167.500000000015</v>
      </c>
      <c r="E14" s="37" t="s">
        <v>455</v>
      </c>
      <c r="F14" s="37">
        <v>229192.47000000032</v>
      </c>
    </row>
    <row r="15" spans="1:6" x14ac:dyDescent="0.25">
      <c r="A15" s="37" t="s">
        <v>456</v>
      </c>
      <c r="B15" s="37">
        <v>250</v>
      </c>
      <c r="C15" s="37" t="s">
        <v>456</v>
      </c>
      <c r="D15" s="37">
        <v>250</v>
      </c>
      <c r="E15" s="37" t="s">
        <v>456</v>
      </c>
      <c r="F15" s="37">
        <v>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3026-51D2-4429-9634-61F1E8B274A5}">
  <dimension ref="A1:Y1000"/>
  <sheetViews>
    <sheetView tabSelected="1" zoomScaleNormal="100" workbookViewId="0">
      <selection sqref="A1:O1"/>
    </sheetView>
  </sheetViews>
  <sheetFormatPr defaultColWidth="14.42578125" defaultRowHeight="15" x14ac:dyDescent="0.25"/>
  <cols>
    <col min="1" max="1" width="16.140625" customWidth="1"/>
    <col min="2" max="2" width="12.5703125" style="13" customWidth="1"/>
    <col min="3" max="3" width="14.5703125" customWidth="1"/>
    <col min="4" max="4" width="18" customWidth="1"/>
    <col min="5" max="5" width="12.85546875" customWidth="1"/>
    <col min="6" max="6" width="16.28515625" customWidth="1"/>
    <col min="7" max="7" width="13.42578125" customWidth="1"/>
    <col min="8" max="8" width="10.85546875" style="14" customWidth="1"/>
    <col min="9" max="9" width="12.42578125" style="15" customWidth="1"/>
    <col min="10" max="10" width="15.7109375" style="15" customWidth="1"/>
    <col min="11" max="11" width="19.140625" customWidth="1"/>
    <col min="12" max="12" width="9.28515625" customWidth="1"/>
    <col min="13" max="13" width="20.5703125" customWidth="1"/>
    <col min="14" max="14" width="17.42578125" style="13" customWidth="1"/>
    <col min="15" max="15" width="30.42578125" customWidth="1"/>
    <col min="16" max="16" width="16.140625" customWidth="1"/>
    <col min="17" max="17" width="18" style="16" customWidth="1"/>
    <col min="18" max="26" width="8.7109375" customWidth="1"/>
  </cols>
  <sheetData>
    <row r="1" spans="1:25" ht="29.25" customHeight="1" x14ac:dyDescent="0.25">
      <c r="A1" s="2" t="s">
        <v>385</v>
      </c>
      <c r="B1" s="3" t="s">
        <v>386</v>
      </c>
      <c r="C1" s="2" t="s">
        <v>387</v>
      </c>
      <c r="D1" s="2" t="s">
        <v>388</v>
      </c>
      <c r="E1" s="2" t="s">
        <v>389</v>
      </c>
      <c r="F1" s="2" t="s">
        <v>390</v>
      </c>
      <c r="G1" s="2" t="s">
        <v>391</v>
      </c>
      <c r="H1" s="4" t="s">
        <v>392</v>
      </c>
      <c r="I1" s="5" t="s">
        <v>393</v>
      </c>
      <c r="J1" s="5" t="s">
        <v>394</v>
      </c>
      <c r="K1" s="2" t="s">
        <v>395</v>
      </c>
      <c r="L1" s="2" t="s">
        <v>396</v>
      </c>
      <c r="M1" s="2" t="s">
        <v>397</v>
      </c>
      <c r="N1" s="3" t="s">
        <v>398</v>
      </c>
      <c r="O1" s="6" t="s">
        <v>440</v>
      </c>
      <c r="P1" s="3" t="s">
        <v>441</v>
      </c>
      <c r="Q1" s="7" t="s">
        <v>399</v>
      </c>
      <c r="R1" s="8"/>
      <c r="S1" s="8"/>
      <c r="T1" s="8"/>
      <c r="U1" s="8"/>
      <c r="V1" s="8"/>
      <c r="W1" s="8"/>
      <c r="X1" s="8"/>
      <c r="Y1" s="8"/>
    </row>
    <row r="2" spans="1:25" x14ac:dyDescent="0.25">
      <c r="A2" s="9" t="s">
        <v>0</v>
      </c>
      <c r="B2" s="10">
        <v>45393</v>
      </c>
      <c r="C2" s="9" t="s">
        <v>1</v>
      </c>
      <c r="D2" s="9" t="s">
        <v>2</v>
      </c>
      <c r="E2" s="9" t="s">
        <v>3</v>
      </c>
      <c r="F2" s="9" t="s">
        <v>4</v>
      </c>
      <c r="G2" s="9" t="s">
        <v>5</v>
      </c>
      <c r="H2" s="11">
        <v>3</v>
      </c>
      <c r="I2" s="12">
        <v>249.99</v>
      </c>
      <c r="J2" s="12">
        <v>749.97</v>
      </c>
      <c r="K2" s="9" t="s">
        <v>6</v>
      </c>
      <c r="L2" s="9" t="s">
        <v>7</v>
      </c>
      <c r="M2" s="9" t="s">
        <v>8</v>
      </c>
      <c r="N2" s="10">
        <v>44425</v>
      </c>
      <c r="O2" s="9">
        <f ca="1">DATEDIF(data[[#This Row],[Customer_Since]],TODAY(),"Y")</f>
        <v>3</v>
      </c>
      <c r="P2" s="10">
        <f>EOMONTH(data[[#This Row],[Date]],0)</f>
        <v>45412</v>
      </c>
      <c r="Q2" s="1" t="str">
        <f t="shared" ref="Q2:Q65" ca="1" si="0">TEXT(NOW(),"h:mm AM/PM")</f>
        <v>3:44 PM</v>
      </c>
    </row>
    <row r="3" spans="1:25" x14ac:dyDescent="0.25">
      <c r="A3" s="9" t="s">
        <v>9</v>
      </c>
      <c r="B3" s="10">
        <v>45396</v>
      </c>
      <c r="C3" s="9" t="s">
        <v>10</v>
      </c>
      <c r="D3" s="9" t="s">
        <v>11</v>
      </c>
      <c r="E3" s="9" t="s">
        <v>3</v>
      </c>
      <c r="F3" s="9" t="s">
        <v>4</v>
      </c>
      <c r="G3" s="9" t="s">
        <v>5</v>
      </c>
      <c r="H3" s="11">
        <v>3</v>
      </c>
      <c r="I3" s="12">
        <v>249.99</v>
      </c>
      <c r="J3" s="12">
        <v>749.97</v>
      </c>
      <c r="K3" s="9" t="s">
        <v>12</v>
      </c>
      <c r="L3" s="9" t="s">
        <v>7</v>
      </c>
      <c r="M3" s="9" t="s">
        <v>13</v>
      </c>
      <c r="N3" s="10">
        <v>44575</v>
      </c>
      <c r="O3" s="9">
        <f ca="1">DATEDIF(data[[#This Row],[Customer_Since]],TODAY(),"Y")</f>
        <v>3</v>
      </c>
      <c r="P3" s="10">
        <f>EOMONTH(data[[#This Row],[Date]],0)</f>
        <v>45412</v>
      </c>
      <c r="Q3" s="1" t="str">
        <f t="shared" ca="1" si="0"/>
        <v>3:44 PM</v>
      </c>
    </row>
    <row r="4" spans="1:25" x14ac:dyDescent="0.25">
      <c r="A4" s="9" t="s">
        <v>14</v>
      </c>
      <c r="B4" s="10">
        <v>45399</v>
      </c>
      <c r="C4" s="9" t="s">
        <v>15</v>
      </c>
      <c r="D4" s="9" t="s">
        <v>16</v>
      </c>
      <c r="E4" s="9" t="s">
        <v>17</v>
      </c>
      <c r="F4" s="9" t="s">
        <v>18</v>
      </c>
      <c r="G4" s="9" t="s">
        <v>19</v>
      </c>
      <c r="H4" s="11">
        <v>3</v>
      </c>
      <c r="I4" s="12">
        <v>59.99</v>
      </c>
      <c r="J4" s="12">
        <v>179.97</v>
      </c>
      <c r="K4" s="9" t="s">
        <v>20</v>
      </c>
      <c r="L4" s="9" t="s">
        <v>21</v>
      </c>
      <c r="M4" s="9" t="s">
        <v>22</v>
      </c>
      <c r="N4" s="10">
        <v>45262</v>
      </c>
      <c r="O4" s="9">
        <f ca="1">DATEDIF(data[[#This Row],[Customer_Since]],TODAY(),"Y")</f>
        <v>1</v>
      </c>
      <c r="P4" s="10">
        <f>EOMONTH(data[[#This Row],[Date]],0)</f>
        <v>45412</v>
      </c>
      <c r="Q4" s="1" t="str">
        <f t="shared" ca="1" si="0"/>
        <v>3:44 PM</v>
      </c>
    </row>
    <row r="5" spans="1:25" x14ac:dyDescent="0.25">
      <c r="A5" s="9" t="s">
        <v>23</v>
      </c>
      <c r="B5" s="10">
        <v>45400</v>
      </c>
      <c r="C5" s="9" t="s">
        <v>24</v>
      </c>
      <c r="D5" s="9" t="s">
        <v>25</v>
      </c>
      <c r="E5" s="9" t="s">
        <v>17</v>
      </c>
      <c r="F5" s="9" t="s">
        <v>18</v>
      </c>
      <c r="G5" s="9" t="s">
        <v>19</v>
      </c>
      <c r="H5" s="11">
        <v>3</v>
      </c>
      <c r="I5" s="12">
        <v>59.99</v>
      </c>
      <c r="J5" s="12">
        <v>179.97</v>
      </c>
      <c r="K5" s="9" t="s">
        <v>6</v>
      </c>
      <c r="L5" s="9" t="s">
        <v>26</v>
      </c>
      <c r="M5" s="9" t="s">
        <v>13</v>
      </c>
      <c r="N5" s="10">
        <v>45114</v>
      </c>
      <c r="O5" s="9">
        <f ca="1">DATEDIF(data[[#This Row],[Customer_Since]],TODAY(),"Y")</f>
        <v>2</v>
      </c>
      <c r="P5" s="10">
        <f>EOMONTH(data[[#This Row],[Date]],0)</f>
        <v>45412</v>
      </c>
      <c r="Q5" s="1" t="str">
        <f t="shared" ca="1" si="0"/>
        <v>3:44 PM</v>
      </c>
    </row>
    <row r="6" spans="1:25" x14ac:dyDescent="0.25">
      <c r="A6" s="9" t="s">
        <v>27</v>
      </c>
      <c r="B6" s="10">
        <v>45400</v>
      </c>
      <c r="C6" s="9" t="s">
        <v>28</v>
      </c>
      <c r="D6" s="9" t="s">
        <v>29</v>
      </c>
      <c r="E6" s="9" t="s">
        <v>30</v>
      </c>
      <c r="F6" s="9" t="s">
        <v>31</v>
      </c>
      <c r="G6" s="9" t="s">
        <v>32</v>
      </c>
      <c r="H6" s="11">
        <v>5</v>
      </c>
      <c r="I6" s="12">
        <v>149.99</v>
      </c>
      <c r="J6" s="12">
        <v>749.95</v>
      </c>
      <c r="K6" s="9" t="s">
        <v>12</v>
      </c>
      <c r="L6" s="9" t="s">
        <v>26</v>
      </c>
      <c r="M6" s="9" t="s">
        <v>13</v>
      </c>
      <c r="N6" s="10">
        <v>45295</v>
      </c>
      <c r="O6" s="9">
        <f ca="1">DATEDIF(data[[#This Row],[Customer_Since]],TODAY(),"Y")</f>
        <v>1</v>
      </c>
      <c r="P6" s="10">
        <f>EOMONTH(data[[#This Row],[Date]],0)</f>
        <v>45412</v>
      </c>
      <c r="Q6" s="1" t="str">
        <f t="shared" ca="1" si="0"/>
        <v>3:44 PM</v>
      </c>
    </row>
    <row r="7" spans="1:25" x14ac:dyDescent="0.25">
      <c r="A7" s="9" t="s">
        <v>33</v>
      </c>
      <c r="B7" s="10">
        <v>45403</v>
      </c>
      <c r="C7" s="9" t="s">
        <v>34</v>
      </c>
      <c r="D7" s="9" t="s">
        <v>35</v>
      </c>
      <c r="E7" s="9" t="s">
        <v>17</v>
      </c>
      <c r="F7" s="9" t="s">
        <v>18</v>
      </c>
      <c r="G7" s="9" t="s">
        <v>19</v>
      </c>
      <c r="H7" s="11">
        <v>2</v>
      </c>
      <c r="I7" s="12">
        <v>59.99</v>
      </c>
      <c r="J7" s="12">
        <v>119.98</v>
      </c>
      <c r="K7" s="9" t="s">
        <v>6</v>
      </c>
      <c r="L7" s="9" t="s">
        <v>36</v>
      </c>
      <c r="M7" s="9" t="s">
        <v>22</v>
      </c>
      <c r="N7" s="10">
        <v>44746</v>
      </c>
      <c r="O7" s="9">
        <f ca="1">DATEDIF(data[[#This Row],[Customer_Since]],TODAY(),"Y")</f>
        <v>3</v>
      </c>
      <c r="P7" s="10">
        <f>EOMONTH(data[[#This Row],[Date]],0)</f>
        <v>45412</v>
      </c>
      <c r="Q7" s="1" t="str">
        <f t="shared" ca="1" si="0"/>
        <v>3:44 PM</v>
      </c>
    </row>
    <row r="8" spans="1:25" x14ac:dyDescent="0.25">
      <c r="A8" s="9" t="s">
        <v>37</v>
      </c>
      <c r="B8" s="10">
        <v>45403</v>
      </c>
      <c r="C8" s="9" t="s">
        <v>34</v>
      </c>
      <c r="D8" s="9" t="s">
        <v>35</v>
      </c>
      <c r="E8" s="9" t="s">
        <v>38</v>
      </c>
      <c r="F8" s="9" t="s">
        <v>39</v>
      </c>
      <c r="G8" s="9" t="s">
        <v>5</v>
      </c>
      <c r="H8" s="11">
        <v>5</v>
      </c>
      <c r="I8" s="12">
        <v>149.99</v>
      </c>
      <c r="J8" s="12">
        <v>749.95</v>
      </c>
      <c r="K8" s="9" t="s">
        <v>12</v>
      </c>
      <c r="L8" s="9" t="s">
        <v>7</v>
      </c>
      <c r="M8" s="9" t="s">
        <v>22</v>
      </c>
      <c r="N8" s="10">
        <v>44418</v>
      </c>
      <c r="O8" s="9">
        <f ca="1">DATEDIF(data[[#This Row],[Customer_Since]],TODAY(),"Y")</f>
        <v>3</v>
      </c>
      <c r="P8" s="10">
        <f>EOMONTH(data[[#This Row],[Date]],0)</f>
        <v>45412</v>
      </c>
      <c r="Q8" s="1" t="str">
        <f t="shared" ca="1" si="0"/>
        <v>3:44 PM</v>
      </c>
    </row>
    <row r="9" spans="1:25" x14ac:dyDescent="0.25">
      <c r="A9" s="9" t="s">
        <v>40</v>
      </c>
      <c r="B9" s="10">
        <v>45403</v>
      </c>
      <c r="C9" s="9" t="s">
        <v>41</v>
      </c>
      <c r="D9" s="9" t="s">
        <v>42</v>
      </c>
      <c r="E9" s="9" t="s">
        <v>17</v>
      </c>
      <c r="F9" s="9" t="s">
        <v>18</v>
      </c>
      <c r="G9" s="9" t="s">
        <v>19</v>
      </c>
      <c r="H9" s="11">
        <v>3</v>
      </c>
      <c r="I9" s="12">
        <v>59.99</v>
      </c>
      <c r="J9" s="12">
        <v>179.97</v>
      </c>
      <c r="K9" s="9" t="s">
        <v>43</v>
      </c>
      <c r="L9" s="9" t="s">
        <v>21</v>
      </c>
      <c r="M9" s="9" t="s">
        <v>8</v>
      </c>
      <c r="N9" s="10">
        <v>45007</v>
      </c>
      <c r="O9" s="9">
        <f ca="1">DATEDIF(data[[#This Row],[Customer_Since]],TODAY(),"Y")</f>
        <v>2</v>
      </c>
      <c r="P9" s="10">
        <f>EOMONTH(data[[#This Row],[Date]],0)</f>
        <v>45412</v>
      </c>
      <c r="Q9" s="1" t="str">
        <f t="shared" ca="1" si="0"/>
        <v>3:44 PM</v>
      </c>
    </row>
    <row r="10" spans="1:25" x14ac:dyDescent="0.25">
      <c r="A10" s="9" t="s">
        <v>44</v>
      </c>
      <c r="B10" s="10">
        <v>45405</v>
      </c>
      <c r="C10" s="9" t="s">
        <v>45</v>
      </c>
      <c r="D10" s="9" t="s">
        <v>46</v>
      </c>
      <c r="E10" s="9" t="s">
        <v>47</v>
      </c>
      <c r="F10" s="9" t="s">
        <v>48</v>
      </c>
      <c r="G10" s="9" t="s">
        <v>5</v>
      </c>
      <c r="H10" s="11">
        <v>3</v>
      </c>
      <c r="I10" s="12">
        <v>899.99</v>
      </c>
      <c r="J10" s="12">
        <v>2699.97</v>
      </c>
      <c r="K10" s="9" t="s">
        <v>20</v>
      </c>
      <c r="L10" s="9" t="s">
        <v>49</v>
      </c>
      <c r="M10" s="9" t="s">
        <v>22</v>
      </c>
      <c r="N10" s="10">
        <v>45299</v>
      </c>
      <c r="O10" s="9">
        <f ca="1">DATEDIF(data[[#This Row],[Customer_Since]],TODAY(),"Y")</f>
        <v>1</v>
      </c>
      <c r="P10" s="10">
        <f>EOMONTH(data[[#This Row],[Date]],0)</f>
        <v>45412</v>
      </c>
      <c r="Q10" s="1" t="str">
        <f t="shared" ca="1" si="0"/>
        <v>3:44 PM</v>
      </c>
    </row>
    <row r="11" spans="1:25" x14ac:dyDescent="0.25">
      <c r="A11" s="9" t="s">
        <v>50</v>
      </c>
      <c r="B11" s="10">
        <v>45408</v>
      </c>
      <c r="C11" s="9" t="s">
        <v>51</v>
      </c>
      <c r="D11" s="9" t="s">
        <v>52</v>
      </c>
      <c r="E11" s="9" t="s">
        <v>17</v>
      </c>
      <c r="F11" s="9" t="s">
        <v>18</v>
      </c>
      <c r="G11" s="9" t="s">
        <v>19</v>
      </c>
      <c r="H11" s="11">
        <v>3</v>
      </c>
      <c r="I11" s="12">
        <v>59.99</v>
      </c>
      <c r="J11" s="12">
        <v>179.97</v>
      </c>
      <c r="K11" s="9" t="s">
        <v>6</v>
      </c>
      <c r="L11" s="9" t="s">
        <v>36</v>
      </c>
      <c r="M11" s="9" t="s">
        <v>13</v>
      </c>
      <c r="N11" s="10">
        <v>45207</v>
      </c>
      <c r="O11" s="9">
        <f ca="1">DATEDIF(data[[#This Row],[Customer_Since]],TODAY(),"Y")</f>
        <v>1</v>
      </c>
      <c r="P11" s="10">
        <f>EOMONTH(data[[#This Row],[Date]],0)</f>
        <v>45412</v>
      </c>
      <c r="Q11" s="1" t="str">
        <f t="shared" ca="1" si="0"/>
        <v>3:44 PM</v>
      </c>
    </row>
    <row r="12" spans="1:25" x14ac:dyDescent="0.25">
      <c r="A12" s="9" t="s">
        <v>53</v>
      </c>
      <c r="B12" s="10">
        <v>45408</v>
      </c>
      <c r="C12" s="9" t="s">
        <v>54</v>
      </c>
      <c r="D12" s="9" t="s">
        <v>55</v>
      </c>
      <c r="E12" s="9" t="s">
        <v>30</v>
      </c>
      <c r="F12" s="9" t="s">
        <v>31</v>
      </c>
      <c r="G12" s="9" t="s">
        <v>32</v>
      </c>
      <c r="H12" s="11">
        <v>1</v>
      </c>
      <c r="I12" s="12">
        <v>149.99</v>
      </c>
      <c r="J12" s="12">
        <v>149.99</v>
      </c>
      <c r="K12" s="9" t="s">
        <v>12</v>
      </c>
      <c r="L12" s="9" t="s">
        <v>36</v>
      </c>
      <c r="M12" s="9" t="s">
        <v>22</v>
      </c>
      <c r="N12" s="10">
        <v>45103</v>
      </c>
      <c r="O12" s="9">
        <f ca="1">DATEDIF(data[[#This Row],[Customer_Since]],TODAY(),"Y")</f>
        <v>2</v>
      </c>
      <c r="P12" s="10">
        <f>EOMONTH(data[[#This Row],[Date]],0)</f>
        <v>45412</v>
      </c>
      <c r="Q12" s="1" t="str">
        <f t="shared" ca="1" si="0"/>
        <v>3:44 PM</v>
      </c>
    </row>
    <row r="13" spans="1:25" x14ac:dyDescent="0.25">
      <c r="A13" s="9" t="s">
        <v>56</v>
      </c>
      <c r="B13" s="10">
        <v>45408</v>
      </c>
      <c r="C13" s="9" t="s">
        <v>24</v>
      </c>
      <c r="D13" s="9" t="s">
        <v>25</v>
      </c>
      <c r="E13" s="9" t="s">
        <v>30</v>
      </c>
      <c r="F13" s="9" t="s">
        <v>31</v>
      </c>
      <c r="G13" s="9" t="s">
        <v>32</v>
      </c>
      <c r="H13" s="11">
        <v>5</v>
      </c>
      <c r="I13" s="12">
        <v>149.99</v>
      </c>
      <c r="J13" s="12">
        <v>749.95</v>
      </c>
      <c r="K13" s="9" t="s">
        <v>43</v>
      </c>
      <c r="L13" s="9" t="s">
        <v>26</v>
      </c>
      <c r="M13" s="9" t="s">
        <v>8</v>
      </c>
      <c r="N13" s="10">
        <v>44830</v>
      </c>
      <c r="O13" s="9">
        <f ca="1">DATEDIF(data[[#This Row],[Customer_Since]],TODAY(),"Y")</f>
        <v>2</v>
      </c>
      <c r="P13" s="10">
        <f>EOMONTH(data[[#This Row],[Date]],0)</f>
        <v>45412</v>
      </c>
      <c r="Q13" s="1" t="str">
        <f t="shared" ca="1" si="0"/>
        <v>3:44 PM</v>
      </c>
    </row>
    <row r="14" spans="1:25" x14ac:dyDescent="0.25">
      <c r="A14" s="9" t="s">
        <v>57</v>
      </c>
      <c r="B14" s="10">
        <v>45408</v>
      </c>
      <c r="C14" s="9" t="s">
        <v>58</v>
      </c>
      <c r="D14" s="9" t="s">
        <v>59</v>
      </c>
      <c r="E14" s="9" t="s">
        <v>30</v>
      </c>
      <c r="F14" s="9" t="s">
        <v>31</v>
      </c>
      <c r="G14" s="9" t="s">
        <v>32</v>
      </c>
      <c r="H14" s="11">
        <v>3</v>
      </c>
      <c r="I14" s="12">
        <v>149.99</v>
      </c>
      <c r="J14" s="12">
        <v>449.97</v>
      </c>
      <c r="K14" s="9" t="s">
        <v>6</v>
      </c>
      <c r="L14" s="9" t="s">
        <v>26</v>
      </c>
      <c r="M14" s="9" t="s">
        <v>13</v>
      </c>
      <c r="N14" s="10">
        <v>44806</v>
      </c>
      <c r="O14" s="9">
        <f ca="1">DATEDIF(data[[#This Row],[Customer_Since]],TODAY(),"Y")</f>
        <v>2</v>
      </c>
      <c r="P14" s="10">
        <f>EOMONTH(data[[#This Row],[Date]],0)</f>
        <v>45412</v>
      </c>
      <c r="Q14" s="1" t="str">
        <f t="shared" ca="1" si="0"/>
        <v>3:44 PM</v>
      </c>
    </row>
    <row r="15" spans="1:25" x14ac:dyDescent="0.25">
      <c r="A15" s="9" t="s">
        <v>60</v>
      </c>
      <c r="B15" s="10">
        <v>45409</v>
      </c>
      <c r="C15" s="9" t="s">
        <v>61</v>
      </c>
      <c r="D15" s="9" t="s">
        <v>62</v>
      </c>
      <c r="E15" s="9" t="s">
        <v>17</v>
      </c>
      <c r="F15" s="9" t="s">
        <v>18</v>
      </c>
      <c r="G15" s="9" t="s">
        <v>19</v>
      </c>
      <c r="H15" s="11">
        <v>3</v>
      </c>
      <c r="I15" s="12">
        <v>59.99</v>
      </c>
      <c r="J15" s="12">
        <v>179.97</v>
      </c>
      <c r="K15" s="9" t="s">
        <v>12</v>
      </c>
      <c r="L15" s="9" t="s">
        <v>26</v>
      </c>
      <c r="M15" s="9" t="s">
        <v>22</v>
      </c>
      <c r="N15" s="10">
        <v>45351</v>
      </c>
      <c r="O15" s="9">
        <f ca="1">DATEDIF(data[[#This Row],[Customer_Since]],TODAY(),"Y")</f>
        <v>1</v>
      </c>
      <c r="P15" s="10">
        <f>EOMONTH(data[[#This Row],[Date]],0)</f>
        <v>45412</v>
      </c>
      <c r="Q15" s="1" t="str">
        <f t="shared" ca="1" si="0"/>
        <v>3:44 PM</v>
      </c>
    </row>
    <row r="16" spans="1:25" x14ac:dyDescent="0.25">
      <c r="A16" s="9" t="s">
        <v>63</v>
      </c>
      <c r="B16" s="10">
        <v>45409</v>
      </c>
      <c r="C16" s="9" t="s">
        <v>64</v>
      </c>
      <c r="D16" s="9" t="s">
        <v>65</v>
      </c>
      <c r="E16" s="9" t="s">
        <v>66</v>
      </c>
      <c r="F16" s="9" t="s">
        <v>67</v>
      </c>
      <c r="G16" s="9" t="s">
        <v>5</v>
      </c>
      <c r="H16" s="11">
        <v>3</v>
      </c>
      <c r="I16" s="12">
        <v>699.99</v>
      </c>
      <c r="J16" s="12">
        <v>2099.9699999999998</v>
      </c>
      <c r="K16" s="9" t="s">
        <v>12</v>
      </c>
      <c r="L16" s="9" t="s">
        <v>36</v>
      </c>
      <c r="M16" s="9" t="s">
        <v>8</v>
      </c>
      <c r="N16" s="10">
        <v>44577</v>
      </c>
      <c r="O16" s="9">
        <f ca="1">DATEDIF(data[[#This Row],[Customer_Since]],TODAY(),"Y")</f>
        <v>3</v>
      </c>
      <c r="P16" s="10">
        <f>EOMONTH(data[[#This Row],[Date]],0)</f>
        <v>45412</v>
      </c>
      <c r="Q16" s="1" t="str">
        <f t="shared" ca="1" si="0"/>
        <v>3:44 PM</v>
      </c>
    </row>
    <row r="17" spans="1:17" x14ac:dyDescent="0.25">
      <c r="A17" s="9" t="s">
        <v>68</v>
      </c>
      <c r="B17" s="10">
        <v>45409</v>
      </c>
      <c r="C17" s="9" t="s">
        <v>69</v>
      </c>
      <c r="D17" s="9" t="s">
        <v>70</v>
      </c>
      <c r="E17" s="9" t="s">
        <v>47</v>
      </c>
      <c r="F17" s="9" t="s">
        <v>48</v>
      </c>
      <c r="G17" s="9" t="s">
        <v>5</v>
      </c>
      <c r="H17" s="11">
        <v>1</v>
      </c>
      <c r="I17" s="12">
        <v>899.99</v>
      </c>
      <c r="J17" s="12">
        <v>899.99</v>
      </c>
      <c r="K17" s="9" t="s">
        <v>43</v>
      </c>
      <c r="L17" s="9" t="s">
        <v>26</v>
      </c>
      <c r="M17" s="9" t="s">
        <v>22</v>
      </c>
      <c r="N17" s="10">
        <v>44920</v>
      </c>
      <c r="O17" s="9">
        <f ca="1">DATEDIF(data[[#This Row],[Customer_Since]],TODAY(),"Y")</f>
        <v>2</v>
      </c>
      <c r="P17" s="10">
        <f>EOMONTH(data[[#This Row],[Date]],0)</f>
        <v>45412</v>
      </c>
      <c r="Q17" s="1" t="str">
        <f t="shared" ca="1" si="0"/>
        <v>3:44 PM</v>
      </c>
    </row>
    <row r="18" spans="1:17" x14ac:dyDescent="0.25">
      <c r="A18" s="9" t="s">
        <v>71</v>
      </c>
      <c r="B18" s="10">
        <v>45410</v>
      </c>
      <c r="C18" s="9" t="s">
        <v>72</v>
      </c>
      <c r="D18" s="9" t="s">
        <v>73</v>
      </c>
      <c r="E18" s="9" t="s">
        <v>30</v>
      </c>
      <c r="F18" s="9" t="s">
        <v>31</v>
      </c>
      <c r="G18" s="9" t="s">
        <v>32</v>
      </c>
      <c r="H18" s="11">
        <v>4</v>
      </c>
      <c r="I18" s="12">
        <v>149.99</v>
      </c>
      <c r="J18" s="12">
        <v>599.96</v>
      </c>
      <c r="K18" s="9" t="s">
        <v>43</v>
      </c>
      <c r="L18" s="9" t="s">
        <v>26</v>
      </c>
      <c r="M18" s="9" t="s">
        <v>13</v>
      </c>
      <c r="N18" s="10">
        <v>45374</v>
      </c>
      <c r="O18" s="9">
        <f ca="1">DATEDIF(data[[#This Row],[Customer_Since]],TODAY(),"Y")</f>
        <v>1</v>
      </c>
      <c r="P18" s="10">
        <f>EOMONTH(data[[#This Row],[Date]],0)</f>
        <v>45412</v>
      </c>
      <c r="Q18" s="1" t="str">
        <f t="shared" ca="1" si="0"/>
        <v>3:44 PM</v>
      </c>
    </row>
    <row r="19" spans="1:17" x14ac:dyDescent="0.25">
      <c r="A19" s="9" t="s">
        <v>74</v>
      </c>
      <c r="B19" s="10">
        <v>45410</v>
      </c>
      <c r="C19" s="9" t="s">
        <v>75</v>
      </c>
      <c r="D19" s="9" t="s">
        <v>76</v>
      </c>
      <c r="E19" s="9" t="s">
        <v>66</v>
      </c>
      <c r="F19" s="9" t="s">
        <v>67</v>
      </c>
      <c r="G19" s="9" t="s">
        <v>5</v>
      </c>
      <c r="H19" s="11">
        <v>2</v>
      </c>
      <c r="I19" s="12">
        <v>699.99</v>
      </c>
      <c r="J19" s="12">
        <v>1399.98</v>
      </c>
      <c r="K19" s="9" t="s">
        <v>6</v>
      </c>
      <c r="L19" s="9" t="s">
        <v>26</v>
      </c>
      <c r="M19" s="9" t="s">
        <v>8</v>
      </c>
      <c r="N19" s="10">
        <v>44781</v>
      </c>
      <c r="O19" s="9">
        <f ca="1">DATEDIF(data[[#This Row],[Customer_Since]],TODAY(),"Y")</f>
        <v>2</v>
      </c>
      <c r="P19" s="10">
        <f>EOMONTH(data[[#This Row],[Date]],0)</f>
        <v>45412</v>
      </c>
      <c r="Q19" s="1" t="str">
        <f t="shared" ca="1" si="0"/>
        <v>3:44 PM</v>
      </c>
    </row>
    <row r="20" spans="1:17" x14ac:dyDescent="0.25">
      <c r="A20" s="9" t="s">
        <v>77</v>
      </c>
      <c r="B20" s="10">
        <v>45410</v>
      </c>
      <c r="C20" s="9" t="s">
        <v>72</v>
      </c>
      <c r="D20" s="9" t="s">
        <v>73</v>
      </c>
      <c r="E20" s="9" t="s">
        <v>47</v>
      </c>
      <c r="F20" s="9" t="s">
        <v>48</v>
      </c>
      <c r="G20" s="9" t="s">
        <v>5</v>
      </c>
      <c r="H20" s="11">
        <v>4</v>
      </c>
      <c r="I20" s="12">
        <v>899.99</v>
      </c>
      <c r="J20" s="12">
        <v>3599.96</v>
      </c>
      <c r="K20" s="9" t="s">
        <v>12</v>
      </c>
      <c r="L20" s="9" t="s">
        <v>36</v>
      </c>
      <c r="M20" s="9" t="s">
        <v>22</v>
      </c>
      <c r="N20" s="10">
        <v>45327</v>
      </c>
      <c r="O20" s="9">
        <f ca="1">DATEDIF(data[[#This Row],[Customer_Since]],TODAY(),"Y")</f>
        <v>1</v>
      </c>
      <c r="P20" s="10">
        <f>EOMONTH(data[[#This Row],[Date]],0)</f>
        <v>45412</v>
      </c>
      <c r="Q20" s="1" t="str">
        <f t="shared" ca="1" si="0"/>
        <v>3:44 PM</v>
      </c>
    </row>
    <row r="21" spans="1:17" ht="15.75" customHeight="1" x14ac:dyDescent="0.25">
      <c r="A21" s="9" t="s">
        <v>78</v>
      </c>
      <c r="B21" s="10">
        <v>45410</v>
      </c>
      <c r="C21" s="9" t="s">
        <v>79</v>
      </c>
      <c r="D21" s="9" t="s">
        <v>80</v>
      </c>
      <c r="E21" s="9" t="s">
        <v>3</v>
      </c>
      <c r="F21" s="9" t="s">
        <v>4</v>
      </c>
      <c r="G21" s="9" t="s">
        <v>5</v>
      </c>
      <c r="H21" s="11">
        <v>3</v>
      </c>
      <c r="I21" s="12">
        <v>249.99</v>
      </c>
      <c r="J21" s="12">
        <v>749.97</v>
      </c>
      <c r="K21" s="9" t="s">
        <v>12</v>
      </c>
      <c r="L21" s="9" t="s">
        <v>26</v>
      </c>
      <c r="M21" s="9" t="s">
        <v>13</v>
      </c>
      <c r="N21" s="10">
        <v>45224</v>
      </c>
      <c r="O21" s="9">
        <f ca="1">DATEDIF(data[[#This Row],[Customer_Since]],TODAY(),"Y")</f>
        <v>1</v>
      </c>
      <c r="P21" s="10">
        <f>EOMONTH(data[[#This Row],[Date]],0)</f>
        <v>45412</v>
      </c>
      <c r="Q21" s="1" t="str">
        <f t="shared" ca="1" si="0"/>
        <v>3:44 PM</v>
      </c>
    </row>
    <row r="22" spans="1:17" ht="15.75" customHeight="1" x14ac:dyDescent="0.25">
      <c r="A22" s="9" t="s">
        <v>81</v>
      </c>
      <c r="B22" s="10">
        <v>45412</v>
      </c>
      <c r="C22" s="9" t="s">
        <v>82</v>
      </c>
      <c r="D22" s="9" t="s">
        <v>83</v>
      </c>
      <c r="E22" s="9" t="s">
        <v>66</v>
      </c>
      <c r="F22" s="9" t="s">
        <v>67</v>
      </c>
      <c r="G22" s="9" t="s">
        <v>5</v>
      </c>
      <c r="H22" s="11">
        <v>5</v>
      </c>
      <c r="I22" s="12">
        <v>699.99</v>
      </c>
      <c r="J22" s="12">
        <v>3499.95</v>
      </c>
      <c r="K22" s="9" t="s">
        <v>6</v>
      </c>
      <c r="L22" s="9" t="s">
        <v>36</v>
      </c>
      <c r="M22" s="9" t="s">
        <v>8</v>
      </c>
      <c r="N22" s="10">
        <v>45167</v>
      </c>
      <c r="O22" s="9">
        <f ca="1">DATEDIF(data[[#This Row],[Customer_Since]],TODAY(),"Y")</f>
        <v>1</v>
      </c>
      <c r="P22" s="10">
        <f>EOMONTH(data[[#This Row],[Date]],0)</f>
        <v>45412</v>
      </c>
      <c r="Q22" s="1" t="str">
        <f t="shared" ca="1" si="0"/>
        <v>3:44 PM</v>
      </c>
    </row>
    <row r="23" spans="1:17" ht="15.75" customHeight="1" x14ac:dyDescent="0.25">
      <c r="A23" s="9" t="s">
        <v>84</v>
      </c>
      <c r="B23" s="10">
        <v>45413</v>
      </c>
      <c r="C23" s="9" t="s">
        <v>85</v>
      </c>
      <c r="D23" s="9" t="s">
        <v>86</v>
      </c>
      <c r="E23" s="9" t="s">
        <v>66</v>
      </c>
      <c r="F23" s="9" t="s">
        <v>67</v>
      </c>
      <c r="G23" s="9" t="s">
        <v>5</v>
      </c>
      <c r="H23" s="11">
        <v>4</v>
      </c>
      <c r="I23" s="12">
        <v>699.99</v>
      </c>
      <c r="J23" s="12">
        <v>2799.96</v>
      </c>
      <c r="K23" s="9" t="s">
        <v>6</v>
      </c>
      <c r="L23" s="9" t="s">
        <v>49</v>
      </c>
      <c r="M23" s="9" t="s">
        <v>22</v>
      </c>
      <c r="N23" s="10">
        <v>44409</v>
      </c>
      <c r="O23" s="9">
        <f ca="1">DATEDIF(data[[#This Row],[Customer_Since]],TODAY(),"Y")</f>
        <v>4</v>
      </c>
      <c r="P23" s="10">
        <f>EOMONTH(data[[#This Row],[Date]],0)</f>
        <v>45443</v>
      </c>
      <c r="Q23" s="1" t="str">
        <f t="shared" ca="1" si="0"/>
        <v>3:44 PM</v>
      </c>
    </row>
    <row r="24" spans="1:17" ht="15.75" customHeight="1" x14ac:dyDescent="0.25">
      <c r="A24" s="9" t="s">
        <v>87</v>
      </c>
      <c r="B24" s="10">
        <v>45415</v>
      </c>
      <c r="C24" s="9" t="s">
        <v>88</v>
      </c>
      <c r="D24" s="9" t="s">
        <v>89</v>
      </c>
      <c r="E24" s="9" t="s">
        <v>3</v>
      </c>
      <c r="F24" s="9" t="s">
        <v>4</v>
      </c>
      <c r="G24" s="9" t="s">
        <v>5</v>
      </c>
      <c r="H24" s="11">
        <v>4</v>
      </c>
      <c r="I24" s="12">
        <v>249.99</v>
      </c>
      <c r="J24" s="12">
        <v>999.96</v>
      </c>
      <c r="K24" s="9" t="s">
        <v>20</v>
      </c>
      <c r="L24" s="9" t="s">
        <v>26</v>
      </c>
      <c r="M24" s="9" t="s">
        <v>22</v>
      </c>
      <c r="N24" s="10">
        <v>44468</v>
      </c>
      <c r="O24" s="9">
        <f ca="1">DATEDIF(data[[#This Row],[Customer_Since]],TODAY(),"Y")</f>
        <v>3</v>
      </c>
      <c r="P24" s="10">
        <f>EOMONTH(data[[#This Row],[Date]],0)</f>
        <v>45443</v>
      </c>
      <c r="Q24" s="1" t="str">
        <f t="shared" ca="1" si="0"/>
        <v>3:44 PM</v>
      </c>
    </row>
    <row r="25" spans="1:17" ht="15.75" customHeight="1" x14ac:dyDescent="0.25">
      <c r="A25" s="9" t="s">
        <v>90</v>
      </c>
      <c r="B25" s="10">
        <v>45416</v>
      </c>
      <c r="C25" s="9" t="s">
        <v>72</v>
      </c>
      <c r="D25" s="9" t="s">
        <v>73</v>
      </c>
      <c r="E25" s="9" t="s">
        <v>91</v>
      </c>
      <c r="F25" s="9" t="s">
        <v>92</v>
      </c>
      <c r="G25" s="9" t="s">
        <v>32</v>
      </c>
      <c r="H25" s="11">
        <v>4</v>
      </c>
      <c r="I25" s="12">
        <v>299.99</v>
      </c>
      <c r="J25" s="12">
        <v>1199.96</v>
      </c>
      <c r="K25" s="9" t="s">
        <v>6</v>
      </c>
      <c r="L25" s="9" t="s">
        <v>36</v>
      </c>
      <c r="M25" s="9" t="s">
        <v>13</v>
      </c>
      <c r="N25" s="10">
        <v>44716</v>
      </c>
      <c r="O25" s="9">
        <f ca="1">DATEDIF(data[[#This Row],[Customer_Since]],TODAY(),"Y")</f>
        <v>3</v>
      </c>
      <c r="P25" s="10">
        <f>EOMONTH(data[[#This Row],[Date]],0)</f>
        <v>45443</v>
      </c>
      <c r="Q25" s="1" t="str">
        <f t="shared" ca="1" si="0"/>
        <v>3:44 PM</v>
      </c>
    </row>
    <row r="26" spans="1:17" ht="15.75" customHeight="1" x14ac:dyDescent="0.25">
      <c r="A26" s="9" t="s">
        <v>93</v>
      </c>
      <c r="B26" s="10">
        <v>45422</v>
      </c>
      <c r="C26" s="9" t="s">
        <v>94</v>
      </c>
      <c r="D26" s="9" t="s">
        <v>95</v>
      </c>
      <c r="E26" s="9" t="s">
        <v>3</v>
      </c>
      <c r="F26" s="9" t="s">
        <v>4</v>
      </c>
      <c r="G26" s="9" t="s">
        <v>5</v>
      </c>
      <c r="H26" s="11">
        <v>5</v>
      </c>
      <c r="I26" s="12">
        <v>249.99</v>
      </c>
      <c r="J26" s="12">
        <v>1249.95</v>
      </c>
      <c r="K26" s="9" t="s">
        <v>12</v>
      </c>
      <c r="L26" s="9" t="s">
        <v>36</v>
      </c>
      <c r="M26" s="9" t="s">
        <v>22</v>
      </c>
      <c r="N26" s="10">
        <v>44525</v>
      </c>
      <c r="O26" s="9">
        <f ca="1">DATEDIF(data[[#This Row],[Customer_Since]],TODAY(),"Y")</f>
        <v>3</v>
      </c>
      <c r="P26" s="10">
        <f>EOMONTH(data[[#This Row],[Date]],0)</f>
        <v>45443</v>
      </c>
      <c r="Q26" s="1" t="str">
        <f t="shared" ca="1" si="0"/>
        <v>3:44 PM</v>
      </c>
    </row>
    <row r="27" spans="1:17" ht="15.75" customHeight="1" x14ac:dyDescent="0.25">
      <c r="A27" s="9" t="s">
        <v>96</v>
      </c>
      <c r="B27" s="10">
        <v>45424</v>
      </c>
      <c r="C27" s="9" t="s">
        <v>54</v>
      </c>
      <c r="D27" s="9" t="s">
        <v>55</v>
      </c>
      <c r="E27" s="9" t="s">
        <v>91</v>
      </c>
      <c r="F27" s="9" t="s">
        <v>92</v>
      </c>
      <c r="G27" s="9" t="s">
        <v>32</v>
      </c>
      <c r="H27" s="11">
        <v>5</v>
      </c>
      <c r="I27" s="12">
        <v>299.99</v>
      </c>
      <c r="J27" s="12">
        <v>1499.95</v>
      </c>
      <c r="K27" s="9" t="s">
        <v>20</v>
      </c>
      <c r="L27" s="9" t="s">
        <v>49</v>
      </c>
      <c r="M27" s="9" t="s">
        <v>8</v>
      </c>
      <c r="N27" s="10">
        <v>45168</v>
      </c>
      <c r="O27" s="9">
        <f ca="1">DATEDIF(data[[#This Row],[Customer_Since]],TODAY(),"Y")</f>
        <v>1</v>
      </c>
      <c r="P27" s="10">
        <f>EOMONTH(data[[#This Row],[Date]],0)</f>
        <v>45443</v>
      </c>
      <c r="Q27" s="1" t="str">
        <f t="shared" ca="1" si="0"/>
        <v>3:44 PM</v>
      </c>
    </row>
    <row r="28" spans="1:17" ht="15.75" customHeight="1" x14ac:dyDescent="0.25">
      <c r="A28" s="9" t="s">
        <v>97</v>
      </c>
      <c r="B28" s="10">
        <v>45424</v>
      </c>
      <c r="C28" s="9" t="s">
        <v>98</v>
      </c>
      <c r="D28" s="9" t="s">
        <v>99</v>
      </c>
      <c r="E28" s="9" t="s">
        <v>100</v>
      </c>
      <c r="F28" s="9" t="s">
        <v>101</v>
      </c>
      <c r="G28" s="9" t="s">
        <v>19</v>
      </c>
      <c r="H28" s="11">
        <v>3</v>
      </c>
      <c r="I28" s="12">
        <v>79.989999999999995</v>
      </c>
      <c r="J28" s="12">
        <v>239.97</v>
      </c>
      <c r="K28" s="9" t="s">
        <v>20</v>
      </c>
      <c r="L28" s="9" t="s">
        <v>49</v>
      </c>
      <c r="M28" s="9" t="s">
        <v>13</v>
      </c>
      <c r="N28" s="10">
        <v>45012</v>
      </c>
      <c r="O28" s="9">
        <f ca="1">DATEDIF(data[[#This Row],[Customer_Since]],TODAY(),"Y")</f>
        <v>2</v>
      </c>
      <c r="P28" s="10">
        <f>EOMONTH(data[[#This Row],[Date]],0)</f>
        <v>45443</v>
      </c>
      <c r="Q28" s="1" t="str">
        <f t="shared" ca="1" si="0"/>
        <v>3:44 PM</v>
      </c>
    </row>
    <row r="29" spans="1:17" ht="15.75" customHeight="1" x14ac:dyDescent="0.25">
      <c r="A29" s="9" t="s">
        <v>102</v>
      </c>
      <c r="B29" s="10">
        <v>45424</v>
      </c>
      <c r="C29" s="9" t="s">
        <v>85</v>
      </c>
      <c r="D29" s="9" t="s">
        <v>86</v>
      </c>
      <c r="E29" s="9" t="s">
        <v>103</v>
      </c>
      <c r="F29" s="9" t="s">
        <v>104</v>
      </c>
      <c r="G29" s="9" t="s">
        <v>5</v>
      </c>
      <c r="H29" s="11">
        <v>5</v>
      </c>
      <c r="I29" s="12">
        <v>89.99</v>
      </c>
      <c r="J29" s="12">
        <v>449.95</v>
      </c>
      <c r="K29" s="9" t="s">
        <v>6</v>
      </c>
      <c r="L29" s="9" t="s">
        <v>26</v>
      </c>
      <c r="M29" s="9" t="s">
        <v>13</v>
      </c>
      <c r="N29" s="10">
        <v>44919</v>
      </c>
      <c r="O29" s="9">
        <f ca="1">DATEDIF(data[[#This Row],[Customer_Since]],TODAY(),"Y")</f>
        <v>2</v>
      </c>
      <c r="P29" s="10">
        <f>EOMONTH(data[[#This Row],[Date]],0)</f>
        <v>45443</v>
      </c>
      <c r="Q29" s="1" t="str">
        <f t="shared" ca="1" si="0"/>
        <v>3:44 PM</v>
      </c>
    </row>
    <row r="30" spans="1:17" ht="15.75" customHeight="1" x14ac:dyDescent="0.25">
      <c r="A30" s="9" t="s">
        <v>105</v>
      </c>
      <c r="B30" s="10">
        <v>45425</v>
      </c>
      <c r="C30" s="9" t="s">
        <v>106</v>
      </c>
      <c r="D30" s="9" t="s">
        <v>107</v>
      </c>
      <c r="E30" s="9" t="s">
        <v>17</v>
      </c>
      <c r="F30" s="9" t="s">
        <v>18</v>
      </c>
      <c r="G30" s="9" t="s">
        <v>19</v>
      </c>
      <c r="H30" s="11">
        <v>2</v>
      </c>
      <c r="I30" s="12">
        <v>59.99</v>
      </c>
      <c r="J30" s="12">
        <v>119.98</v>
      </c>
      <c r="K30" s="9" t="s">
        <v>43</v>
      </c>
      <c r="L30" s="9" t="s">
        <v>7</v>
      </c>
      <c r="M30" s="9" t="s">
        <v>22</v>
      </c>
      <c r="N30" s="10">
        <v>45214</v>
      </c>
      <c r="O30" s="9">
        <f ca="1">DATEDIF(data[[#This Row],[Customer_Since]],TODAY(),"Y")</f>
        <v>1</v>
      </c>
      <c r="P30" s="10">
        <f>EOMONTH(data[[#This Row],[Date]],0)</f>
        <v>45443</v>
      </c>
      <c r="Q30" s="1" t="str">
        <f t="shared" ca="1" si="0"/>
        <v>3:44 PM</v>
      </c>
    </row>
    <row r="31" spans="1:17" ht="15.75" customHeight="1" x14ac:dyDescent="0.25">
      <c r="A31" s="9" t="s">
        <v>108</v>
      </c>
      <c r="B31" s="10">
        <v>45427</v>
      </c>
      <c r="C31" s="9" t="s">
        <v>109</v>
      </c>
      <c r="D31" s="9" t="s">
        <v>110</v>
      </c>
      <c r="E31" s="9" t="s">
        <v>17</v>
      </c>
      <c r="F31" s="9" t="s">
        <v>18</v>
      </c>
      <c r="G31" s="9" t="s">
        <v>19</v>
      </c>
      <c r="H31" s="11">
        <v>4</v>
      </c>
      <c r="I31" s="12">
        <v>59.99</v>
      </c>
      <c r="J31" s="12">
        <v>239.96</v>
      </c>
      <c r="K31" s="9" t="s">
        <v>43</v>
      </c>
      <c r="L31" s="9" t="s">
        <v>49</v>
      </c>
      <c r="M31" s="9" t="s">
        <v>22</v>
      </c>
      <c r="N31" s="10">
        <v>44867</v>
      </c>
      <c r="O31" s="9">
        <f ca="1">DATEDIF(data[[#This Row],[Customer_Since]],TODAY(),"Y")</f>
        <v>2</v>
      </c>
      <c r="P31" s="10">
        <f>EOMONTH(data[[#This Row],[Date]],0)</f>
        <v>45443</v>
      </c>
      <c r="Q31" s="1" t="str">
        <f t="shared" ca="1" si="0"/>
        <v>3:44 PM</v>
      </c>
    </row>
    <row r="32" spans="1:17" ht="15.75" customHeight="1" x14ac:dyDescent="0.25">
      <c r="A32" s="9" t="s">
        <v>111</v>
      </c>
      <c r="B32" s="10">
        <v>45427</v>
      </c>
      <c r="C32" s="9" t="s">
        <v>41</v>
      </c>
      <c r="D32" s="9" t="s">
        <v>42</v>
      </c>
      <c r="E32" s="9" t="s">
        <v>112</v>
      </c>
      <c r="F32" s="9" t="s">
        <v>113</v>
      </c>
      <c r="G32" s="9" t="s">
        <v>32</v>
      </c>
      <c r="H32" s="11">
        <v>5</v>
      </c>
      <c r="I32" s="12">
        <v>199.99</v>
      </c>
      <c r="J32" s="12">
        <v>999.95</v>
      </c>
      <c r="K32" s="9" t="s">
        <v>6</v>
      </c>
      <c r="L32" s="9" t="s">
        <v>21</v>
      </c>
      <c r="M32" s="9" t="s">
        <v>22</v>
      </c>
      <c r="N32" s="10">
        <v>44412</v>
      </c>
      <c r="O32" s="9">
        <f ca="1">DATEDIF(data[[#This Row],[Customer_Since]],TODAY(),"Y")</f>
        <v>3</v>
      </c>
      <c r="P32" s="10">
        <f>EOMONTH(data[[#This Row],[Date]],0)</f>
        <v>45443</v>
      </c>
      <c r="Q32" s="1" t="str">
        <f t="shared" ca="1" si="0"/>
        <v>3:44 PM</v>
      </c>
    </row>
    <row r="33" spans="1:17" ht="15.75" customHeight="1" x14ac:dyDescent="0.25">
      <c r="A33" s="9" t="s">
        <v>114</v>
      </c>
      <c r="B33" s="10">
        <v>45428</v>
      </c>
      <c r="C33" s="9" t="s">
        <v>115</v>
      </c>
      <c r="D33" s="9" t="s">
        <v>116</v>
      </c>
      <c r="E33" s="9" t="s">
        <v>30</v>
      </c>
      <c r="F33" s="9" t="s">
        <v>31</v>
      </c>
      <c r="G33" s="9" t="s">
        <v>32</v>
      </c>
      <c r="H33" s="11">
        <v>2</v>
      </c>
      <c r="I33" s="12">
        <v>149.99</v>
      </c>
      <c r="J33" s="12">
        <v>299.98</v>
      </c>
      <c r="K33" s="9" t="s">
        <v>12</v>
      </c>
      <c r="L33" s="9" t="s">
        <v>36</v>
      </c>
      <c r="M33" s="9" t="s">
        <v>8</v>
      </c>
      <c r="N33" s="10">
        <v>44823</v>
      </c>
      <c r="O33" s="9">
        <f ca="1">DATEDIF(data[[#This Row],[Customer_Since]],TODAY(),"Y")</f>
        <v>2</v>
      </c>
      <c r="P33" s="10">
        <f>EOMONTH(data[[#This Row],[Date]],0)</f>
        <v>45443</v>
      </c>
      <c r="Q33" s="1" t="str">
        <f t="shared" ca="1" si="0"/>
        <v>3:44 PM</v>
      </c>
    </row>
    <row r="34" spans="1:17" ht="15.75" customHeight="1" x14ac:dyDescent="0.25">
      <c r="A34" s="9" t="s">
        <v>117</v>
      </c>
      <c r="B34" s="10">
        <v>45430</v>
      </c>
      <c r="C34" s="9" t="s">
        <v>118</v>
      </c>
      <c r="D34" s="9" t="s">
        <v>119</v>
      </c>
      <c r="E34" s="9" t="s">
        <v>30</v>
      </c>
      <c r="F34" s="9" t="s">
        <v>31</v>
      </c>
      <c r="G34" s="9" t="s">
        <v>32</v>
      </c>
      <c r="H34" s="11">
        <v>3</v>
      </c>
      <c r="I34" s="12">
        <v>149.99</v>
      </c>
      <c r="J34" s="12">
        <v>449.97</v>
      </c>
      <c r="K34" s="9" t="s">
        <v>12</v>
      </c>
      <c r="L34" s="9" t="s">
        <v>36</v>
      </c>
      <c r="M34" s="9" t="s">
        <v>13</v>
      </c>
      <c r="N34" s="10">
        <v>45068</v>
      </c>
      <c r="O34" s="9">
        <f ca="1">DATEDIF(data[[#This Row],[Customer_Since]],TODAY(),"Y")</f>
        <v>2</v>
      </c>
      <c r="P34" s="10">
        <f>EOMONTH(data[[#This Row],[Date]],0)</f>
        <v>45443</v>
      </c>
      <c r="Q34" s="1" t="str">
        <f t="shared" ca="1" si="0"/>
        <v>3:44 PM</v>
      </c>
    </row>
    <row r="35" spans="1:17" ht="15.75" customHeight="1" x14ac:dyDescent="0.25">
      <c r="A35" s="9" t="s">
        <v>120</v>
      </c>
      <c r="B35" s="10">
        <v>45432</v>
      </c>
      <c r="C35" s="9" t="s">
        <v>15</v>
      </c>
      <c r="D35" s="9" t="s">
        <v>16</v>
      </c>
      <c r="E35" s="9" t="s">
        <v>47</v>
      </c>
      <c r="F35" s="9" t="s">
        <v>48</v>
      </c>
      <c r="G35" s="9" t="s">
        <v>5</v>
      </c>
      <c r="H35" s="11">
        <v>1</v>
      </c>
      <c r="I35" s="12">
        <v>899.99</v>
      </c>
      <c r="J35" s="12">
        <v>899.99</v>
      </c>
      <c r="K35" s="9" t="s">
        <v>12</v>
      </c>
      <c r="L35" s="9" t="s">
        <v>36</v>
      </c>
      <c r="M35" s="9" t="s">
        <v>13</v>
      </c>
      <c r="N35" s="10">
        <v>44578</v>
      </c>
      <c r="O35" s="9">
        <f ca="1">DATEDIF(data[[#This Row],[Customer_Since]],TODAY(),"Y")</f>
        <v>3</v>
      </c>
      <c r="P35" s="10">
        <f>EOMONTH(data[[#This Row],[Date]],0)</f>
        <v>45443</v>
      </c>
      <c r="Q35" s="1" t="str">
        <f t="shared" ca="1" si="0"/>
        <v>3:44 PM</v>
      </c>
    </row>
    <row r="36" spans="1:17" ht="15.75" customHeight="1" x14ac:dyDescent="0.25">
      <c r="A36" s="9" t="s">
        <v>121</v>
      </c>
      <c r="B36" s="10">
        <v>45434</v>
      </c>
      <c r="C36" s="9" t="s">
        <v>85</v>
      </c>
      <c r="D36" s="9" t="s">
        <v>86</v>
      </c>
      <c r="E36" s="9" t="s">
        <v>91</v>
      </c>
      <c r="F36" s="9" t="s">
        <v>92</v>
      </c>
      <c r="G36" s="9" t="s">
        <v>32</v>
      </c>
      <c r="H36" s="11">
        <v>3</v>
      </c>
      <c r="I36" s="12">
        <v>299.99</v>
      </c>
      <c r="J36" s="12">
        <v>899.97</v>
      </c>
      <c r="K36" s="9" t="s">
        <v>12</v>
      </c>
      <c r="L36" s="9" t="s">
        <v>49</v>
      </c>
      <c r="M36" s="9" t="s">
        <v>8</v>
      </c>
      <c r="N36" s="10">
        <v>44824</v>
      </c>
      <c r="O36" s="9">
        <f ca="1">DATEDIF(data[[#This Row],[Customer_Since]],TODAY(),"Y")</f>
        <v>2</v>
      </c>
      <c r="P36" s="10">
        <f>EOMONTH(data[[#This Row],[Date]],0)</f>
        <v>45443</v>
      </c>
      <c r="Q36" s="1" t="str">
        <f t="shared" ca="1" si="0"/>
        <v>3:44 PM</v>
      </c>
    </row>
    <row r="37" spans="1:17" ht="15.75" customHeight="1" x14ac:dyDescent="0.25">
      <c r="A37" s="9" t="s">
        <v>122</v>
      </c>
      <c r="B37" s="10">
        <v>45435</v>
      </c>
      <c r="C37" s="9" t="s">
        <v>115</v>
      </c>
      <c r="D37" s="9" t="s">
        <v>116</v>
      </c>
      <c r="E37" s="9" t="s">
        <v>100</v>
      </c>
      <c r="F37" s="9" t="s">
        <v>101</v>
      </c>
      <c r="G37" s="9" t="s">
        <v>19</v>
      </c>
      <c r="H37" s="11">
        <v>3</v>
      </c>
      <c r="I37" s="12">
        <v>79.989999999999995</v>
      </c>
      <c r="J37" s="12">
        <v>239.97</v>
      </c>
      <c r="K37" s="9" t="s">
        <v>6</v>
      </c>
      <c r="L37" s="9" t="s">
        <v>21</v>
      </c>
      <c r="M37" s="9" t="s">
        <v>8</v>
      </c>
      <c r="N37" s="10">
        <v>45046</v>
      </c>
      <c r="O37" s="9">
        <f ca="1">DATEDIF(data[[#This Row],[Customer_Since]],TODAY(),"Y")</f>
        <v>2</v>
      </c>
      <c r="P37" s="10">
        <f>EOMONTH(data[[#This Row],[Date]],0)</f>
        <v>45443</v>
      </c>
      <c r="Q37" s="1" t="str">
        <f t="shared" ca="1" si="0"/>
        <v>3:44 PM</v>
      </c>
    </row>
    <row r="38" spans="1:17" ht="15.75" customHeight="1" x14ac:dyDescent="0.25">
      <c r="A38" s="9" t="s">
        <v>123</v>
      </c>
      <c r="B38" s="10">
        <v>45438</v>
      </c>
      <c r="C38" s="9" t="s">
        <v>124</v>
      </c>
      <c r="D38" s="9" t="s">
        <v>125</v>
      </c>
      <c r="E38" s="9" t="s">
        <v>112</v>
      </c>
      <c r="F38" s="9" t="s">
        <v>113</v>
      </c>
      <c r="G38" s="9" t="s">
        <v>32</v>
      </c>
      <c r="H38" s="11">
        <v>3</v>
      </c>
      <c r="I38" s="12">
        <v>199.99</v>
      </c>
      <c r="J38" s="12">
        <v>599.97</v>
      </c>
      <c r="K38" s="9" t="s">
        <v>12</v>
      </c>
      <c r="L38" s="9" t="s">
        <v>26</v>
      </c>
      <c r="M38" s="9" t="s">
        <v>13</v>
      </c>
      <c r="N38" s="10">
        <v>45292</v>
      </c>
      <c r="O38" s="9">
        <f ca="1">DATEDIF(data[[#This Row],[Customer_Since]],TODAY(),"Y")</f>
        <v>1</v>
      </c>
      <c r="P38" s="10">
        <f>EOMONTH(data[[#This Row],[Date]],0)</f>
        <v>45443</v>
      </c>
      <c r="Q38" s="1" t="str">
        <f t="shared" ca="1" si="0"/>
        <v>3:44 PM</v>
      </c>
    </row>
    <row r="39" spans="1:17" ht="15.75" customHeight="1" x14ac:dyDescent="0.25">
      <c r="A39" s="9" t="s">
        <v>126</v>
      </c>
      <c r="B39" s="10">
        <v>45440</v>
      </c>
      <c r="C39" s="9" t="s">
        <v>127</v>
      </c>
      <c r="D39" s="9" t="s">
        <v>128</v>
      </c>
      <c r="E39" s="9" t="s">
        <v>66</v>
      </c>
      <c r="F39" s="9" t="s">
        <v>67</v>
      </c>
      <c r="G39" s="9" t="s">
        <v>5</v>
      </c>
      <c r="H39" s="11">
        <v>5</v>
      </c>
      <c r="I39" s="12">
        <v>699.99</v>
      </c>
      <c r="J39" s="12">
        <v>3499.95</v>
      </c>
      <c r="K39" s="9" t="s">
        <v>20</v>
      </c>
      <c r="L39" s="9" t="s">
        <v>36</v>
      </c>
      <c r="M39" s="9" t="s">
        <v>22</v>
      </c>
      <c r="N39" s="10">
        <v>44407</v>
      </c>
      <c r="O39" s="9">
        <f ca="1">DATEDIF(data[[#This Row],[Customer_Since]],TODAY(),"Y")</f>
        <v>4</v>
      </c>
      <c r="P39" s="10">
        <f>EOMONTH(data[[#This Row],[Date]],0)</f>
        <v>45443</v>
      </c>
      <c r="Q39" s="1" t="str">
        <f t="shared" ca="1" si="0"/>
        <v>3:44 PM</v>
      </c>
    </row>
    <row r="40" spans="1:17" ht="15.75" customHeight="1" x14ac:dyDescent="0.25">
      <c r="A40" s="9" t="s">
        <v>129</v>
      </c>
      <c r="B40" s="10">
        <v>45441</v>
      </c>
      <c r="C40" s="9" t="s">
        <v>130</v>
      </c>
      <c r="D40" s="9" t="s">
        <v>131</v>
      </c>
      <c r="E40" s="9" t="s">
        <v>103</v>
      </c>
      <c r="F40" s="9" t="s">
        <v>104</v>
      </c>
      <c r="G40" s="9" t="s">
        <v>5</v>
      </c>
      <c r="H40" s="11">
        <v>3</v>
      </c>
      <c r="I40" s="12">
        <v>89.99</v>
      </c>
      <c r="J40" s="12">
        <v>269.97000000000003</v>
      </c>
      <c r="K40" s="9" t="s">
        <v>20</v>
      </c>
      <c r="L40" s="9" t="s">
        <v>7</v>
      </c>
      <c r="M40" s="9" t="s">
        <v>13</v>
      </c>
      <c r="N40" s="10">
        <v>45120</v>
      </c>
      <c r="O40" s="9">
        <f ca="1">DATEDIF(data[[#This Row],[Customer_Since]],TODAY(),"Y")</f>
        <v>2</v>
      </c>
      <c r="P40" s="10">
        <f>EOMONTH(data[[#This Row],[Date]],0)</f>
        <v>45443</v>
      </c>
      <c r="Q40" s="1" t="str">
        <f t="shared" ca="1" si="0"/>
        <v>3:44 PM</v>
      </c>
    </row>
    <row r="41" spans="1:17" ht="15.75" customHeight="1" x14ac:dyDescent="0.25">
      <c r="A41" s="9" t="s">
        <v>132</v>
      </c>
      <c r="B41" s="10">
        <v>45443</v>
      </c>
      <c r="C41" s="9" t="s">
        <v>133</v>
      </c>
      <c r="D41" s="9" t="s">
        <v>134</v>
      </c>
      <c r="E41" s="9" t="s">
        <v>100</v>
      </c>
      <c r="F41" s="9" t="s">
        <v>101</v>
      </c>
      <c r="G41" s="9" t="s">
        <v>19</v>
      </c>
      <c r="H41" s="11">
        <v>1</v>
      </c>
      <c r="I41" s="12">
        <v>79.989999999999995</v>
      </c>
      <c r="J41" s="12">
        <v>79.989999999999995</v>
      </c>
      <c r="K41" s="9" t="s">
        <v>6</v>
      </c>
      <c r="L41" s="9" t="s">
        <v>26</v>
      </c>
      <c r="M41" s="9" t="s">
        <v>22</v>
      </c>
      <c r="N41" s="10">
        <v>44917</v>
      </c>
      <c r="O41" s="9">
        <f ca="1">DATEDIF(data[[#This Row],[Customer_Since]],TODAY(),"Y")</f>
        <v>2</v>
      </c>
      <c r="P41" s="10">
        <f>EOMONTH(data[[#This Row],[Date]],0)</f>
        <v>45443</v>
      </c>
      <c r="Q41" s="1" t="str">
        <f t="shared" ca="1" si="0"/>
        <v>3:44 PM</v>
      </c>
    </row>
    <row r="42" spans="1:17" ht="15.75" customHeight="1" x14ac:dyDescent="0.25">
      <c r="A42" s="9" t="s">
        <v>135</v>
      </c>
      <c r="B42" s="10">
        <v>45444</v>
      </c>
      <c r="C42" s="9" t="s">
        <v>136</v>
      </c>
      <c r="D42" s="9" t="s">
        <v>137</v>
      </c>
      <c r="E42" s="9" t="s">
        <v>17</v>
      </c>
      <c r="F42" s="9" t="s">
        <v>18</v>
      </c>
      <c r="G42" s="9" t="s">
        <v>19</v>
      </c>
      <c r="H42" s="11">
        <v>2</v>
      </c>
      <c r="I42" s="12">
        <v>59.99</v>
      </c>
      <c r="J42" s="12">
        <v>119.98</v>
      </c>
      <c r="K42" s="9" t="s">
        <v>6</v>
      </c>
      <c r="L42" s="9" t="s">
        <v>36</v>
      </c>
      <c r="M42" s="9" t="s">
        <v>8</v>
      </c>
      <c r="N42" s="10">
        <v>45390</v>
      </c>
      <c r="O42" s="9">
        <f ca="1">DATEDIF(data[[#This Row],[Customer_Since]],TODAY(),"Y")</f>
        <v>1</v>
      </c>
      <c r="P42" s="10">
        <f>EOMONTH(data[[#This Row],[Date]],0)</f>
        <v>45473</v>
      </c>
      <c r="Q42" s="1" t="str">
        <f t="shared" ca="1" si="0"/>
        <v>3:44 PM</v>
      </c>
    </row>
    <row r="43" spans="1:17" ht="15.75" customHeight="1" x14ac:dyDescent="0.25">
      <c r="A43" s="9" t="s">
        <v>138</v>
      </c>
      <c r="B43" s="10">
        <v>45444</v>
      </c>
      <c r="C43" s="9" t="s">
        <v>41</v>
      </c>
      <c r="D43" s="9" t="s">
        <v>42</v>
      </c>
      <c r="E43" s="9" t="s">
        <v>103</v>
      </c>
      <c r="F43" s="9" t="s">
        <v>104</v>
      </c>
      <c r="G43" s="9" t="s">
        <v>5</v>
      </c>
      <c r="H43" s="11">
        <v>1</v>
      </c>
      <c r="I43" s="12">
        <v>89.99</v>
      </c>
      <c r="J43" s="12">
        <v>89.99</v>
      </c>
      <c r="K43" s="9" t="s">
        <v>6</v>
      </c>
      <c r="L43" s="9" t="s">
        <v>26</v>
      </c>
      <c r="M43" s="9" t="s">
        <v>8</v>
      </c>
      <c r="N43" s="10">
        <v>45141</v>
      </c>
      <c r="O43" s="9">
        <f ca="1">DATEDIF(data[[#This Row],[Customer_Since]],TODAY(),"Y")</f>
        <v>1</v>
      </c>
      <c r="P43" s="10">
        <f>EOMONTH(data[[#This Row],[Date]],0)</f>
        <v>45473</v>
      </c>
      <c r="Q43" s="1" t="str">
        <f t="shared" ca="1" si="0"/>
        <v>3:44 PM</v>
      </c>
    </row>
    <row r="44" spans="1:17" ht="15.75" customHeight="1" x14ac:dyDescent="0.25">
      <c r="A44" s="9" t="s">
        <v>139</v>
      </c>
      <c r="B44" s="10">
        <v>45446</v>
      </c>
      <c r="C44" s="9" t="s">
        <v>140</v>
      </c>
      <c r="D44" s="9" t="s">
        <v>141</v>
      </c>
      <c r="E44" s="9" t="s">
        <v>103</v>
      </c>
      <c r="F44" s="9" t="s">
        <v>104</v>
      </c>
      <c r="G44" s="9" t="s">
        <v>5</v>
      </c>
      <c r="H44" s="11">
        <v>5</v>
      </c>
      <c r="I44" s="12">
        <v>89.99</v>
      </c>
      <c r="J44" s="12">
        <v>449.95</v>
      </c>
      <c r="K44" s="9" t="s">
        <v>12</v>
      </c>
      <c r="L44" s="9" t="s">
        <v>49</v>
      </c>
      <c r="M44" s="9" t="s">
        <v>22</v>
      </c>
      <c r="N44" s="10">
        <v>44587</v>
      </c>
      <c r="O44" s="9">
        <f ca="1">DATEDIF(data[[#This Row],[Customer_Since]],TODAY(),"Y")</f>
        <v>3</v>
      </c>
      <c r="P44" s="10">
        <f>EOMONTH(data[[#This Row],[Date]],0)</f>
        <v>45473</v>
      </c>
      <c r="Q44" s="1" t="str">
        <f t="shared" ca="1" si="0"/>
        <v>3:44 PM</v>
      </c>
    </row>
    <row r="45" spans="1:17" ht="15.75" customHeight="1" x14ac:dyDescent="0.25">
      <c r="A45" s="9" t="s">
        <v>142</v>
      </c>
      <c r="B45" s="10">
        <v>45449</v>
      </c>
      <c r="C45" s="9" t="s">
        <v>10</v>
      </c>
      <c r="D45" s="9" t="s">
        <v>11</v>
      </c>
      <c r="E45" s="9" t="s">
        <v>3</v>
      </c>
      <c r="F45" s="9" t="s">
        <v>4</v>
      </c>
      <c r="G45" s="9" t="s">
        <v>5</v>
      </c>
      <c r="H45" s="11">
        <v>5</v>
      </c>
      <c r="I45" s="12">
        <v>249.99</v>
      </c>
      <c r="J45" s="12">
        <v>1249.95</v>
      </c>
      <c r="K45" s="9" t="s">
        <v>12</v>
      </c>
      <c r="L45" s="9" t="s">
        <v>49</v>
      </c>
      <c r="M45" s="9" t="s">
        <v>22</v>
      </c>
      <c r="N45" s="10">
        <v>44707</v>
      </c>
      <c r="O45" s="9">
        <f ca="1">DATEDIF(data[[#This Row],[Customer_Since]],TODAY(),"Y")</f>
        <v>3</v>
      </c>
      <c r="P45" s="10">
        <f>EOMONTH(data[[#This Row],[Date]],0)</f>
        <v>45473</v>
      </c>
      <c r="Q45" s="1" t="str">
        <f t="shared" ca="1" si="0"/>
        <v>3:44 PM</v>
      </c>
    </row>
    <row r="46" spans="1:17" ht="15.75" customHeight="1" x14ac:dyDescent="0.25">
      <c r="A46" s="9" t="s">
        <v>143</v>
      </c>
      <c r="B46" s="10">
        <v>45449</v>
      </c>
      <c r="C46" s="9" t="s">
        <v>144</v>
      </c>
      <c r="D46" s="9" t="s">
        <v>145</v>
      </c>
      <c r="E46" s="9" t="s">
        <v>103</v>
      </c>
      <c r="F46" s="9" t="s">
        <v>104</v>
      </c>
      <c r="G46" s="9" t="s">
        <v>5</v>
      </c>
      <c r="H46" s="11">
        <v>1</v>
      </c>
      <c r="I46" s="12">
        <v>89.99</v>
      </c>
      <c r="J46" s="12">
        <v>89.99</v>
      </c>
      <c r="K46" s="9" t="s">
        <v>12</v>
      </c>
      <c r="L46" s="9" t="s">
        <v>21</v>
      </c>
      <c r="M46" s="9" t="s">
        <v>22</v>
      </c>
      <c r="N46" s="10">
        <v>44582</v>
      </c>
      <c r="O46" s="9">
        <f ca="1">DATEDIF(data[[#This Row],[Customer_Since]],TODAY(),"Y")</f>
        <v>3</v>
      </c>
      <c r="P46" s="10">
        <f>EOMONTH(data[[#This Row],[Date]],0)</f>
        <v>45473</v>
      </c>
      <c r="Q46" s="1" t="str">
        <f t="shared" ca="1" si="0"/>
        <v>3:44 PM</v>
      </c>
    </row>
    <row r="47" spans="1:17" ht="15.75" customHeight="1" x14ac:dyDescent="0.25">
      <c r="A47" s="9" t="s">
        <v>146</v>
      </c>
      <c r="B47" s="10">
        <v>45450</v>
      </c>
      <c r="C47" s="9" t="s">
        <v>28</v>
      </c>
      <c r="D47" s="9" t="s">
        <v>29</v>
      </c>
      <c r="E47" s="9" t="s">
        <v>30</v>
      </c>
      <c r="F47" s="9" t="s">
        <v>31</v>
      </c>
      <c r="G47" s="9" t="s">
        <v>32</v>
      </c>
      <c r="H47" s="11">
        <v>2</v>
      </c>
      <c r="I47" s="12">
        <v>149.99</v>
      </c>
      <c r="J47" s="12">
        <v>299.98</v>
      </c>
      <c r="K47" s="9" t="s">
        <v>6</v>
      </c>
      <c r="L47" s="9" t="s">
        <v>49</v>
      </c>
      <c r="M47" s="9" t="s">
        <v>13</v>
      </c>
      <c r="N47" s="10">
        <v>44645</v>
      </c>
      <c r="O47" s="9">
        <f ca="1">DATEDIF(data[[#This Row],[Customer_Since]],TODAY(),"Y")</f>
        <v>3</v>
      </c>
      <c r="P47" s="10">
        <f>EOMONTH(data[[#This Row],[Date]],0)</f>
        <v>45473</v>
      </c>
      <c r="Q47" s="1" t="str">
        <f t="shared" ca="1" si="0"/>
        <v>3:44 PM</v>
      </c>
    </row>
    <row r="48" spans="1:17" ht="15.75" customHeight="1" x14ac:dyDescent="0.25">
      <c r="A48" s="9" t="s">
        <v>147</v>
      </c>
      <c r="B48" s="10">
        <v>45452</v>
      </c>
      <c r="C48" s="9" t="s">
        <v>148</v>
      </c>
      <c r="D48" s="9" t="s">
        <v>149</v>
      </c>
      <c r="E48" s="9" t="s">
        <v>17</v>
      </c>
      <c r="F48" s="9" t="s">
        <v>18</v>
      </c>
      <c r="G48" s="9" t="s">
        <v>19</v>
      </c>
      <c r="H48" s="11">
        <v>4</v>
      </c>
      <c r="I48" s="12">
        <v>59.99</v>
      </c>
      <c r="J48" s="12">
        <v>239.96</v>
      </c>
      <c r="K48" s="9" t="s">
        <v>6</v>
      </c>
      <c r="L48" s="9" t="s">
        <v>49</v>
      </c>
      <c r="M48" s="9" t="s">
        <v>22</v>
      </c>
      <c r="N48" s="10">
        <v>44435</v>
      </c>
      <c r="O48" s="9">
        <f ca="1">DATEDIF(data[[#This Row],[Customer_Since]],TODAY(),"Y")</f>
        <v>3</v>
      </c>
      <c r="P48" s="10">
        <f>EOMONTH(data[[#This Row],[Date]],0)</f>
        <v>45473</v>
      </c>
      <c r="Q48" s="1" t="str">
        <f t="shared" ca="1" si="0"/>
        <v>3:44 PM</v>
      </c>
    </row>
    <row r="49" spans="1:17" ht="15.75" customHeight="1" x14ac:dyDescent="0.25">
      <c r="A49" s="9" t="s">
        <v>150</v>
      </c>
      <c r="B49" s="10">
        <v>45456</v>
      </c>
      <c r="C49" s="9" t="s">
        <v>115</v>
      </c>
      <c r="D49" s="9" t="s">
        <v>116</v>
      </c>
      <c r="E49" s="9" t="s">
        <v>103</v>
      </c>
      <c r="F49" s="9" t="s">
        <v>104</v>
      </c>
      <c r="G49" s="9" t="s">
        <v>5</v>
      </c>
      <c r="H49" s="11">
        <v>5</v>
      </c>
      <c r="I49" s="12">
        <v>89.99</v>
      </c>
      <c r="J49" s="12">
        <v>449.95</v>
      </c>
      <c r="K49" s="9" t="s">
        <v>6</v>
      </c>
      <c r="L49" s="9" t="s">
        <v>7</v>
      </c>
      <c r="M49" s="9" t="s">
        <v>13</v>
      </c>
      <c r="N49" s="10">
        <v>44579</v>
      </c>
      <c r="O49" s="9">
        <f ca="1">DATEDIF(data[[#This Row],[Customer_Since]],TODAY(),"Y")</f>
        <v>3</v>
      </c>
      <c r="P49" s="10">
        <f>EOMONTH(data[[#This Row],[Date]],0)</f>
        <v>45473</v>
      </c>
      <c r="Q49" s="1" t="str">
        <f t="shared" ca="1" si="0"/>
        <v>3:44 PM</v>
      </c>
    </row>
    <row r="50" spans="1:17" ht="15.75" customHeight="1" x14ac:dyDescent="0.25">
      <c r="A50" s="9" t="s">
        <v>151</v>
      </c>
      <c r="B50" s="10">
        <v>45459</v>
      </c>
      <c r="C50" s="9" t="s">
        <v>85</v>
      </c>
      <c r="D50" s="9" t="s">
        <v>86</v>
      </c>
      <c r="E50" s="9" t="s">
        <v>103</v>
      </c>
      <c r="F50" s="9" t="s">
        <v>104</v>
      </c>
      <c r="G50" s="9" t="s">
        <v>5</v>
      </c>
      <c r="H50" s="11">
        <v>2</v>
      </c>
      <c r="I50" s="12">
        <v>89.99</v>
      </c>
      <c r="J50" s="12">
        <v>179.98</v>
      </c>
      <c r="K50" s="9" t="s">
        <v>12</v>
      </c>
      <c r="L50" s="9" t="s">
        <v>21</v>
      </c>
      <c r="M50" s="9" t="s">
        <v>13</v>
      </c>
      <c r="N50" s="10">
        <v>44471</v>
      </c>
      <c r="O50" s="9">
        <f ca="1">DATEDIF(data[[#This Row],[Customer_Since]],TODAY(),"Y")</f>
        <v>3</v>
      </c>
      <c r="P50" s="10">
        <f>EOMONTH(data[[#This Row],[Date]],0)</f>
        <v>45473</v>
      </c>
      <c r="Q50" s="1" t="str">
        <f t="shared" ca="1" si="0"/>
        <v>3:44 PM</v>
      </c>
    </row>
    <row r="51" spans="1:17" ht="15.75" customHeight="1" x14ac:dyDescent="0.25">
      <c r="A51" s="9" t="s">
        <v>152</v>
      </c>
      <c r="B51" s="10">
        <v>45459</v>
      </c>
      <c r="C51" s="9" t="s">
        <v>1</v>
      </c>
      <c r="D51" s="9" t="s">
        <v>2</v>
      </c>
      <c r="E51" s="9" t="s">
        <v>47</v>
      </c>
      <c r="F51" s="9" t="s">
        <v>48</v>
      </c>
      <c r="G51" s="9" t="s">
        <v>5</v>
      </c>
      <c r="H51" s="11">
        <v>5</v>
      </c>
      <c r="I51" s="12">
        <v>899.99</v>
      </c>
      <c r="J51" s="12">
        <v>4499.95</v>
      </c>
      <c r="K51" s="9" t="s">
        <v>12</v>
      </c>
      <c r="L51" s="9" t="s">
        <v>21</v>
      </c>
      <c r="M51" s="9" t="s">
        <v>22</v>
      </c>
      <c r="N51" s="10">
        <v>44974</v>
      </c>
      <c r="O51" s="9">
        <f ca="1">DATEDIF(data[[#This Row],[Customer_Since]],TODAY(),"Y")</f>
        <v>2</v>
      </c>
      <c r="P51" s="10">
        <f>EOMONTH(data[[#This Row],[Date]],0)</f>
        <v>45473</v>
      </c>
      <c r="Q51" s="1" t="str">
        <f t="shared" ca="1" si="0"/>
        <v>3:44 PM</v>
      </c>
    </row>
    <row r="52" spans="1:17" ht="15.75" customHeight="1" x14ac:dyDescent="0.25">
      <c r="A52" s="9" t="s">
        <v>153</v>
      </c>
      <c r="B52" s="10">
        <v>45459</v>
      </c>
      <c r="C52" s="9" t="s">
        <v>109</v>
      </c>
      <c r="D52" s="9" t="s">
        <v>110</v>
      </c>
      <c r="E52" s="9" t="s">
        <v>47</v>
      </c>
      <c r="F52" s="9" t="s">
        <v>48</v>
      </c>
      <c r="G52" s="9" t="s">
        <v>5</v>
      </c>
      <c r="H52" s="11">
        <v>5</v>
      </c>
      <c r="I52" s="12">
        <v>899.99</v>
      </c>
      <c r="J52" s="12">
        <v>4499.95</v>
      </c>
      <c r="K52" s="9" t="s">
        <v>20</v>
      </c>
      <c r="L52" s="9" t="s">
        <v>49</v>
      </c>
      <c r="M52" s="9" t="s">
        <v>13</v>
      </c>
      <c r="N52" s="10">
        <v>45278</v>
      </c>
      <c r="O52" s="9">
        <f ca="1">DATEDIF(data[[#This Row],[Customer_Since]],TODAY(),"Y")</f>
        <v>1</v>
      </c>
      <c r="P52" s="10">
        <f>EOMONTH(data[[#This Row],[Date]],0)</f>
        <v>45473</v>
      </c>
      <c r="Q52" s="1" t="str">
        <f t="shared" ca="1" si="0"/>
        <v>3:44 PM</v>
      </c>
    </row>
    <row r="53" spans="1:17" ht="15.75" customHeight="1" x14ac:dyDescent="0.25">
      <c r="A53" s="9" t="s">
        <v>154</v>
      </c>
      <c r="B53" s="10">
        <v>45460</v>
      </c>
      <c r="C53" s="9" t="s">
        <v>144</v>
      </c>
      <c r="D53" s="9" t="s">
        <v>145</v>
      </c>
      <c r="E53" s="9" t="s">
        <v>17</v>
      </c>
      <c r="F53" s="9" t="s">
        <v>18</v>
      </c>
      <c r="G53" s="9" t="s">
        <v>19</v>
      </c>
      <c r="H53" s="11">
        <v>1</v>
      </c>
      <c r="I53" s="12">
        <v>59.99</v>
      </c>
      <c r="J53" s="12">
        <v>59.99</v>
      </c>
      <c r="K53" s="9" t="s">
        <v>43</v>
      </c>
      <c r="L53" s="9" t="s">
        <v>36</v>
      </c>
      <c r="M53" s="9" t="s">
        <v>13</v>
      </c>
      <c r="N53" s="10">
        <v>45190</v>
      </c>
      <c r="O53" s="9">
        <f ca="1">DATEDIF(data[[#This Row],[Customer_Since]],TODAY(),"Y")</f>
        <v>1</v>
      </c>
      <c r="P53" s="10">
        <f>EOMONTH(data[[#This Row],[Date]],0)</f>
        <v>45473</v>
      </c>
      <c r="Q53" s="1" t="str">
        <f t="shared" ca="1" si="0"/>
        <v>3:44 PM</v>
      </c>
    </row>
    <row r="54" spans="1:17" ht="15.75" customHeight="1" x14ac:dyDescent="0.25">
      <c r="A54" s="9" t="s">
        <v>155</v>
      </c>
      <c r="B54" s="10">
        <v>45460</v>
      </c>
      <c r="C54" s="9" t="s">
        <v>127</v>
      </c>
      <c r="D54" s="9" t="s">
        <v>128</v>
      </c>
      <c r="E54" s="9" t="s">
        <v>91</v>
      </c>
      <c r="F54" s="9" t="s">
        <v>92</v>
      </c>
      <c r="G54" s="9" t="s">
        <v>32</v>
      </c>
      <c r="H54" s="11">
        <v>2</v>
      </c>
      <c r="I54" s="12">
        <v>299.99</v>
      </c>
      <c r="J54" s="12">
        <v>599.98</v>
      </c>
      <c r="K54" s="9" t="s">
        <v>43</v>
      </c>
      <c r="L54" s="9" t="s">
        <v>49</v>
      </c>
      <c r="M54" s="9" t="s">
        <v>22</v>
      </c>
      <c r="N54" s="10">
        <v>45253</v>
      </c>
      <c r="O54" s="9">
        <f ca="1">DATEDIF(data[[#This Row],[Customer_Since]],TODAY(),"Y")</f>
        <v>1</v>
      </c>
      <c r="P54" s="10">
        <f>EOMONTH(data[[#This Row],[Date]],0)</f>
        <v>45473</v>
      </c>
      <c r="Q54" s="1" t="str">
        <f t="shared" ca="1" si="0"/>
        <v>3:44 PM</v>
      </c>
    </row>
    <row r="55" spans="1:17" ht="15.75" customHeight="1" x14ac:dyDescent="0.25">
      <c r="A55" s="9" t="s">
        <v>156</v>
      </c>
      <c r="B55" s="10">
        <v>45468</v>
      </c>
      <c r="C55" s="9" t="s">
        <v>157</v>
      </c>
      <c r="D55" s="9" t="s">
        <v>158</v>
      </c>
      <c r="E55" s="9" t="s">
        <v>103</v>
      </c>
      <c r="F55" s="9" t="s">
        <v>104</v>
      </c>
      <c r="G55" s="9" t="s">
        <v>5</v>
      </c>
      <c r="H55" s="11">
        <v>4</v>
      </c>
      <c r="I55" s="12">
        <v>89.99</v>
      </c>
      <c r="J55" s="12">
        <v>359.96</v>
      </c>
      <c r="K55" s="9" t="s">
        <v>43</v>
      </c>
      <c r="L55" s="9" t="s">
        <v>21</v>
      </c>
      <c r="M55" s="9" t="s">
        <v>8</v>
      </c>
      <c r="N55" s="10">
        <v>45281</v>
      </c>
      <c r="O55" s="9">
        <f ca="1">DATEDIF(data[[#This Row],[Customer_Since]],TODAY(),"Y")</f>
        <v>1</v>
      </c>
      <c r="P55" s="10">
        <f>EOMONTH(data[[#This Row],[Date]],0)</f>
        <v>45473</v>
      </c>
      <c r="Q55" s="1" t="str">
        <f t="shared" ca="1" si="0"/>
        <v>3:44 PM</v>
      </c>
    </row>
    <row r="56" spans="1:17" ht="15.75" customHeight="1" x14ac:dyDescent="0.25">
      <c r="A56" s="9" t="s">
        <v>159</v>
      </c>
      <c r="B56" s="10">
        <v>45469</v>
      </c>
      <c r="C56" s="9" t="s">
        <v>15</v>
      </c>
      <c r="D56" s="9" t="s">
        <v>16</v>
      </c>
      <c r="E56" s="9" t="s">
        <v>100</v>
      </c>
      <c r="F56" s="9" t="s">
        <v>101</v>
      </c>
      <c r="G56" s="9" t="s">
        <v>19</v>
      </c>
      <c r="H56" s="11">
        <v>1</v>
      </c>
      <c r="I56" s="12">
        <v>79.989999999999995</v>
      </c>
      <c r="J56" s="12">
        <v>79.989999999999995</v>
      </c>
      <c r="K56" s="9" t="s">
        <v>20</v>
      </c>
      <c r="L56" s="9" t="s">
        <v>7</v>
      </c>
      <c r="M56" s="9" t="s">
        <v>13</v>
      </c>
      <c r="N56" s="10">
        <v>45352</v>
      </c>
      <c r="O56" s="9">
        <f ca="1">DATEDIF(data[[#This Row],[Customer_Since]],TODAY(),"Y")</f>
        <v>1</v>
      </c>
      <c r="P56" s="10">
        <f>EOMONTH(data[[#This Row],[Date]],0)</f>
        <v>45473</v>
      </c>
      <c r="Q56" s="1" t="str">
        <f t="shared" ca="1" si="0"/>
        <v>3:44 PM</v>
      </c>
    </row>
    <row r="57" spans="1:17" ht="15.75" customHeight="1" x14ac:dyDescent="0.25">
      <c r="A57" s="9" t="s">
        <v>160</v>
      </c>
      <c r="B57" s="10">
        <v>45469</v>
      </c>
      <c r="C57" s="9" t="s">
        <v>45</v>
      </c>
      <c r="D57" s="9" t="s">
        <v>46</v>
      </c>
      <c r="E57" s="9" t="s">
        <v>103</v>
      </c>
      <c r="F57" s="9" t="s">
        <v>104</v>
      </c>
      <c r="G57" s="9" t="s">
        <v>5</v>
      </c>
      <c r="H57" s="11">
        <v>2</v>
      </c>
      <c r="I57" s="12">
        <v>89.99</v>
      </c>
      <c r="J57" s="12">
        <v>179.98</v>
      </c>
      <c r="K57" s="9" t="s">
        <v>6</v>
      </c>
      <c r="L57" s="9" t="s">
        <v>36</v>
      </c>
      <c r="M57" s="9" t="s">
        <v>8</v>
      </c>
      <c r="N57" s="10">
        <v>44438</v>
      </c>
      <c r="O57" s="9">
        <f ca="1">DATEDIF(data[[#This Row],[Customer_Since]],TODAY(),"Y")</f>
        <v>3</v>
      </c>
      <c r="P57" s="10">
        <f>EOMONTH(data[[#This Row],[Date]],0)</f>
        <v>45473</v>
      </c>
      <c r="Q57" s="1" t="str">
        <f t="shared" ca="1" si="0"/>
        <v>3:44 PM</v>
      </c>
    </row>
    <row r="58" spans="1:17" ht="15.75" customHeight="1" x14ac:dyDescent="0.25">
      <c r="A58" s="9" t="s">
        <v>161</v>
      </c>
      <c r="B58" s="10">
        <v>45471</v>
      </c>
      <c r="C58" s="9" t="s">
        <v>24</v>
      </c>
      <c r="D58" s="9" t="s">
        <v>25</v>
      </c>
      <c r="E58" s="9" t="s">
        <v>66</v>
      </c>
      <c r="F58" s="9" t="s">
        <v>67</v>
      </c>
      <c r="G58" s="9" t="s">
        <v>5</v>
      </c>
      <c r="H58" s="11">
        <v>3</v>
      </c>
      <c r="I58" s="12">
        <v>699.99</v>
      </c>
      <c r="J58" s="12">
        <v>2099.9699999999998</v>
      </c>
      <c r="K58" s="9" t="s">
        <v>12</v>
      </c>
      <c r="L58" s="9" t="s">
        <v>49</v>
      </c>
      <c r="M58" s="9" t="s">
        <v>13</v>
      </c>
      <c r="N58" s="10">
        <v>45102</v>
      </c>
      <c r="O58" s="9">
        <f ca="1">DATEDIF(data[[#This Row],[Customer_Since]],TODAY(),"Y")</f>
        <v>2</v>
      </c>
      <c r="P58" s="10">
        <f>EOMONTH(data[[#This Row],[Date]],0)</f>
        <v>45473</v>
      </c>
      <c r="Q58" s="1" t="str">
        <f t="shared" ca="1" si="0"/>
        <v>3:44 PM</v>
      </c>
    </row>
    <row r="59" spans="1:17" ht="15.75" customHeight="1" x14ac:dyDescent="0.25">
      <c r="A59" s="9" t="s">
        <v>162</v>
      </c>
      <c r="B59" s="10">
        <v>45471</v>
      </c>
      <c r="C59" s="9" t="s">
        <v>85</v>
      </c>
      <c r="D59" s="9" t="s">
        <v>86</v>
      </c>
      <c r="E59" s="9" t="s">
        <v>47</v>
      </c>
      <c r="F59" s="9" t="s">
        <v>48</v>
      </c>
      <c r="G59" s="9" t="s">
        <v>5</v>
      </c>
      <c r="H59" s="11">
        <v>4</v>
      </c>
      <c r="I59" s="12">
        <v>899.99</v>
      </c>
      <c r="J59" s="12">
        <v>3599.96</v>
      </c>
      <c r="K59" s="9" t="s">
        <v>12</v>
      </c>
      <c r="L59" s="9" t="s">
        <v>49</v>
      </c>
      <c r="M59" s="9" t="s">
        <v>13</v>
      </c>
      <c r="N59" s="10">
        <v>44993</v>
      </c>
      <c r="O59" s="9">
        <f ca="1">DATEDIF(data[[#This Row],[Customer_Since]],TODAY(),"Y")</f>
        <v>2</v>
      </c>
      <c r="P59" s="10">
        <f>EOMONTH(data[[#This Row],[Date]],0)</f>
        <v>45473</v>
      </c>
      <c r="Q59" s="1" t="str">
        <f t="shared" ca="1" si="0"/>
        <v>3:44 PM</v>
      </c>
    </row>
    <row r="60" spans="1:17" ht="15.75" customHeight="1" x14ac:dyDescent="0.25">
      <c r="A60" s="9" t="s">
        <v>163</v>
      </c>
      <c r="B60" s="10">
        <v>45472</v>
      </c>
      <c r="C60" s="9" t="s">
        <v>106</v>
      </c>
      <c r="D60" s="9" t="s">
        <v>107</v>
      </c>
      <c r="E60" s="9" t="s">
        <v>30</v>
      </c>
      <c r="F60" s="9" t="s">
        <v>31</v>
      </c>
      <c r="G60" s="9" t="s">
        <v>32</v>
      </c>
      <c r="H60" s="11">
        <v>1</v>
      </c>
      <c r="I60" s="12">
        <v>149.99</v>
      </c>
      <c r="J60" s="12">
        <v>149.99</v>
      </c>
      <c r="K60" s="9" t="s">
        <v>20</v>
      </c>
      <c r="L60" s="9" t="s">
        <v>49</v>
      </c>
      <c r="M60" s="9" t="s">
        <v>8</v>
      </c>
      <c r="N60" s="10">
        <v>44851</v>
      </c>
      <c r="O60" s="9">
        <f ca="1">DATEDIF(data[[#This Row],[Customer_Since]],TODAY(),"Y")</f>
        <v>2</v>
      </c>
      <c r="P60" s="10">
        <f>EOMONTH(data[[#This Row],[Date]],0)</f>
        <v>45473</v>
      </c>
      <c r="Q60" s="1" t="str">
        <f t="shared" ca="1" si="0"/>
        <v>3:44 PM</v>
      </c>
    </row>
    <row r="61" spans="1:17" ht="15.75" customHeight="1" x14ac:dyDescent="0.25">
      <c r="A61" s="9" t="s">
        <v>164</v>
      </c>
      <c r="B61" s="10">
        <v>45474</v>
      </c>
      <c r="C61" s="9" t="s">
        <v>118</v>
      </c>
      <c r="D61" s="9" t="s">
        <v>119</v>
      </c>
      <c r="E61" s="9" t="s">
        <v>103</v>
      </c>
      <c r="F61" s="9" t="s">
        <v>104</v>
      </c>
      <c r="G61" s="9" t="s">
        <v>5</v>
      </c>
      <c r="H61" s="11">
        <v>2</v>
      </c>
      <c r="I61" s="12">
        <v>89.99</v>
      </c>
      <c r="J61" s="12">
        <v>179.98</v>
      </c>
      <c r="K61" s="9" t="s">
        <v>20</v>
      </c>
      <c r="L61" s="9" t="s">
        <v>7</v>
      </c>
      <c r="M61" s="9" t="s">
        <v>13</v>
      </c>
      <c r="N61" s="10">
        <v>45275</v>
      </c>
      <c r="O61" s="9">
        <f ca="1">DATEDIF(data[[#This Row],[Customer_Since]],TODAY(),"Y")</f>
        <v>1</v>
      </c>
      <c r="P61" s="10">
        <f>EOMONTH(data[[#This Row],[Date]],0)</f>
        <v>45504</v>
      </c>
      <c r="Q61" s="1" t="str">
        <f t="shared" ca="1" si="0"/>
        <v>3:44 PM</v>
      </c>
    </row>
    <row r="62" spans="1:17" ht="15.75" customHeight="1" x14ac:dyDescent="0.25">
      <c r="A62" s="9" t="s">
        <v>165</v>
      </c>
      <c r="B62" s="10">
        <v>45475</v>
      </c>
      <c r="C62" s="9" t="s">
        <v>41</v>
      </c>
      <c r="D62" s="9" t="s">
        <v>42</v>
      </c>
      <c r="E62" s="9" t="s">
        <v>103</v>
      </c>
      <c r="F62" s="9" t="s">
        <v>104</v>
      </c>
      <c r="G62" s="9" t="s">
        <v>5</v>
      </c>
      <c r="H62" s="11">
        <v>1</v>
      </c>
      <c r="I62" s="12">
        <v>89.99</v>
      </c>
      <c r="J62" s="12">
        <v>89.99</v>
      </c>
      <c r="K62" s="9" t="s">
        <v>20</v>
      </c>
      <c r="L62" s="9" t="s">
        <v>36</v>
      </c>
      <c r="M62" s="9" t="s">
        <v>22</v>
      </c>
      <c r="N62" s="10">
        <v>44802</v>
      </c>
      <c r="O62" s="9">
        <f ca="1">DATEDIF(data[[#This Row],[Customer_Since]],TODAY(),"Y")</f>
        <v>2</v>
      </c>
      <c r="P62" s="10">
        <f>EOMONTH(data[[#This Row],[Date]],0)</f>
        <v>45504</v>
      </c>
      <c r="Q62" s="1" t="str">
        <f t="shared" ca="1" si="0"/>
        <v>3:44 PM</v>
      </c>
    </row>
    <row r="63" spans="1:17" ht="15.75" customHeight="1" x14ac:dyDescent="0.25">
      <c r="A63" s="9" t="s">
        <v>166</v>
      </c>
      <c r="B63" s="10">
        <v>45476</v>
      </c>
      <c r="C63" s="9" t="s">
        <v>54</v>
      </c>
      <c r="D63" s="9" t="s">
        <v>55</v>
      </c>
      <c r="E63" s="9" t="s">
        <v>103</v>
      </c>
      <c r="F63" s="9" t="s">
        <v>104</v>
      </c>
      <c r="G63" s="9" t="s">
        <v>5</v>
      </c>
      <c r="H63" s="11">
        <v>1</v>
      </c>
      <c r="I63" s="12">
        <v>89.99</v>
      </c>
      <c r="J63" s="12">
        <v>89.99</v>
      </c>
      <c r="K63" s="9" t="s">
        <v>6</v>
      </c>
      <c r="L63" s="9" t="s">
        <v>21</v>
      </c>
      <c r="M63" s="9" t="s">
        <v>22</v>
      </c>
      <c r="N63" s="10">
        <v>44611</v>
      </c>
      <c r="O63" s="9">
        <f ca="1">DATEDIF(data[[#This Row],[Customer_Since]],TODAY(),"Y")</f>
        <v>3</v>
      </c>
      <c r="P63" s="10">
        <f>EOMONTH(data[[#This Row],[Date]],0)</f>
        <v>45504</v>
      </c>
      <c r="Q63" s="1" t="str">
        <f t="shared" ca="1" si="0"/>
        <v>3:44 PM</v>
      </c>
    </row>
    <row r="64" spans="1:17" ht="15.75" customHeight="1" x14ac:dyDescent="0.25">
      <c r="A64" s="9" t="s">
        <v>167</v>
      </c>
      <c r="B64" s="10">
        <v>45476</v>
      </c>
      <c r="C64" s="9" t="s">
        <v>168</v>
      </c>
      <c r="D64" s="9" t="s">
        <v>169</v>
      </c>
      <c r="E64" s="9" t="s">
        <v>100</v>
      </c>
      <c r="F64" s="9" t="s">
        <v>101</v>
      </c>
      <c r="G64" s="9" t="s">
        <v>19</v>
      </c>
      <c r="H64" s="11">
        <v>5</v>
      </c>
      <c r="I64" s="12">
        <v>79.989999999999995</v>
      </c>
      <c r="J64" s="12">
        <v>399.95</v>
      </c>
      <c r="K64" s="9" t="s">
        <v>43</v>
      </c>
      <c r="L64" s="9" t="s">
        <v>7</v>
      </c>
      <c r="M64" s="9" t="s">
        <v>8</v>
      </c>
      <c r="N64" s="10">
        <v>44981</v>
      </c>
      <c r="O64" s="9">
        <f ca="1">DATEDIF(data[[#This Row],[Customer_Since]],TODAY(),"Y")</f>
        <v>2</v>
      </c>
      <c r="P64" s="10">
        <f>EOMONTH(data[[#This Row],[Date]],0)</f>
        <v>45504</v>
      </c>
      <c r="Q64" s="1" t="str">
        <f t="shared" ca="1" si="0"/>
        <v>3:44 PM</v>
      </c>
    </row>
    <row r="65" spans="1:17" ht="15.75" customHeight="1" x14ac:dyDescent="0.25">
      <c r="A65" s="9" t="s">
        <v>170</v>
      </c>
      <c r="B65" s="10">
        <v>45481</v>
      </c>
      <c r="C65" s="9" t="s">
        <v>171</v>
      </c>
      <c r="D65" s="9" t="s">
        <v>172</v>
      </c>
      <c r="E65" s="9" t="s">
        <v>30</v>
      </c>
      <c r="F65" s="9" t="s">
        <v>31</v>
      </c>
      <c r="G65" s="9" t="s">
        <v>32</v>
      </c>
      <c r="H65" s="11">
        <v>1</v>
      </c>
      <c r="I65" s="12">
        <v>149.99</v>
      </c>
      <c r="J65" s="12">
        <v>149.99</v>
      </c>
      <c r="K65" s="9" t="s">
        <v>20</v>
      </c>
      <c r="L65" s="9" t="s">
        <v>26</v>
      </c>
      <c r="M65" s="9" t="s">
        <v>8</v>
      </c>
      <c r="N65" s="10">
        <v>44421</v>
      </c>
      <c r="O65" s="9">
        <f ca="1">DATEDIF(data[[#This Row],[Customer_Since]],TODAY(),"Y")</f>
        <v>3</v>
      </c>
      <c r="P65" s="10">
        <f>EOMONTH(data[[#This Row],[Date]],0)</f>
        <v>45504</v>
      </c>
      <c r="Q65" s="1" t="str">
        <f t="shared" ca="1" si="0"/>
        <v>3:44 PM</v>
      </c>
    </row>
    <row r="66" spans="1:17" ht="15.75" customHeight="1" x14ac:dyDescent="0.25">
      <c r="A66" s="9" t="s">
        <v>173</v>
      </c>
      <c r="B66" s="10">
        <v>45481</v>
      </c>
      <c r="C66" s="9" t="s">
        <v>28</v>
      </c>
      <c r="D66" s="9" t="s">
        <v>29</v>
      </c>
      <c r="E66" s="9" t="s">
        <v>66</v>
      </c>
      <c r="F66" s="9" t="s">
        <v>67</v>
      </c>
      <c r="G66" s="9" t="s">
        <v>5</v>
      </c>
      <c r="H66" s="11">
        <v>2</v>
      </c>
      <c r="I66" s="12">
        <v>699.99</v>
      </c>
      <c r="J66" s="12">
        <v>1399.98</v>
      </c>
      <c r="K66" s="9" t="s">
        <v>20</v>
      </c>
      <c r="L66" s="9" t="s">
        <v>49</v>
      </c>
      <c r="M66" s="9" t="s">
        <v>13</v>
      </c>
      <c r="N66" s="10">
        <v>45389</v>
      </c>
      <c r="O66" s="9">
        <f ca="1">DATEDIF(data[[#This Row],[Customer_Since]],TODAY(),"Y")</f>
        <v>1</v>
      </c>
      <c r="P66" s="10">
        <f>EOMONTH(data[[#This Row],[Date]],0)</f>
        <v>45504</v>
      </c>
      <c r="Q66" s="1" t="str">
        <f t="shared" ref="Q66:Q129" ca="1" si="1">TEXT(NOW(),"h:mm AM/PM")</f>
        <v>3:44 PM</v>
      </c>
    </row>
    <row r="67" spans="1:17" ht="15.75" customHeight="1" x14ac:dyDescent="0.25">
      <c r="A67" s="9" t="s">
        <v>174</v>
      </c>
      <c r="B67" s="10">
        <v>45481</v>
      </c>
      <c r="C67" s="9" t="s">
        <v>82</v>
      </c>
      <c r="D67" s="9" t="s">
        <v>83</v>
      </c>
      <c r="E67" s="9" t="s">
        <v>103</v>
      </c>
      <c r="F67" s="9" t="s">
        <v>104</v>
      </c>
      <c r="G67" s="9" t="s">
        <v>5</v>
      </c>
      <c r="H67" s="11">
        <v>5</v>
      </c>
      <c r="I67" s="12">
        <v>89.99</v>
      </c>
      <c r="J67" s="12">
        <v>449.95</v>
      </c>
      <c r="K67" s="9" t="s">
        <v>43</v>
      </c>
      <c r="L67" s="9" t="s">
        <v>26</v>
      </c>
      <c r="M67" s="9" t="s">
        <v>13</v>
      </c>
      <c r="N67" s="10">
        <v>45161</v>
      </c>
      <c r="O67" s="9">
        <f ca="1">DATEDIF(data[[#This Row],[Customer_Since]],TODAY(),"Y")</f>
        <v>1</v>
      </c>
      <c r="P67" s="10">
        <f>EOMONTH(data[[#This Row],[Date]],0)</f>
        <v>45504</v>
      </c>
      <c r="Q67" s="1" t="str">
        <f t="shared" ca="1" si="1"/>
        <v>3:44 PM</v>
      </c>
    </row>
    <row r="68" spans="1:17" ht="15.75" customHeight="1" x14ac:dyDescent="0.25">
      <c r="A68" s="9" t="s">
        <v>175</v>
      </c>
      <c r="B68" s="10">
        <v>45482</v>
      </c>
      <c r="C68" s="9" t="s">
        <v>157</v>
      </c>
      <c r="D68" s="9" t="s">
        <v>158</v>
      </c>
      <c r="E68" s="9" t="s">
        <v>17</v>
      </c>
      <c r="F68" s="9" t="s">
        <v>18</v>
      </c>
      <c r="G68" s="9" t="s">
        <v>19</v>
      </c>
      <c r="H68" s="11">
        <v>4</v>
      </c>
      <c r="I68" s="12">
        <v>59.99</v>
      </c>
      <c r="J68" s="12">
        <v>239.96</v>
      </c>
      <c r="K68" s="9" t="s">
        <v>6</v>
      </c>
      <c r="L68" s="9" t="s">
        <v>21</v>
      </c>
      <c r="M68" s="9" t="s">
        <v>22</v>
      </c>
      <c r="N68" s="10">
        <v>44509</v>
      </c>
      <c r="O68" s="9">
        <f ca="1">DATEDIF(data[[#This Row],[Customer_Since]],TODAY(),"Y")</f>
        <v>3</v>
      </c>
      <c r="P68" s="10">
        <f>EOMONTH(data[[#This Row],[Date]],0)</f>
        <v>45504</v>
      </c>
      <c r="Q68" s="1" t="str">
        <f t="shared" ca="1" si="1"/>
        <v>3:44 PM</v>
      </c>
    </row>
    <row r="69" spans="1:17" ht="15.75" customHeight="1" x14ac:dyDescent="0.25">
      <c r="A69" s="9" t="s">
        <v>176</v>
      </c>
      <c r="B69" s="10">
        <v>45484</v>
      </c>
      <c r="C69" s="9" t="s">
        <v>10</v>
      </c>
      <c r="D69" s="9" t="s">
        <v>11</v>
      </c>
      <c r="E69" s="9" t="s">
        <v>38</v>
      </c>
      <c r="F69" s="9" t="s">
        <v>39</v>
      </c>
      <c r="G69" s="9" t="s">
        <v>5</v>
      </c>
      <c r="H69" s="11">
        <v>1</v>
      </c>
      <c r="I69" s="12">
        <v>149.99</v>
      </c>
      <c r="J69" s="12">
        <v>149.99</v>
      </c>
      <c r="K69" s="9" t="s">
        <v>6</v>
      </c>
      <c r="L69" s="9" t="s">
        <v>7</v>
      </c>
      <c r="M69" s="9" t="s">
        <v>22</v>
      </c>
      <c r="N69" s="10">
        <v>44909</v>
      </c>
      <c r="O69" s="9">
        <f ca="1">DATEDIF(data[[#This Row],[Customer_Since]],TODAY(),"Y")</f>
        <v>2</v>
      </c>
      <c r="P69" s="10">
        <f>EOMONTH(data[[#This Row],[Date]],0)</f>
        <v>45504</v>
      </c>
      <c r="Q69" s="1" t="str">
        <f t="shared" ca="1" si="1"/>
        <v>3:44 PM</v>
      </c>
    </row>
    <row r="70" spans="1:17" ht="15.75" customHeight="1" x14ac:dyDescent="0.25">
      <c r="A70" s="9" t="s">
        <v>177</v>
      </c>
      <c r="B70" s="10">
        <v>45484</v>
      </c>
      <c r="C70" s="9" t="s">
        <v>178</v>
      </c>
      <c r="D70" s="9" t="s">
        <v>179</v>
      </c>
      <c r="E70" s="9" t="s">
        <v>91</v>
      </c>
      <c r="F70" s="9" t="s">
        <v>92</v>
      </c>
      <c r="G70" s="9" t="s">
        <v>32</v>
      </c>
      <c r="H70" s="11">
        <v>1</v>
      </c>
      <c r="I70" s="12">
        <v>299.99</v>
      </c>
      <c r="J70" s="12">
        <v>299.99</v>
      </c>
      <c r="K70" s="9" t="s">
        <v>12</v>
      </c>
      <c r="L70" s="9" t="s">
        <v>26</v>
      </c>
      <c r="M70" s="9" t="s">
        <v>13</v>
      </c>
      <c r="N70" s="10">
        <v>44891</v>
      </c>
      <c r="O70" s="9">
        <f ca="1">DATEDIF(data[[#This Row],[Customer_Since]],TODAY(),"Y")</f>
        <v>2</v>
      </c>
      <c r="P70" s="10">
        <f>EOMONTH(data[[#This Row],[Date]],0)</f>
        <v>45504</v>
      </c>
      <c r="Q70" s="1" t="str">
        <f t="shared" ca="1" si="1"/>
        <v>3:44 PM</v>
      </c>
    </row>
    <row r="71" spans="1:17" ht="15.75" customHeight="1" x14ac:dyDescent="0.25">
      <c r="A71" s="9" t="s">
        <v>180</v>
      </c>
      <c r="B71" s="10">
        <v>45487</v>
      </c>
      <c r="C71" s="9" t="s">
        <v>178</v>
      </c>
      <c r="D71" s="9" t="s">
        <v>179</v>
      </c>
      <c r="E71" s="9" t="s">
        <v>112</v>
      </c>
      <c r="F71" s="9" t="s">
        <v>113</v>
      </c>
      <c r="G71" s="9" t="s">
        <v>32</v>
      </c>
      <c r="H71" s="11">
        <v>2</v>
      </c>
      <c r="I71" s="12">
        <v>199.99</v>
      </c>
      <c r="J71" s="12">
        <v>399.98</v>
      </c>
      <c r="K71" s="9" t="s">
        <v>6</v>
      </c>
      <c r="L71" s="9" t="s">
        <v>26</v>
      </c>
      <c r="M71" s="9" t="s">
        <v>8</v>
      </c>
      <c r="N71" s="10">
        <v>44541</v>
      </c>
      <c r="O71" s="9">
        <f ca="1">DATEDIF(data[[#This Row],[Customer_Since]],TODAY(),"Y")</f>
        <v>3</v>
      </c>
      <c r="P71" s="10">
        <f>EOMONTH(data[[#This Row],[Date]],0)</f>
        <v>45504</v>
      </c>
      <c r="Q71" s="1" t="str">
        <f t="shared" ca="1" si="1"/>
        <v>3:44 PM</v>
      </c>
    </row>
    <row r="72" spans="1:17" ht="15.75" customHeight="1" x14ac:dyDescent="0.25">
      <c r="A72" s="9" t="s">
        <v>181</v>
      </c>
      <c r="B72" s="10">
        <v>45490</v>
      </c>
      <c r="C72" s="9" t="s">
        <v>182</v>
      </c>
      <c r="D72" s="9" t="s">
        <v>183</v>
      </c>
      <c r="E72" s="9" t="s">
        <v>17</v>
      </c>
      <c r="F72" s="9" t="s">
        <v>18</v>
      </c>
      <c r="G72" s="9" t="s">
        <v>19</v>
      </c>
      <c r="H72" s="11">
        <v>3</v>
      </c>
      <c r="I72" s="12">
        <v>59.99</v>
      </c>
      <c r="J72" s="12">
        <v>179.97</v>
      </c>
      <c r="K72" s="9" t="s">
        <v>12</v>
      </c>
      <c r="L72" s="9" t="s">
        <v>36</v>
      </c>
      <c r="M72" s="9" t="s">
        <v>8</v>
      </c>
      <c r="N72" s="10">
        <v>45130</v>
      </c>
      <c r="O72" s="9">
        <f ca="1">DATEDIF(data[[#This Row],[Customer_Since]],TODAY(),"Y")</f>
        <v>2</v>
      </c>
      <c r="P72" s="10">
        <f>EOMONTH(data[[#This Row],[Date]],0)</f>
        <v>45504</v>
      </c>
      <c r="Q72" s="1" t="str">
        <f t="shared" ca="1" si="1"/>
        <v>3:44 PM</v>
      </c>
    </row>
    <row r="73" spans="1:17" ht="15.75" customHeight="1" x14ac:dyDescent="0.25">
      <c r="A73" s="9" t="s">
        <v>184</v>
      </c>
      <c r="B73" s="10">
        <v>45490</v>
      </c>
      <c r="C73" s="9" t="s">
        <v>58</v>
      </c>
      <c r="D73" s="9" t="s">
        <v>59</v>
      </c>
      <c r="E73" s="9" t="s">
        <v>30</v>
      </c>
      <c r="F73" s="9" t="s">
        <v>31</v>
      </c>
      <c r="G73" s="9" t="s">
        <v>32</v>
      </c>
      <c r="H73" s="11">
        <v>3</v>
      </c>
      <c r="I73" s="12">
        <v>149.99</v>
      </c>
      <c r="J73" s="12">
        <v>449.97</v>
      </c>
      <c r="K73" s="9" t="s">
        <v>6</v>
      </c>
      <c r="L73" s="9" t="s">
        <v>7</v>
      </c>
      <c r="M73" s="9" t="s">
        <v>13</v>
      </c>
      <c r="N73" s="10">
        <v>45199</v>
      </c>
      <c r="O73" s="9">
        <f ca="1">DATEDIF(data[[#This Row],[Customer_Since]],TODAY(),"Y")</f>
        <v>1</v>
      </c>
      <c r="P73" s="10">
        <f>EOMONTH(data[[#This Row],[Date]],0)</f>
        <v>45504</v>
      </c>
      <c r="Q73" s="1" t="str">
        <f t="shared" ca="1" si="1"/>
        <v>3:44 PM</v>
      </c>
    </row>
    <row r="74" spans="1:17" ht="15.75" customHeight="1" x14ac:dyDescent="0.25">
      <c r="A74" s="9" t="s">
        <v>185</v>
      </c>
      <c r="B74" s="10">
        <v>45491</v>
      </c>
      <c r="C74" s="9" t="s">
        <v>51</v>
      </c>
      <c r="D74" s="9" t="s">
        <v>52</v>
      </c>
      <c r="E74" s="9" t="s">
        <v>112</v>
      </c>
      <c r="F74" s="9" t="s">
        <v>113</v>
      </c>
      <c r="G74" s="9" t="s">
        <v>32</v>
      </c>
      <c r="H74" s="11">
        <v>3</v>
      </c>
      <c r="I74" s="12">
        <v>199.99</v>
      </c>
      <c r="J74" s="12">
        <v>599.97</v>
      </c>
      <c r="K74" s="9" t="s">
        <v>6</v>
      </c>
      <c r="L74" s="9" t="s">
        <v>26</v>
      </c>
      <c r="M74" s="9" t="s">
        <v>13</v>
      </c>
      <c r="N74" s="10">
        <v>45254</v>
      </c>
      <c r="O74" s="9">
        <f ca="1">DATEDIF(data[[#This Row],[Customer_Since]],TODAY(),"Y")</f>
        <v>1</v>
      </c>
      <c r="P74" s="10">
        <f>EOMONTH(data[[#This Row],[Date]],0)</f>
        <v>45504</v>
      </c>
      <c r="Q74" s="1" t="str">
        <f t="shared" ca="1" si="1"/>
        <v>3:44 PM</v>
      </c>
    </row>
    <row r="75" spans="1:17" ht="15.75" customHeight="1" x14ac:dyDescent="0.25">
      <c r="A75" s="9" t="s">
        <v>186</v>
      </c>
      <c r="B75" s="10">
        <v>45496</v>
      </c>
      <c r="C75" s="9" t="s">
        <v>136</v>
      </c>
      <c r="D75" s="9" t="s">
        <v>137</v>
      </c>
      <c r="E75" s="9" t="s">
        <v>47</v>
      </c>
      <c r="F75" s="9" t="s">
        <v>48</v>
      </c>
      <c r="G75" s="9" t="s">
        <v>5</v>
      </c>
      <c r="H75" s="11">
        <v>1</v>
      </c>
      <c r="I75" s="12">
        <v>899.99</v>
      </c>
      <c r="J75" s="12">
        <v>899.99</v>
      </c>
      <c r="K75" s="9" t="s">
        <v>6</v>
      </c>
      <c r="L75" s="9" t="s">
        <v>7</v>
      </c>
      <c r="M75" s="9" t="s">
        <v>22</v>
      </c>
      <c r="N75" s="10">
        <v>45179</v>
      </c>
      <c r="O75" s="9">
        <f ca="1">DATEDIF(data[[#This Row],[Customer_Since]],TODAY(),"Y")</f>
        <v>1</v>
      </c>
      <c r="P75" s="10">
        <f>EOMONTH(data[[#This Row],[Date]],0)</f>
        <v>45504</v>
      </c>
      <c r="Q75" s="1" t="str">
        <f t="shared" ca="1" si="1"/>
        <v>3:44 PM</v>
      </c>
    </row>
    <row r="76" spans="1:17" ht="15.75" customHeight="1" x14ac:dyDescent="0.25">
      <c r="A76" s="9" t="s">
        <v>187</v>
      </c>
      <c r="B76" s="10">
        <v>45497</v>
      </c>
      <c r="C76" s="9" t="s">
        <v>10</v>
      </c>
      <c r="D76" s="9" t="s">
        <v>11</v>
      </c>
      <c r="E76" s="9" t="s">
        <v>47</v>
      </c>
      <c r="F76" s="9" t="s">
        <v>48</v>
      </c>
      <c r="G76" s="9" t="s">
        <v>5</v>
      </c>
      <c r="H76" s="11">
        <v>5</v>
      </c>
      <c r="I76" s="12">
        <v>899.99</v>
      </c>
      <c r="J76" s="12">
        <v>4499.95</v>
      </c>
      <c r="K76" s="9" t="s">
        <v>43</v>
      </c>
      <c r="L76" s="9" t="s">
        <v>21</v>
      </c>
      <c r="M76" s="9" t="s">
        <v>22</v>
      </c>
      <c r="N76" s="10">
        <v>44899</v>
      </c>
      <c r="O76" s="9">
        <f ca="1">DATEDIF(data[[#This Row],[Customer_Since]],TODAY(),"Y")</f>
        <v>2</v>
      </c>
      <c r="P76" s="10">
        <f>EOMONTH(data[[#This Row],[Date]],0)</f>
        <v>45504</v>
      </c>
      <c r="Q76" s="1" t="str">
        <f t="shared" ca="1" si="1"/>
        <v>3:44 PM</v>
      </c>
    </row>
    <row r="77" spans="1:17" ht="15.75" customHeight="1" x14ac:dyDescent="0.25">
      <c r="A77" s="9" t="s">
        <v>188</v>
      </c>
      <c r="B77" s="10">
        <v>45498</v>
      </c>
      <c r="C77" s="9" t="s">
        <v>168</v>
      </c>
      <c r="D77" s="9" t="s">
        <v>169</v>
      </c>
      <c r="E77" s="9" t="s">
        <v>17</v>
      </c>
      <c r="F77" s="9" t="s">
        <v>18</v>
      </c>
      <c r="G77" s="9" t="s">
        <v>19</v>
      </c>
      <c r="H77" s="11">
        <v>2</v>
      </c>
      <c r="I77" s="12">
        <v>59.99</v>
      </c>
      <c r="J77" s="12">
        <v>119.98</v>
      </c>
      <c r="K77" s="9" t="s">
        <v>6</v>
      </c>
      <c r="L77" s="9" t="s">
        <v>26</v>
      </c>
      <c r="M77" s="9" t="s">
        <v>22</v>
      </c>
      <c r="N77" s="10">
        <v>45152</v>
      </c>
      <c r="O77" s="9">
        <f ca="1">DATEDIF(data[[#This Row],[Customer_Since]],TODAY(),"Y")</f>
        <v>1</v>
      </c>
      <c r="P77" s="10">
        <f>EOMONTH(data[[#This Row],[Date]],0)</f>
        <v>45504</v>
      </c>
      <c r="Q77" s="1" t="str">
        <f t="shared" ca="1" si="1"/>
        <v>3:44 PM</v>
      </c>
    </row>
    <row r="78" spans="1:17" ht="15.75" customHeight="1" x14ac:dyDescent="0.25">
      <c r="A78" s="9" t="s">
        <v>189</v>
      </c>
      <c r="B78" s="10">
        <v>45498</v>
      </c>
      <c r="C78" s="9" t="s">
        <v>182</v>
      </c>
      <c r="D78" s="9" t="s">
        <v>183</v>
      </c>
      <c r="E78" s="9" t="s">
        <v>3</v>
      </c>
      <c r="F78" s="9" t="s">
        <v>4</v>
      </c>
      <c r="G78" s="9" t="s">
        <v>5</v>
      </c>
      <c r="H78" s="11">
        <v>4</v>
      </c>
      <c r="I78" s="12">
        <v>249.99</v>
      </c>
      <c r="J78" s="12">
        <v>999.96</v>
      </c>
      <c r="K78" s="9" t="s">
        <v>43</v>
      </c>
      <c r="L78" s="9" t="s">
        <v>7</v>
      </c>
      <c r="M78" s="9" t="s">
        <v>22</v>
      </c>
      <c r="N78" s="10">
        <v>45127</v>
      </c>
      <c r="O78" s="9">
        <f ca="1">DATEDIF(data[[#This Row],[Customer_Since]],TODAY(),"Y")</f>
        <v>2</v>
      </c>
      <c r="P78" s="10">
        <f>EOMONTH(data[[#This Row],[Date]],0)</f>
        <v>45504</v>
      </c>
      <c r="Q78" s="1" t="str">
        <f t="shared" ca="1" si="1"/>
        <v>3:44 PM</v>
      </c>
    </row>
    <row r="79" spans="1:17" ht="15.75" customHeight="1" x14ac:dyDescent="0.25">
      <c r="A79" s="9" t="s">
        <v>190</v>
      </c>
      <c r="B79" s="10">
        <v>45500</v>
      </c>
      <c r="C79" s="9" t="s">
        <v>82</v>
      </c>
      <c r="D79" s="9" t="s">
        <v>83</v>
      </c>
      <c r="E79" s="9" t="s">
        <v>3</v>
      </c>
      <c r="F79" s="9" t="s">
        <v>4</v>
      </c>
      <c r="G79" s="9" t="s">
        <v>5</v>
      </c>
      <c r="H79" s="11">
        <v>2</v>
      </c>
      <c r="I79" s="12">
        <v>249.99</v>
      </c>
      <c r="J79" s="12">
        <v>499.98</v>
      </c>
      <c r="K79" s="9" t="s">
        <v>6</v>
      </c>
      <c r="L79" s="9" t="s">
        <v>26</v>
      </c>
      <c r="M79" s="9" t="s">
        <v>13</v>
      </c>
      <c r="N79" s="10">
        <v>45164</v>
      </c>
      <c r="O79" s="9">
        <f ca="1">DATEDIF(data[[#This Row],[Customer_Since]],TODAY(),"Y")</f>
        <v>1</v>
      </c>
      <c r="P79" s="10">
        <f>EOMONTH(data[[#This Row],[Date]],0)</f>
        <v>45504</v>
      </c>
      <c r="Q79" s="1" t="str">
        <f t="shared" ca="1" si="1"/>
        <v>3:44 PM</v>
      </c>
    </row>
    <row r="80" spans="1:17" ht="15.75" customHeight="1" x14ac:dyDescent="0.25">
      <c r="A80" s="9" t="s">
        <v>191</v>
      </c>
      <c r="B80" s="10">
        <v>45500</v>
      </c>
      <c r="C80" s="9" t="s">
        <v>133</v>
      </c>
      <c r="D80" s="9" t="s">
        <v>134</v>
      </c>
      <c r="E80" s="9" t="s">
        <v>91</v>
      </c>
      <c r="F80" s="9" t="s">
        <v>92</v>
      </c>
      <c r="G80" s="9" t="s">
        <v>32</v>
      </c>
      <c r="H80" s="11">
        <v>1</v>
      </c>
      <c r="I80" s="12">
        <v>299.99</v>
      </c>
      <c r="J80" s="12">
        <v>299.99</v>
      </c>
      <c r="K80" s="9" t="s">
        <v>6</v>
      </c>
      <c r="L80" s="9" t="s">
        <v>21</v>
      </c>
      <c r="M80" s="9" t="s">
        <v>8</v>
      </c>
      <c r="N80" s="10">
        <v>44982</v>
      </c>
      <c r="O80" s="9">
        <f ca="1">DATEDIF(data[[#This Row],[Customer_Since]],TODAY(),"Y")</f>
        <v>2</v>
      </c>
      <c r="P80" s="10">
        <f>EOMONTH(data[[#This Row],[Date]],0)</f>
        <v>45504</v>
      </c>
      <c r="Q80" s="1" t="str">
        <f t="shared" ca="1" si="1"/>
        <v>3:44 PM</v>
      </c>
    </row>
    <row r="81" spans="1:17" ht="15.75" customHeight="1" x14ac:dyDescent="0.25">
      <c r="A81" s="9" t="s">
        <v>192</v>
      </c>
      <c r="B81" s="10">
        <v>45501</v>
      </c>
      <c r="C81" s="9" t="s">
        <v>72</v>
      </c>
      <c r="D81" s="9" t="s">
        <v>73</v>
      </c>
      <c r="E81" s="9" t="s">
        <v>103</v>
      </c>
      <c r="F81" s="9" t="s">
        <v>104</v>
      </c>
      <c r="G81" s="9" t="s">
        <v>5</v>
      </c>
      <c r="H81" s="11">
        <v>2</v>
      </c>
      <c r="I81" s="12">
        <v>89.99</v>
      </c>
      <c r="J81" s="12">
        <v>179.98</v>
      </c>
      <c r="K81" s="9" t="s">
        <v>20</v>
      </c>
      <c r="L81" s="9" t="s">
        <v>21</v>
      </c>
      <c r="M81" s="9" t="s">
        <v>8</v>
      </c>
      <c r="N81" s="10">
        <v>44976</v>
      </c>
      <c r="O81" s="9">
        <f ca="1">DATEDIF(data[[#This Row],[Customer_Since]],TODAY(),"Y")</f>
        <v>2</v>
      </c>
      <c r="P81" s="10">
        <f>EOMONTH(data[[#This Row],[Date]],0)</f>
        <v>45504</v>
      </c>
      <c r="Q81" s="1" t="str">
        <f t="shared" ca="1" si="1"/>
        <v>3:44 PM</v>
      </c>
    </row>
    <row r="82" spans="1:17" ht="15.75" customHeight="1" x14ac:dyDescent="0.25">
      <c r="A82" s="9" t="s">
        <v>193</v>
      </c>
      <c r="B82" s="10">
        <v>45501</v>
      </c>
      <c r="C82" s="9" t="s">
        <v>133</v>
      </c>
      <c r="D82" s="9" t="s">
        <v>134</v>
      </c>
      <c r="E82" s="9" t="s">
        <v>91</v>
      </c>
      <c r="F82" s="9" t="s">
        <v>92</v>
      </c>
      <c r="G82" s="9" t="s">
        <v>32</v>
      </c>
      <c r="H82" s="11">
        <v>3</v>
      </c>
      <c r="I82" s="12">
        <v>299.99</v>
      </c>
      <c r="J82" s="12">
        <v>899.97</v>
      </c>
      <c r="K82" s="9" t="s">
        <v>6</v>
      </c>
      <c r="L82" s="9" t="s">
        <v>7</v>
      </c>
      <c r="M82" s="9" t="s">
        <v>8</v>
      </c>
      <c r="N82" s="10">
        <v>44732</v>
      </c>
      <c r="O82" s="9">
        <f ca="1">DATEDIF(data[[#This Row],[Customer_Since]],TODAY(),"Y")</f>
        <v>3</v>
      </c>
      <c r="P82" s="10">
        <f>EOMONTH(data[[#This Row],[Date]],0)</f>
        <v>45504</v>
      </c>
      <c r="Q82" s="1" t="str">
        <f t="shared" ca="1" si="1"/>
        <v>3:44 PM</v>
      </c>
    </row>
    <row r="83" spans="1:17" ht="15.75" customHeight="1" x14ac:dyDescent="0.25">
      <c r="A83" s="9" t="s">
        <v>194</v>
      </c>
      <c r="B83" s="10">
        <v>45503</v>
      </c>
      <c r="C83" s="9" t="s">
        <v>72</v>
      </c>
      <c r="D83" s="9" t="s">
        <v>73</v>
      </c>
      <c r="E83" s="9" t="s">
        <v>66</v>
      </c>
      <c r="F83" s="9" t="s">
        <v>67</v>
      </c>
      <c r="G83" s="9" t="s">
        <v>5</v>
      </c>
      <c r="H83" s="11">
        <v>2</v>
      </c>
      <c r="I83" s="12">
        <v>699.99</v>
      </c>
      <c r="J83" s="12">
        <v>1399.98</v>
      </c>
      <c r="K83" s="9" t="s">
        <v>12</v>
      </c>
      <c r="L83" s="9" t="s">
        <v>26</v>
      </c>
      <c r="M83" s="9" t="s">
        <v>13</v>
      </c>
      <c r="N83" s="10">
        <v>44999</v>
      </c>
      <c r="O83" s="9">
        <f ca="1">DATEDIF(data[[#This Row],[Customer_Since]],TODAY(),"Y")</f>
        <v>2</v>
      </c>
      <c r="P83" s="10">
        <f>EOMONTH(data[[#This Row],[Date]],0)</f>
        <v>45504</v>
      </c>
      <c r="Q83" s="1" t="str">
        <f t="shared" ca="1" si="1"/>
        <v>3:44 PM</v>
      </c>
    </row>
    <row r="84" spans="1:17" ht="15.75" customHeight="1" x14ac:dyDescent="0.25">
      <c r="A84" s="9" t="s">
        <v>195</v>
      </c>
      <c r="B84" s="10">
        <v>45504</v>
      </c>
      <c r="C84" s="9" t="s">
        <v>106</v>
      </c>
      <c r="D84" s="9" t="s">
        <v>107</v>
      </c>
      <c r="E84" s="9" t="s">
        <v>47</v>
      </c>
      <c r="F84" s="9" t="s">
        <v>48</v>
      </c>
      <c r="G84" s="9" t="s">
        <v>5</v>
      </c>
      <c r="H84" s="11">
        <v>4</v>
      </c>
      <c r="I84" s="12">
        <v>899.99</v>
      </c>
      <c r="J84" s="12">
        <v>3599.96</v>
      </c>
      <c r="K84" s="9" t="s">
        <v>43</v>
      </c>
      <c r="L84" s="9" t="s">
        <v>21</v>
      </c>
      <c r="M84" s="9" t="s">
        <v>22</v>
      </c>
      <c r="N84" s="10">
        <v>44523</v>
      </c>
      <c r="O84" s="9">
        <f ca="1">DATEDIF(data[[#This Row],[Customer_Since]],TODAY(),"Y")</f>
        <v>3</v>
      </c>
      <c r="P84" s="10">
        <f>EOMONTH(data[[#This Row],[Date]],0)</f>
        <v>45504</v>
      </c>
      <c r="Q84" s="1" t="str">
        <f t="shared" ca="1" si="1"/>
        <v>3:44 PM</v>
      </c>
    </row>
    <row r="85" spans="1:17" ht="15.75" customHeight="1" x14ac:dyDescent="0.25">
      <c r="A85" s="9" t="s">
        <v>196</v>
      </c>
      <c r="B85" s="10">
        <v>45509</v>
      </c>
      <c r="C85" s="9" t="s">
        <v>197</v>
      </c>
      <c r="D85" s="9" t="s">
        <v>198</v>
      </c>
      <c r="E85" s="9" t="s">
        <v>30</v>
      </c>
      <c r="F85" s="9" t="s">
        <v>31</v>
      </c>
      <c r="G85" s="9" t="s">
        <v>32</v>
      </c>
      <c r="H85" s="11">
        <v>2</v>
      </c>
      <c r="I85" s="12">
        <v>149.99</v>
      </c>
      <c r="J85" s="12">
        <v>299.98</v>
      </c>
      <c r="K85" s="9" t="s">
        <v>12</v>
      </c>
      <c r="L85" s="9" t="s">
        <v>36</v>
      </c>
      <c r="M85" s="9" t="s">
        <v>8</v>
      </c>
      <c r="N85" s="10">
        <v>44542</v>
      </c>
      <c r="O85" s="9">
        <f ca="1">DATEDIF(data[[#This Row],[Customer_Since]],TODAY(),"Y")</f>
        <v>3</v>
      </c>
      <c r="P85" s="10">
        <f>EOMONTH(data[[#This Row],[Date]],0)</f>
        <v>45535</v>
      </c>
      <c r="Q85" s="1" t="str">
        <f t="shared" ca="1" si="1"/>
        <v>3:44 PM</v>
      </c>
    </row>
    <row r="86" spans="1:17" ht="15.75" customHeight="1" x14ac:dyDescent="0.25">
      <c r="A86" s="9" t="s">
        <v>199</v>
      </c>
      <c r="B86" s="10">
        <v>45510</v>
      </c>
      <c r="C86" s="9" t="s">
        <v>88</v>
      </c>
      <c r="D86" s="9" t="s">
        <v>89</v>
      </c>
      <c r="E86" s="9" t="s">
        <v>30</v>
      </c>
      <c r="F86" s="9" t="s">
        <v>31</v>
      </c>
      <c r="G86" s="9" t="s">
        <v>32</v>
      </c>
      <c r="H86" s="11">
        <v>2</v>
      </c>
      <c r="I86" s="12">
        <v>149.99</v>
      </c>
      <c r="J86" s="12">
        <v>299.98</v>
      </c>
      <c r="K86" s="9" t="s">
        <v>43</v>
      </c>
      <c r="L86" s="9" t="s">
        <v>49</v>
      </c>
      <c r="M86" s="9" t="s">
        <v>22</v>
      </c>
      <c r="N86" s="10">
        <v>44667</v>
      </c>
      <c r="O86" s="9">
        <f ca="1">DATEDIF(data[[#This Row],[Customer_Since]],TODAY(),"Y")</f>
        <v>3</v>
      </c>
      <c r="P86" s="10">
        <f>EOMONTH(data[[#This Row],[Date]],0)</f>
        <v>45535</v>
      </c>
      <c r="Q86" s="1" t="str">
        <f t="shared" ca="1" si="1"/>
        <v>3:44 PM</v>
      </c>
    </row>
    <row r="87" spans="1:17" ht="15.75" customHeight="1" x14ac:dyDescent="0.25">
      <c r="A87" s="9" t="s">
        <v>200</v>
      </c>
      <c r="B87" s="10">
        <v>45513</v>
      </c>
      <c r="C87" s="9" t="s">
        <v>75</v>
      </c>
      <c r="D87" s="9" t="s">
        <v>76</v>
      </c>
      <c r="E87" s="9" t="s">
        <v>103</v>
      </c>
      <c r="F87" s="9" t="s">
        <v>104</v>
      </c>
      <c r="G87" s="9" t="s">
        <v>5</v>
      </c>
      <c r="H87" s="11">
        <v>1</v>
      </c>
      <c r="I87" s="12">
        <v>89.99</v>
      </c>
      <c r="J87" s="12">
        <v>89.99</v>
      </c>
      <c r="K87" s="9" t="s">
        <v>12</v>
      </c>
      <c r="L87" s="9" t="s">
        <v>26</v>
      </c>
      <c r="M87" s="9" t="s">
        <v>22</v>
      </c>
      <c r="N87" s="10">
        <v>45393</v>
      </c>
      <c r="O87" s="9">
        <f ca="1">DATEDIF(data[[#This Row],[Customer_Since]],TODAY(),"Y")</f>
        <v>1</v>
      </c>
      <c r="P87" s="10">
        <f>EOMONTH(data[[#This Row],[Date]],0)</f>
        <v>45535</v>
      </c>
      <c r="Q87" s="1" t="str">
        <f t="shared" ca="1" si="1"/>
        <v>3:44 PM</v>
      </c>
    </row>
    <row r="88" spans="1:17" ht="15.75" customHeight="1" x14ac:dyDescent="0.25">
      <c r="A88" s="9" t="s">
        <v>201</v>
      </c>
      <c r="B88" s="10">
        <v>45515</v>
      </c>
      <c r="C88" s="9" t="s">
        <v>72</v>
      </c>
      <c r="D88" s="9" t="s">
        <v>73</v>
      </c>
      <c r="E88" s="9" t="s">
        <v>91</v>
      </c>
      <c r="F88" s="9" t="s">
        <v>92</v>
      </c>
      <c r="G88" s="9" t="s">
        <v>32</v>
      </c>
      <c r="H88" s="11">
        <v>5</v>
      </c>
      <c r="I88" s="12">
        <v>299.99</v>
      </c>
      <c r="J88" s="12">
        <v>1499.95</v>
      </c>
      <c r="K88" s="9" t="s">
        <v>12</v>
      </c>
      <c r="L88" s="9" t="s">
        <v>26</v>
      </c>
      <c r="M88" s="9" t="s">
        <v>8</v>
      </c>
      <c r="N88" s="10">
        <v>44965</v>
      </c>
      <c r="O88" s="9">
        <f ca="1">DATEDIF(data[[#This Row],[Customer_Since]],TODAY(),"Y")</f>
        <v>2</v>
      </c>
      <c r="P88" s="10">
        <f>EOMONTH(data[[#This Row],[Date]],0)</f>
        <v>45535</v>
      </c>
      <c r="Q88" s="1" t="str">
        <f t="shared" ca="1" si="1"/>
        <v>3:44 PM</v>
      </c>
    </row>
    <row r="89" spans="1:17" ht="15.75" customHeight="1" x14ac:dyDescent="0.25">
      <c r="A89" s="9" t="s">
        <v>202</v>
      </c>
      <c r="B89" s="10">
        <v>45517</v>
      </c>
      <c r="C89" s="9" t="s">
        <v>168</v>
      </c>
      <c r="D89" s="9" t="s">
        <v>169</v>
      </c>
      <c r="E89" s="9" t="s">
        <v>38</v>
      </c>
      <c r="F89" s="9" t="s">
        <v>39</v>
      </c>
      <c r="G89" s="9" t="s">
        <v>5</v>
      </c>
      <c r="H89" s="11">
        <v>4</v>
      </c>
      <c r="I89" s="12">
        <v>149.99</v>
      </c>
      <c r="J89" s="12">
        <v>599.96</v>
      </c>
      <c r="K89" s="9" t="s">
        <v>43</v>
      </c>
      <c r="L89" s="9" t="s">
        <v>21</v>
      </c>
      <c r="M89" s="9" t="s">
        <v>13</v>
      </c>
      <c r="N89" s="10">
        <v>44820</v>
      </c>
      <c r="O89" s="9">
        <f ca="1">DATEDIF(data[[#This Row],[Customer_Since]],TODAY(),"Y")</f>
        <v>2</v>
      </c>
      <c r="P89" s="10">
        <f>EOMONTH(data[[#This Row],[Date]],0)</f>
        <v>45535</v>
      </c>
      <c r="Q89" s="1" t="str">
        <f t="shared" ca="1" si="1"/>
        <v>3:44 PM</v>
      </c>
    </row>
    <row r="90" spans="1:17" ht="15.75" customHeight="1" x14ac:dyDescent="0.25">
      <c r="A90" s="9" t="s">
        <v>203</v>
      </c>
      <c r="B90" s="10">
        <v>45517</v>
      </c>
      <c r="C90" s="9" t="s">
        <v>171</v>
      </c>
      <c r="D90" s="9" t="s">
        <v>172</v>
      </c>
      <c r="E90" s="9" t="s">
        <v>3</v>
      </c>
      <c r="F90" s="9" t="s">
        <v>4</v>
      </c>
      <c r="G90" s="9" t="s">
        <v>5</v>
      </c>
      <c r="H90" s="11">
        <v>5</v>
      </c>
      <c r="I90" s="12">
        <v>249.99</v>
      </c>
      <c r="J90" s="12">
        <v>1249.95</v>
      </c>
      <c r="K90" s="9" t="s">
        <v>20</v>
      </c>
      <c r="L90" s="9" t="s">
        <v>49</v>
      </c>
      <c r="M90" s="9" t="s">
        <v>13</v>
      </c>
      <c r="N90" s="10">
        <v>44782</v>
      </c>
      <c r="O90" s="9">
        <f ca="1">DATEDIF(data[[#This Row],[Customer_Since]],TODAY(),"Y")</f>
        <v>2</v>
      </c>
      <c r="P90" s="10">
        <f>EOMONTH(data[[#This Row],[Date]],0)</f>
        <v>45535</v>
      </c>
      <c r="Q90" s="1" t="str">
        <f t="shared" ca="1" si="1"/>
        <v>3:44 PM</v>
      </c>
    </row>
    <row r="91" spans="1:17" ht="15.75" customHeight="1" x14ac:dyDescent="0.25">
      <c r="A91" s="9" t="s">
        <v>204</v>
      </c>
      <c r="B91" s="10">
        <v>45517</v>
      </c>
      <c r="C91" s="9" t="s">
        <v>51</v>
      </c>
      <c r="D91" s="9" t="s">
        <v>52</v>
      </c>
      <c r="E91" s="9" t="s">
        <v>3</v>
      </c>
      <c r="F91" s="9" t="s">
        <v>4</v>
      </c>
      <c r="G91" s="9" t="s">
        <v>5</v>
      </c>
      <c r="H91" s="11">
        <v>3</v>
      </c>
      <c r="I91" s="12">
        <v>249.99</v>
      </c>
      <c r="J91" s="12">
        <v>749.97</v>
      </c>
      <c r="K91" s="9" t="s">
        <v>20</v>
      </c>
      <c r="L91" s="9" t="s">
        <v>26</v>
      </c>
      <c r="M91" s="9" t="s">
        <v>13</v>
      </c>
      <c r="N91" s="10">
        <v>44465</v>
      </c>
      <c r="O91" s="9">
        <f ca="1">DATEDIF(data[[#This Row],[Customer_Since]],TODAY(),"Y")</f>
        <v>3</v>
      </c>
      <c r="P91" s="10">
        <f>EOMONTH(data[[#This Row],[Date]],0)</f>
        <v>45535</v>
      </c>
      <c r="Q91" s="1" t="str">
        <f t="shared" ca="1" si="1"/>
        <v>3:44 PM</v>
      </c>
    </row>
    <row r="92" spans="1:17" ht="15.75" customHeight="1" x14ac:dyDescent="0.25">
      <c r="A92" s="9" t="s">
        <v>205</v>
      </c>
      <c r="B92" s="10">
        <v>45517</v>
      </c>
      <c r="C92" s="9" t="s">
        <v>24</v>
      </c>
      <c r="D92" s="9" t="s">
        <v>25</v>
      </c>
      <c r="E92" s="9" t="s">
        <v>112</v>
      </c>
      <c r="F92" s="9" t="s">
        <v>113</v>
      </c>
      <c r="G92" s="9" t="s">
        <v>32</v>
      </c>
      <c r="H92" s="11">
        <v>4</v>
      </c>
      <c r="I92" s="12">
        <v>199.99</v>
      </c>
      <c r="J92" s="12">
        <v>799.96</v>
      </c>
      <c r="K92" s="9" t="s">
        <v>6</v>
      </c>
      <c r="L92" s="9" t="s">
        <v>26</v>
      </c>
      <c r="M92" s="9" t="s">
        <v>22</v>
      </c>
      <c r="N92" s="10">
        <v>44458</v>
      </c>
      <c r="O92" s="9">
        <f ca="1">DATEDIF(data[[#This Row],[Customer_Since]],TODAY(),"Y")</f>
        <v>3</v>
      </c>
      <c r="P92" s="10">
        <f>EOMONTH(data[[#This Row],[Date]],0)</f>
        <v>45535</v>
      </c>
      <c r="Q92" s="1" t="str">
        <f t="shared" ca="1" si="1"/>
        <v>3:44 PM</v>
      </c>
    </row>
    <row r="93" spans="1:17" ht="15.75" customHeight="1" x14ac:dyDescent="0.25">
      <c r="A93" s="9" t="s">
        <v>206</v>
      </c>
      <c r="B93" s="10">
        <v>45519</v>
      </c>
      <c r="C93" s="9" t="s">
        <v>144</v>
      </c>
      <c r="D93" s="9" t="s">
        <v>145</v>
      </c>
      <c r="E93" s="9" t="s">
        <v>112</v>
      </c>
      <c r="F93" s="9" t="s">
        <v>113</v>
      </c>
      <c r="G93" s="9" t="s">
        <v>32</v>
      </c>
      <c r="H93" s="11">
        <v>5</v>
      </c>
      <c r="I93" s="12">
        <v>199.99</v>
      </c>
      <c r="J93" s="12">
        <v>999.95</v>
      </c>
      <c r="K93" s="9" t="s">
        <v>6</v>
      </c>
      <c r="L93" s="9" t="s">
        <v>26</v>
      </c>
      <c r="M93" s="9" t="s">
        <v>13</v>
      </c>
      <c r="N93" s="10">
        <v>44991</v>
      </c>
      <c r="O93" s="9">
        <f ca="1">DATEDIF(data[[#This Row],[Customer_Since]],TODAY(),"Y")</f>
        <v>2</v>
      </c>
      <c r="P93" s="10">
        <f>EOMONTH(data[[#This Row],[Date]],0)</f>
        <v>45535</v>
      </c>
      <c r="Q93" s="1" t="str">
        <f t="shared" ca="1" si="1"/>
        <v>3:44 PM</v>
      </c>
    </row>
    <row r="94" spans="1:17" ht="15.75" customHeight="1" x14ac:dyDescent="0.25">
      <c r="A94" s="9" t="s">
        <v>207</v>
      </c>
      <c r="B94" s="10">
        <v>45522</v>
      </c>
      <c r="C94" s="9" t="s">
        <v>72</v>
      </c>
      <c r="D94" s="9" t="s">
        <v>73</v>
      </c>
      <c r="E94" s="9" t="s">
        <v>103</v>
      </c>
      <c r="F94" s="9" t="s">
        <v>104</v>
      </c>
      <c r="G94" s="9" t="s">
        <v>5</v>
      </c>
      <c r="H94" s="11">
        <v>2</v>
      </c>
      <c r="I94" s="12">
        <v>89.99</v>
      </c>
      <c r="J94" s="12">
        <v>179.98</v>
      </c>
      <c r="K94" s="9" t="s">
        <v>6</v>
      </c>
      <c r="L94" s="9" t="s">
        <v>49</v>
      </c>
      <c r="M94" s="9" t="s">
        <v>13</v>
      </c>
      <c r="N94" s="10">
        <v>44972</v>
      </c>
      <c r="O94" s="9">
        <f ca="1">DATEDIF(data[[#This Row],[Customer_Since]],TODAY(),"Y")</f>
        <v>2</v>
      </c>
      <c r="P94" s="10">
        <f>EOMONTH(data[[#This Row],[Date]],0)</f>
        <v>45535</v>
      </c>
      <c r="Q94" s="1" t="str">
        <f t="shared" ca="1" si="1"/>
        <v>3:44 PM</v>
      </c>
    </row>
    <row r="95" spans="1:17" ht="15.75" customHeight="1" x14ac:dyDescent="0.25">
      <c r="A95" s="9" t="s">
        <v>208</v>
      </c>
      <c r="B95" s="10">
        <v>45523</v>
      </c>
      <c r="C95" s="9" t="s">
        <v>182</v>
      </c>
      <c r="D95" s="9" t="s">
        <v>183</v>
      </c>
      <c r="E95" s="9" t="s">
        <v>47</v>
      </c>
      <c r="F95" s="9" t="s">
        <v>48</v>
      </c>
      <c r="G95" s="9" t="s">
        <v>5</v>
      </c>
      <c r="H95" s="11">
        <v>5</v>
      </c>
      <c r="I95" s="12">
        <v>899.99</v>
      </c>
      <c r="J95" s="12">
        <v>4499.95</v>
      </c>
      <c r="K95" s="9" t="s">
        <v>43</v>
      </c>
      <c r="L95" s="9" t="s">
        <v>49</v>
      </c>
      <c r="M95" s="9" t="s">
        <v>8</v>
      </c>
      <c r="N95" s="10">
        <v>44526</v>
      </c>
      <c r="O95" s="9">
        <f ca="1">DATEDIF(data[[#This Row],[Customer_Since]],TODAY(),"Y")</f>
        <v>3</v>
      </c>
      <c r="P95" s="10">
        <f>EOMONTH(data[[#This Row],[Date]],0)</f>
        <v>45535</v>
      </c>
      <c r="Q95" s="1" t="str">
        <f t="shared" ca="1" si="1"/>
        <v>3:44 PM</v>
      </c>
    </row>
    <row r="96" spans="1:17" ht="15.75" customHeight="1" x14ac:dyDescent="0.25">
      <c r="A96" s="9" t="s">
        <v>209</v>
      </c>
      <c r="B96" s="10">
        <v>45523</v>
      </c>
      <c r="C96" s="9" t="s">
        <v>94</v>
      </c>
      <c r="D96" s="9" t="s">
        <v>95</v>
      </c>
      <c r="E96" s="9" t="s">
        <v>38</v>
      </c>
      <c r="F96" s="9" t="s">
        <v>39</v>
      </c>
      <c r="G96" s="9" t="s">
        <v>5</v>
      </c>
      <c r="H96" s="11">
        <v>3</v>
      </c>
      <c r="I96" s="12">
        <v>149.99</v>
      </c>
      <c r="J96" s="12">
        <v>449.97</v>
      </c>
      <c r="K96" s="9" t="s">
        <v>20</v>
      </c>
      <c r="L96" s="9" t="s">
        <v>49</v>
      </c>
      <c r="M96" s="9" t="s">
        <v>8</v>
      </c>
      <c r="N96" s="10">
        <v>44574</v>
      </c>
      <c r="O96" s="9">
        <f ca="1">DATEDIF(data[[#This Row],[Customer_Since]],TODAY(),"Y")</f>
        <v>3</v>
      </c>
      <c r="P96" s="10">
        <f>EOMONTH(data[[#This Row],[Date]],0)</f>
        <v>45535</v>
      </c>
      <c r="Q96" s="1" t="str">
        <f t="shared" ca="1" si="1"/>
        <v>3:44 PM</v>
      </c>
    </row>
    <row r="97" spans="1:17" ht="15.75" customHeight="1" x14ac:dyDescent="0.25">
      <c r="A97" s="9" t="s">
        <v>210</v>
      </c>
      <c r="B97" s="10">
        <v>45526</v>
      </c>
      <c r="C97" s="9" t="s">
        <v>88</v>
      </c>
      <c r="D97" s="9" t="s">
        <v>89</v>
      </c>
      <c r="E97" s="9" t="s">
        <v>30</v>
      </c>
      <c r="F97" s="9" t="s">
        <v>31</v>
      </c>
      <c r="G97" s="9" t="s">
        <v>32</v>
      </c>
      <c r="H97" s="11">
        <v>5</v>
      </c>
      <c r="I97" s="12">
        <v>149.99</v>
      </c>
      <c r="J97" s="12">
        <v>749.95</v>
      </c>
      <c r="K97" s="9" t="s">
        <v>12</v>
      </c>
      <c r="L97" s="9" t="s">
        <v>7</v>
      </c>
      <c r="M97" s="9" t="s">
        <v>8</v>
      </c>
      <c r="N97" s="10">
        <v>45310</v>
      </c>
      <c r="O97" s="9">
        <f ca="1">DATEDIF(data[[#This Row],[Customer_Since]],TODAY(),"Y")</f>
        <v>1</v>
      </c>
      <c r="P97" s="10">
        <f>EOMONTH(data[[#This Row],[Date]],0)</f>
        <v>45535</v>
      </c>
      <c r="Q97" s="1" t="str">
        <f t="shared" ca="1" si="1"/>
        <v>3:44 PM</v>
      </c>
    </row>
    <row r="98" spans="1:17" ht="15.75" customHeight="1" x14ac:dyDescent="0.25">
      <c r="A98" s="9" t="s">
        <v>211</v>
      </c>
      <c r="B98" s="10">
        <v>45528</v>
      </c>
      <c r="C98" s="9" t="s">
        <v>212</v>
      </c>
      <c r="D98" s="9" t="s">
        <v>213</v>
      </c>
      <c r="E98" s="9" t="s">
        <v>100</v>
      </c>
      <c r="F98" s="9" t="s">
        <v>101</v>
      </c>
      <c r="G98" s="9" t="s">
        <v>19</v>
      </c>
      <c r="H98" s="11">
        <v>3</v>
      </c>
      <c r="I98" s="12">
        <v>79.989999999999995</v>
      </c>
      <c r="J98" s="12">
        <v>239.97</v>
      </c>
      <c r="K98" s="9" t="s">
        <v>6</v>
      </c>
      <c r="L98" s="9" t="s">
        <v>7</v>
      </c>
      <c r="M98" s="9" t="s">
        <v>13</v>
      </c>
      <c r="N98" s="10">
        <v>44779</v>
      </c>
      <c r="O98" s="9">
        <f ca="1">DATEDIF(data[[#This Row],[Customer_Since]],TODAY(),"Y")</f>
        <v>2</v>
      </c>
      <c r="P98" s="10">
        <f>EOMONTH(data[[#This Row],[Date]],0)</f>
        <v>45535</v>
      </c>
      <c r="Q98" s="1" t="str">
        <f t="shared" ca="1" si="1"/>
        <v>3:44 PM</v>
      </c>
    </row>
    <row r="99" spans="1:17" ht="15.75" customHeight="1" x14ac:dyDescent="0.25">
      <c r="A99" s="9" t="s">
        <v>214</v>
      </c>
      <c r="B99" s="10">
        <v>45528</v>
      </c>
      <c r="C99" s="9" t="s">
        <v>130</v>
      </c>
      <c r="D99" s="9" t="s">
        <v>131</v>
      </c>
      <c r="E99" s="9" t="s">
        <v>3</v>
      </c>
      <c r="F99" s="9" t="s">
        <v>4</v>
      </c>
      <c r="G99" s="9" t="s">
        <v>5</v>
      </c>
      <c r="H99" s="11">
        <v>2</v>
      </c>
      <c r="I99" s="12">
        <v>249.99</v>
      </c>
      <c r="J99" s="12">
        <v>499.98</v>
      </c>
      <c r="K99" s="9" t="s">
        <v>6</v>
      </c>
      <c r="L99" s="9" t="s">
        <v>21</v>
      </c>
      <c r="M99" s="9" t="s">
        <v>22</v>
      </c>
      <c r="N99" s="10">
        <v>44572</v>
      </c>
      <c r="O99" s="9">
        <f ca="1">DATEDIF(data[[#This Row],[Customer_Since]],TODAY(),"Y")</f>
        <v>3</v>
      </c>
      <c r="P99" s="10">
        <f>EOMONTH(data[[#This Row],[Date]],0)</f>
        <v>45535</v>
      </c>
      <c r="Q99" s="1" t="str">
        <f t="shared" ca="1" si="1"/>
        <v>3:44 PM</v>
      </c>
    </row>
    <row r="100" spans="1:17" ht="15.75" customHeight="1" x14ac:dyDescent="0.25">
      <c r="A100" s="9" t="s">
        <v>215</v>
      </c>
      <c r="B100" s="10">
        <v>45532</v>
      </c>
      <c r="C100" s="9" t="s">
        <v>182</v>
      </c>
      <c r="D100" s="9" t="s">
        <v>183</v>
      </c>
      <c r="E100" s="9" t="s">
        <v>66</v>
      </c>
      <c r="F100" s="9" t="s">
        <v>67</v>
      </c>
      <c r="G100" s="9" t="s">
        <v>5</v>
      </c>
      <c r="H100" s="11">
        <v>1</v>
      </c>
      <c r="I100" s="12">
        <v>699.99</v>
      </c>
      <c r="J100" s="12">
        <v>699.99</v>
      </c>
      <c r="K100" s="9" t="s">
        <v>6</v>
      </c>
      <c r="L100" s="9" t="s">
        <v>7</v>
      </c>
      <c r="M100" s="9" t="s">
        <v>13</v>
      </c>
      <c r="N100" s="10">
        <v>44497</v>
      </c>
      <c r="O100" s="9">
        <f ca="1">DATEDIF(data[[#This Row],[Customer_Since]],TODAY(),"Y")</f>
        <v>3</v>
      </c>
      <c r="P100" s="10">
        <f>EOMONTH(data[[#This Row],[Date]],0)</f>
        <v>45535</v>
      </c>
      <c r="Q100" s="1" t="str">
        <f t="shared" ca="1" si="1"/>
        <v>3:44 PM</v>
      </c>
    </row>
    <row r="101" spans="1:17" ht="15.75" customHeight="1" x14ac:dyDescent="0.25">
      <c r="A101" s="9" t="s">
        <v>216</v>
      </c>
      <c r="B101" s="10">
        <v>45532</v>
      </c>
      <c r="C101" s="9" t="s">
        <v>217</v>
      </c>
      <c r="D101" s="9" t="s">
        <v>218</v>
      </c>
      <c r="E101" s="9" t="s">
        <v>38</v>
      </c>
      <c r="F101" s="9" t="s">
        <v>39</v>
      </c>
      <c r="G101" s="9" t="s">
        <v>5</v>
      </c>
      <c r="H101" s="11">
        <v>3</v>
      </c>
      <c r="I101" s="12">
        <v>149.99</v>
      </c>
      <c r="J101" s="12">
        <v>449.97</v>
      </c>
      <c r="K101" s="9" t="s">
        <v>6</v>
      </c>
      <c r="L101" s="9" t="s">
        <v>36</v>
      </c>
      <c r="M101" s="9" t="s">
        <v>13</v>
      </c>
      <c r="N101" s="10">
        <v>45212</v>
      </c>
      <c r="O101" s="9">
        <f ca="1">DATEDIF(data[[#This Row],[Customer_Since]],TODAY(),"Y")</f>
        <v>1</v>
      </c>
      <c r="P101" s="10">
        <f>EOMONTH(data[[#This Row],[Date]],0)</f>
        <v>45535</v>
      </c>
      <c r="Q101" s="1" t="str">
        <f t="shared" ca="1" si="1"/>
        <v>3:44 PM</v>
      </c>
    </row>
    <row r="102" spans="1:17" ht="15.75" customHeight="1" x14ac:dyDescent="0.25">
      <c r="A102" s="9" t="s">
        <v>219</v>
      </c>
      <c r="B102" s="10">
        <v>45534</v>
      </c>
      <c r="C102" s="9" t="s">
        <v>220</v>
      </c>
      <c r="D102" s="9" t="s">
        <v>221</v>
      </c>
      <c r="E102" s="9" t="s">
        <v>66</v>
      </c>
      <c r="F102" s="9" t="s">
        <v>67</v>
      </c>
      <c r="G102" s="9" t="s">
        <v>5</v>
      </c>
      <c r="H102" s="11">
        <v>2</v>
      </c>
      <c r="I102" s="12">
        <v>699.99</v>
      </c>
      <c r="J102" s="12">
        <v>1399.98</v>
      </c>
      <c r="K102" s="9" t="s">
        <v>12</v>
      </c>
      <c r="L102" s="9" t="s">
        <v>26</v>
      </c>
      <c r="M102" s="9" t="s">
        <v>13</v>
      </c>
      <c r="N102" s="10">
        <v>44421</v>
      </c>
      <c r="O102" s="9">
        <f ca="1">DATEDIF(data[[#This Row],[Customer_Since]],TODAY(),"Y")</f>
        <v>3</v>
      </c>
      <c r="P102" s="10">
        <f>EOMONTH(data[[#This Row],[Date]],0)</f>
        <v>45535</v>
      </c>
      <c r="Q102" s="1" t="str">
        <f t="shared" ca="1" si="1"/>
        <v>3:44 PM</v>
      </c>
    </row>
    <row r="103" spans="1:17" ht="15.75" customHeight="1" x14ac:dyDescent="0.25">
      <c r="A103" s="9" t="s">
        <v>222</v>
      </c>
      <c r="B103" s="10">
        <v>45537</v>
      </c>
      <c r="C103" s="9" t="s">
        <v>217</v>
      </c>
      <c r="D103" s="9" t="s">
        <v>218</v>
      </c>
      <c r="E103" s="9" t="s">
        <v>3</v>
      </c>
      <c r="F103" s="9" t="s">
        <v>4</v>
      </c>
      <c r="G103" s="9" t="s">
        <v>5</v>
      </c>
      <c r="H103" s="11">
        <v>1</v>
      </c>
      <c r="I103" s="12">
        <v>249.99</v>
      </c>
      <c r="J103" s="12">
        <v>249.99</v>
      </c>
      <c r="K103" s="9" t="s">
        <v>12</v>
      </c>
      <c r="L103" s="9" t="s">
        <v>36</v>
      </c>
      <c r="M103" s="9" t="s">
        <v>13</v>
      </c>
      <c r="N103" s="10">
        <v>44685</v>
      </c>
      <c r="O103" s="9">
        <f ca="1">DATEDIF(data[[#This Row],[Customer_Since]],TODAY(),"Y")</f>
        <v>3</v>
      </c>
      <c r="P103" s="10">
        <f>EOMONTH(data[[#This Row],[Date]],0)</f>
        <v>45565</v>
      </c>
      <c r="Q103" s="1" t="str">
        <f t="shared" ca="1" si="1"/>
        <v>3:44 PM</v>
      </c>
    </row>
    <row r="104" spans="1:17" ht="15.75" customHeight="1" x14ac:dyDescent="0.25">
      <c r="A104" s="9" t="s">
        <v>223</v>
      </c>
      <c r="B104" s="10">
        <v>45537</v>
      </c>
      <c r="C104" s="9" t="s">
        <v>1</v>
      </c>
      <c r="D104" s="9" t="s">
        <v>2</v>
      </c>
      <c r="E104" s="9" t="s">
        <v>3</v>
      </c>
      <c r="F104" s="9" t="s">
        <v>4</v>
      </c>
      <c r="G104" s="9" t="s">
        <v>5</v>
      </c>
      <c r="H104" s="11">
        <v>1</v>
      </c>
      <c r="I104" s="12">
        <v>249.99</v>
      </c>
      <c r="J104" s="12">
        <v>249.99</v>
      </c>
      <c r="K104" s="9" t="s">
        <v>43</v>
      </c>
      <c r="L104" s="9" t="s">
        <v>26</v>
      </c>
      <c r="M104" s="9" t="s">
        <v>13</v>
      </c>
      <c r="N104" s="10">
        <v>45332</v>
      </c>
      <c r="O104" s="9">
        <f ca="1">DATEDIF(data[[#This Row],[Customer_Since]],TODAY(),"Y")</f>
        <v>1</v>
      </c>
      <c r="P104" s="10">
        <f>EOMONTH(data[[#This Row],[Date]],0)</f>
        <v>45565</v>
      </c>
      <c r="Q104" s="1" t="str">
        <f t="shared" ca="1" si="1"/>
        <v>3:44 PM</v>
      </c>
    </row>
    <row r="105" spans="1:17" ht="15.75" customHeight="1" x14ac:dyDescent="0.25">
      <c r="A105" s="9" t="s">
        <v>224</v>
      </c>
      <c r="B105" s="10">
        <v>45538</v>
      </c>
      <c r="C105" s="9" t="s">
        <v>212</v>
      </c>
      <c r="D105" s="9" t="s">
        <v>213</v>
      </c>
      <c r="E105" s="9" t="s">
        <v>66</v>
      </c>
      <c r="F105" s="9" t="s">
        <v>67</v>
      </c>
      <c r="G105" s="9" t="s">
        <v>5</v>
      </c>
      <c r="H105" s="11">
        <v>2</v>
      </c>
      <c r="I105" s="12">
        <v>699.99</v>
      </c>
      <c r="J105" s="12">
        <v>1399.98</v>
      </c>
      <c r="K105" s="9" t="s">
        <v>43</v>
      </c>
      <c r="L105" s="9" t="s">
        <v>7</v>
      </c>
      <c r="M105" s="9" t="s">
        <v>13</v>
      </c>
      <c r="N105" s="10">
        <v>44870</v>
      </c>
      <c r="O105" s="9">
        <f ca="1">DATEDIF(data[[#This Row],[Customer_Since]],TODAY(),"Y")</f>
        <v>2</v>
      </c>
      <c r="P105" s="10">
        <f>EOMONTH(data[[#This Row],[Date]],0)</f>
        <v>45565</v>
      </c>
      <c r="Q105" s="1" t="str">
        <f t="shared" ca="1" si="1"/>
        <v>3:44 PM</v>
      </c>
    </row>
    <row r="106" spans="1:17" ht="15.75" customHeight="1" x14ac:dyDescent="0.25">
      <c r="A106" s="9" t="s">
        <v>225</v>
      </c>
      <c r="B106" s="10">
        <v>45541</v>
      </c>
      <c r="C106" s="9" t="s">
        <v>124</v>
      </c>
      <c r="D106" s="9" t="s">
        <v>125</v>
      </c>
      <c r="E106" s="9" t="s">
        <v>17</v>
      </c>
      <c r="F106" s="9" t="s">
        <v>18</v>
      </c>
      <c r="G106" s="9" t="s">
        <v>19</v>
      </c>
      <c r="H106" s="11">
        <v>3</v>
      </c>
      <c r="I106" s="12">
        <v>59.99</v>
      </c>
      <c r="J106" s="12">
        <v>179.97</v>
      </c>
      <c r="K106" s="9" t="s">
        <v>12</v>
      </c>
      <c r="L106" s="9" t="s">
        <v>7</v>
      </c>
      <c r="M106" s="9" t="s">
        <v>13</v>
      </c>
      <c r="N106" s="10">
        <v>44717</v>
      </c>
      <c r="O106" s="9">
        <f ca="1">DATEDIF(data[[#This Row],[Customer_Since]],TODAY(),"Y")</f>
        <v>3</v>
      </c>
      <c r="P106" s="10">
        <f>EOMONTH(data[[#This Row],[Date]],0)</f>
        <v>45565</v>
      </c>
      <c r="Q106" s="1" t="str">
        <f t="shared" ca="1" si="1"/>
        <v>3:44 PM</v>
      </c>
    </row>
    <row r="107" spans="1:17" ht="15.75" customHeight="1" x14ac:dyDescent="0.25">
      <c r="A107" s="9" t="s">
        <v>226</v>
      </c>
      <c r="B107" s="10">
        <v>45544</v>
      </c>
      <c r="C107" s="9" t="s">
        <v>118</v>
      </c>
      <c r="D107" s="9" t="s">
        <v>119</v>
      </c>
      <c r="E107" s="9" t="s">
        <v>17</v>
      </c>
      <c r="F107" s="9" t="s">
        <v>18</v>
      </c>
      <c r="G107" s="9" t="s">
        <v>19</v>
      </c>
      <c r="H107" s="11">
        <v>3</v>
      </c>
      <c r="I107" s="12">
        <v>59.99</v>
      </c>
      <c r="J107" s="12">
        <v>179.97</v>
      </c>
      <c r="K107" s="9" t="s">
        <v>20</v>
      </c>
      <c r="L107" s="9" t="s">
        <v>49</v>
      </c>
      <c r="M107" s="9" t="s">
        <v>22</v>
      </c>
      <c r="N107" s="10">
        <v>44748</v>
      </c>
      <c r="O107" s="9">
        <f ca="1">DATEDIF(data[[#This Row],[Customer_Since]],TODAY(),"Y")</f>
        <v>3</v>
      </c>
      <c r="P107" s="10">
        <f>EOMONTH(data[[#This Row],[Date]],0)</f>
        <v>45565</v>
      </c>
      <c r="Q107" s="1" t="str">
        <f t="shared" ca="1" si="1"/>
        <v>3:44 PM</v>
      </c>
    </row>
    <row r="108" spans="1:17" ht="15.75" customHeight="1" x14ac:dyDescent="0.25">
      <c r="A108" s="9" t="s">
        <v>227</v>
      </c>
      <c r="B108" s="10">
        <v>45544</v>
      </c>
      <c r="C108" s="9" t="s">
        <v>127</v>
      </c>
      <c r="D108" s="9" t="s">
        <v>128</v>
      </c>
      <c r="E108" s="9" t="s">
        <v>100</v>
      </c>
      <c r="F108" s="9" t="s">
        <v>101</v>
      </c>
      <c r="G108" s="9" t="s">
        <v>19</v>
      </c>
      <c r="H108" s="11">
        <v>4</v>
      </c>
      <c r="I108" s="12">
        <v>79.989999999999995</v>
      </c>
      <c r="J108" s="12">
        <v>319.95999999999998</v>
      </c>
      <c r="K108" s="9" t="s">
        <v>6</v>
      </c>
      <c r="L108" s="9" t="s">
        <v>26</v>
      </c>
      <c r="M108" s="9" t="s">
        <v>8</v>
      </c>
      <c r="N108" s="10">
        <v>44530</v>
      </c>
      <c r="O108" s="9">
        <f ca="1">DATEDIF(data[[#This Row],[Customer_Since]],TODAY(),"Y")</f>
        <v>3</v>
      </c>
      <c r="P108" s="10">
        <f>EOMONTH(data[[#This Row],[Date]],0)</f>
        <v>45565</v>
      </c>
      <c r="Q108" s="1" t="str">
        <f t="shared" ca="1" si="1"/>
        <v>3:44 PM</v>
      </c>
    </row>
    <row r="109" spans="1:17" ht="15.75" customHeight="1" x14ac:dyDescent="0.25">
      <c r="A109" s="9" t="s">
        <v>228</v>
      </c>
      <c r="B109" s="10">
        <v>45545</v>
      </c>
      <c r="C109" s="9" t="s">
        <v>41</v>
      </c>
      <c r="D109" s="9" t="s">
        <v>42</v>
      </c>
      <c r="E109" s="9" t="s">
        <v>100</v>
      </c>
      <c r="F109" s="9" t="s">
        <v>101</v>
      </c>
      <c r="G109" s="9" t="s">
        <v>19</v>
      </c>
      <c r="H109" s="11">
        <v>1</v>
      </c>
      <c r="I109" s="12">
        <v>79.989999999999995</v>
      </c>
      <c r="J109" s="12">
        <v>79.989999999999995</v>
      </c>
      <c r="K109" s="9" t="s">
        <v>6</v>
      </c>
      <c r="L109" s="9" t="s">
        <v>36</v>
      </c>
      <c r="M109" s="9" t="s">
        <v>8</v>
      </c>
      <c r="N109" s="10">
        <v>44693</v>
      </c>
      <c r="O109" s="9">
        <f ca="1">DATEDIF(data[[#This Row],[Customer_Since]],TODAY(),"Y")</f>
        <v>3</v>
      </c>
      <c r="P109" s="10">
        <f>EOMONTH(data[[#This Row],[Date]],0)</f>
        <v>45565</v>
      </c>
      <c r="Q109" s="1" t="str">
        <f t="shared" ca="1" si="1"/>
        <v>3:44 PM</v>
      </c>
    </row>
    <row r="110" spans="1:17" ht="15.75" customHeight="1" x14ac:dyDescent="0.25">
      <c r="A110" s="9" t="s">
        <v>229</v>
      </c>
      <c r="B110" s="10">
        <v>45547</v>
      </c>
      <c r="C110" s="9" t="s">
        <v>34</v>
      </c>
      <c r="D110" s="9" t="s">
        <v>35</v>
      </c>
      <c r="E110" s="9" t="s">
        <v>91</v>
      </c>
      <c r="F110" s="9" t="s">
        <v>92</v>
      </c>
      <c r="G110" s="9" t="s">
        <v>32</v>
      </c>
      <c r="H110" s="11">
        <v>3</v>
      </c>
      <c r="I110" s="12">
        <v>299.99</v>
      </c>
      <c r="J110" s="12">
        <v>899.97</v>
      </c>
      <c r="K110" s="9" t="s">
        <v>12</v>
      </c>
      <c r="L110" s="9" t="s">
        <v>7</v>
      </c>
      <c r="M110" s="9" t="s">
        <v>13</v>
      </c>
      <c r="N110" s="10">
        <v>44494</v>
      </c>
      <c r="O110" s="9">
        <f ca="1">DATEDIF(data[[#This Row],[Customer_Since]],TODAY(),"Y")</f>
        <v>3</v>
      </c>
      <c r="P110" s="10">
        <f>EOMONTH(data[[#This Row],[Date]],0)</f>
        <v>45565</v>
      </c>
      <c r="Q110" s="1" t="str">
        <f t="shared" ca="1" si="1"/>
        <v>3:44 PM</v>
      </c>
    </row>
    <row r="111" spans="1:17" ht="15.75" customHeight="1" x14ac:dyDescent="0.25">
      <c r="A111" s="9" t="s">
        <v>230</v>
      </c>
      <c r="B111" s="10">
        <v>45548</v>
      </c>
      <c r="C111" s="9" t="s">
        <v>24</v>
      </c>
      <c r="D111" s="9" t="s">
        <v>25</v>
      </c>
      <c r="E111" s="9" t="s">
        <v>103</v>
      </c>
      <c r="F111" s="9" t="s">
        <v>104</v>
      </c>
      <c r="G111" s="9" t="s">
        <v>5</v>
      </c>
      <c r="H111" s="11">
        <v>2</v>
      </c>
      <c r="I111" s="12">
        <v>89.99</v>
      </c>
      <c r="J111" s="12">
        <v>179.98</v>
      </c>
      <c r="K111" s="9" t="s">
        <v>12</v>
      </c>
      <c r="L111" s="9" t="s">
        <v>21</v>
      </c>
      <c r="M111" s="9" t="s">
        <v>13</v>
      </c>
      <c r="N111" s="10">
        <v>44641</v>
      </c>
      <c r="O111" s="9">
        <f ca="1">DATEDIF(data[[#This Row],[Customer_Since]],TODAY(),"Y")</f>
        <v>3</v>
      </c>
      <c r="P111" s="10">
        <f>EOMONTH(data[[#This Row],[Date]],0)</f>
        <v>45565</v>
      </c>
      <c r="Q111" s="1" t="str">
        <f t="shared" ca="1" si="1"/>
        <v>3:44 PM</v>
      </c>
    </row>
    <row r="112" spans="1:17" ht="15.75" customHeight="1" x14ac:dyDescent="0.25">
      <c r="A112" s="9" t="s">
        <v>231</v>
      </c>
      <c r="B112" s="10">
        <v>45550</v>
      </c>
      <c r="C112" s="9" t="s">
        <v>232</v>
      </c>
      <c r="D112" s="9" t="s">
        <v>233</v>
      </c>
      <c r="E112" s="9" t="s">
        <v>38</v>
      </c>
      <c r="F112" s="9" t="s">
        <v>39</v>
      </c>
      <c r="G112" s="9" t="s">
        <v>5</v>
      </c>
      <c r="H112" s="11">
        <v>4</v>
      </c>
      <c r="I112" s="12">
        <v>149.99</v>
      </c>
      <c r="J112" s="12">
        <v>599.96</v>
      </c>
      <c r="K112" s="9" t="s">
        <v>6</v>
      </c>
      <c r="L112" s="9" t="s">
        <v>26</v>
      </c>
      <c r="M112" s="9" t="s">
        <v>8</v>
      </c>
      <c r="N112" s="10">
        <v>44909</v>
      </c>
      <c r="O112" s="9">
        <f ca="1">DATEDIF(data[[#This Row],[Customer_Since]],TODAY(),"Y")</f>
        <v>2</v>
      </c>
      <c r="P112" s="10">
        <f>EOMONTH(data[[#This Row],[Date]],0)</f>
        <v>45565</v>
      </c>
      <c r="Q112" s="1" t="str">
        <f t="shared" ca="1" si="1"/>
        <v>3:44 PM</v>
      </c>
    </row>
    <row r="113" spans="1:17" ht="15.75" customHeight="1" x14ac:dyDescent="0.25">
      <c r="A113" s="9" t="s">
        <v>234</v>
      </c>
      <c r="B113" s="10">
        <v>45551</v>
      </c>
      <c r="C113" s="9" t="s">
        <v>51</v>
      </c>
      <c r="D113" s="9" t="s">
        <v>52</v>
      </c>
      <c r="E113" s="9" t="s">
        <v>3</v>
      </c>
      <c r="F113" s="9" t="s">
        <v>4</v>
      </c>
      <c r="G113" s="9" t="s">
        <v>5</v>
      </c>
      <c r="H113" s="11">
        <v>2</v>
      </c>
      <c r="I113" s="12">
        <v>249.99</v>
      </c>
      <c r="J113" s="12">
        <v>499.98</v>
      </c>
      <c r="K113" s="9" t="s">
        <v>20</v>
      </c>
      <c r="L113" s="9" t="s">
        <v>21</v>
      </c>
      <c r="M113" s="9" t="s">
        <v>8</v>
      </c>
      <c r="N113" s="10">
        <v>44993</v>
      </c>
      <c r="O113" s="9">
        <f ca="1">DATEDIF(data[[#This Row],[Customer_Since]],TODAY(),"Y")</f>
        <v>2</v>
      </c>
      <c r="P113" s="10">
        <f>EOMONTH(data[[#This Row],[Date]],0)</f>
        <v>45565</v>
      </c>
      <c r="Q113" s="1" t="str">
        <f t="shared" ca="1" si="1"/>
        <v>3:44 PM</v>
      </c>
    </row>
    <row r="114" spans="1:17" ht="15.75" customHeight="1" x14ac:dyDescent="0.25">
      <c r="A114" s="9" t="s">
        <v>235</v>
      </c>
      <c r="B114" s="10">
        <v>45551</v>
      </c>
      <c r="C114" s="9" t="s">
        <v>140</v>
      </c>
      <c r="D114" s="9" t="s">
        <v>141</v>
      </c>
      <c r="E114" s="9" t="s">
        <v>112</v>
      </c>
      <c r="F114" s="9" t="s">
        <v>113</v>
      </c>
      <c r="G114" s="9" t="s">
        <v>32</v>
      </c>
      <c r="H114" s="11">
        <v>4</v>
      </c>
      <c r="I114" s="12">
        <v>199.99</v>
      </c>
      <c r="J114" s="12">
        <v>799.96</v>
      </c>
      <c r="K114" s="9" t="s">
        <v>43</v>
      </c>
      <c r="L114" s="9" t="s">
        <v>49</v>
      </c>
      <c r="M114" s="9" t="s">
        <v>8</v>
      </c>
      <c r="N114" s="10">
        <v>44458</v>
      </c>
      <c r="O114" s="9">
        <f ca="1">DATEDIF(data[[#This Row],[Customer_Since]],TODAY(),"Y")</f>
        <v>3</v>
      </c>
      <c r="P114" s="10">
        <f>EOMONTH(data[[#This Row],[Date]],0)</f>
        <v>45565</v>
      </c>
      <c r="Q114" s="1" t="str">
        <f t="shared" ca="1" si="1"/>
        <v>3:44 PM</v>
      </c>
    </row>
    <row r="115" spans="1:17" ht="15.75" customHeight="1" x14ac:dyDescent="0.25">
      <c r="A115" s="9" t="s">
        <v>236</v>
      </c>
      <c r="B115" s="10">
        <v>45554</v>
      </c>
      <c r="C115" s="9" t="s">
        <v>133</v>
      </c>
      <c r="D115" s="9" t="s">
        <v>134</v>
      </c>
      <c r="E115" s="9" t="s">
        <v>103</v>
      </c>
      <c r="F115" s="9" t="s">
        <v>104</v>
      </c>
      <c r="G115" s="9" t="s">
        <v>5</v>
      </c>
      <c r="H115" s="11">
        <v>5</v>
      </c>
      <c r="I115" s="12">
        <v>89.99</v>
      </c>
      <c r="J115" s="12">
        <v>449.95</v>
      </c>
      <c r="K115" s="9" t="s">
        <v>12</v>
      </c>
      <c r="L115" s="9" t="s">
        <v>49</v>
      </c>
      <c r="M115" s="9" t="s">
        <v>13</v>
      </c>
      <c r="N115" s="10">
        <v>44446</v>
      </c>
      <c r="O115" s="9">
        <f ca="1">DATEDIF(data[[#This Row],[Customer_Since]],TODAY(),"Y")</f>
        <v>3</v>
      </c>
      <c r="P115" s="10">
        <f>EOMONTH(data[[#This Row],[Date]],0)</f>
        <v>45565</v>
      </c>
      <c r="Q115" s="1" t="str">
        <f t="shared" ca="1" si="1"/>
        <v>3:44 PM</v>
      </c>
    </row>
    <row r="116" spans="1:17" ht="15.75" customHeight="1" x14ac:dyDescent="0.25">
      <c r="A116" s="9" t="s">
        <v>237</v>
      </c>
      <c r="B116" s="10">
        <v>45554</v>
      </c>
      <c r="C116" s="9" t="s">
        <v>238</v>
      </c>
      <c r="D116" s="9" t="s">
        <v>239</v>
      </c>
      <c r="E116" s="9" t="s">
        <v>38</v>
      </c>
      <c r="F116" s="9" t="s">
        <v>39</v>
      </c>
      <c r="G116" s="9" t="s">
        <v>5</v>
      </c>
      <c r="H116" s="11">
        <v>1</v>
      </c>
      <c r="I116" s="12">
        <v>149.99</v>
      </c>
      <c r="J116" s="12">
        <v>149.99</v>
      </c>
      <c r="K116" s="9" t="s">
        <v>20</v>
      </c>
      <c r="L116" s="9" t="s">
        <v>49</v>
      </c>
      <c r="M116" s="9" t="s">
        <v>22</v>
      </c>
      <c r="N116" s="10">
        <v>44482</v>
      </c>
      <c r="O116" s="9">
        <f ca="1">DATEDIF(data[[#This Row],[Customer_Since]],TODAY(),"Y")</f>
        <v>3</v>
      </c>
      <c r="P116" s="10">
        <f>EOMONTH(data[[#This Row],[Date]],0)</f>
        <v>45565</v>
      </c>
      <c r="Q116" s="1" t="str">
        <f t="shared" ca="1" si="1"/>
        <v>3:44 PM</v>
      </c>
    </row>
    <row r="117" spans="1:17" ht="15.75" customHeight="1" x14ac:dyDescent="0.25">
      <c r="A117" s="9" t="s">
        <v>240</v>
      </c>
      <c r="B117" s="10">
        <v>45554</v>
      </c>
      <c r="C117" s="9" t="s">
        <v>58</v>
      </c>
      <c r="D117" s="9" t="s">
        <v>59</v>
      </c>
      <c r="E117" s="9" t="s">
        <v>66</v>
      </c>
      <c r="F117" s="9" t="s">
        <v>67</v>
      </c>
      <c r="G117" s="9" t="s">
        <v>5</v>
      </c>
      <c r="H117" s="11">
        <v>4</v>
      </c>
      <c r="I117" s="12">
        <v>699.99</v>
      </c>
      <c r="J117" s="12">
        <v>2799.96</v>
      </c>
      <c r="K117" s="9" t="s">
        <v>20</v>
      </c>
      <c r="L117" s="9" t="s">
        <v>21</v>
      </c>
      <c r="M117" s="9" t="s">
        <v>8</v>
      </c>
      <c r="N117" s="10">
        <v>44618</v>
      </c>
      <c r="O117" s="9">
        <f ca="1">DATEDIF(data[[#This Row],[Customer_Since]],TODAY(),"Y")</f>
        <v>3</v>
      </c>
      <c r="P117" s="10">
        <f>EOMONTH(data[[#This Row],[Date]],0)</f>
        <v>45565</v>
      </c>
      <c r="Q117" s="1" t="str">
        <f t="shared" ca="1" si="1"/>
        <v>3:44 PM</v>
      </c>
    </row>
    <row r="118" spans="1:17" ht="15.75" customHeight="1" x14ac:dyDescent="0.25">
      <c r="A118" s="9" t="s">
        <v>241</v>
      </c>
      <c r="B118" s="10">
        <v>45559</v>
      </c>
      <c r="C118" s="9" t="s">
        <v>220</v>
      </c>
      <c r="D118" s="9" t="s">
        <v>221</v>
      </c>
      <c r="E118" s="9" t="s">
        <v>47</v>
      </c>
      <c r="F118" s="9" t="s">
        <v>48</v>
      </c>
      <c r="G118" s="9" t="s">
        <v>5</v>
      </c>
      <c r="H118" s="11">
        <v>3</v>
      </c>
      <c r="I118" s="12">
        <v>899.99</v>
      </c>
      <c r="J118" s="12">
        <v>2699.97</v>
      </c>
      <c r="K118" s="9" t="s">
        <v>12</v>
      </c>
      <c r="L118" s="9" t="s">
        <v>26</v>
      </c>
      <c r="M118" s="9" t="s">
        <v>22</v>
      </c>
      <c r="N118" s="10">
        <v>45157</v>
      </c>
      <c r="O118" s="9">
        <f ca="1">DATEDIF(data[[#This Row],[Customer_Since]],TODAY(),"Y")</f>
        <v>1</v>
      </c>
      <c r="P118" s="10">
        <f>EOMONTH(data[[#This Row],[Date]],0)</f>
        <v>45565</v>
      </c>
      <c r="Q118" s="1" t="str">
        <f t="shared" ca="1" si="1"/>
        <v>3:44 PM</v>
      </c>
    </row>
    <row r="119" spans="1:17" ht="15.75" customHeight="1" x14ac:dyDescent="0.25">
      <c r="A119" s="9" t="s">
        <v>242</v>
      </c>
      <c r="B119" s="10">
        <v>45560</v>
      </c>
      <c r="C119" s="9" t="s">
        <v>98</v>
      </c>
      <c r="D119" s="9" t="s">
        <v>99</v>
      </c>
      <c r="E119" s="9" t="s">
        <v>30</v>
      </c>
      <c r="F119" s="9" t="s">
        <v>31</v>
      </c>
      <c r="G119" s="9" t="s">
        <v>32</v>
      </c>
      <c r="H119" s="11">
        <v>3</v>
      </c>
      <c r="I119" s="12">
        <v>149.99</v>
      </c>
      <c r="J119" s="12">
        <v>449.97</v>
      </c>
      <c r="K119" s="9" t="s">
        <v>20</v>
      </c>
      <c r="L119" s="9" t="s">
        <v>49</v>
      </c>
      <c r="M119" s="9" t="s">
        <v>8</v>
      </c>
      <c r="N119" s="10">
        <v>44886</v>
      </c>
      <c r="O119" s="9">
        <f ca="1">DATEDIF(data[[#This Row],[Customer_Since]],TODAY(),"Y")</f>
        <v>2</v>
      </c>
      <c r="P119" s="10">
        <f>EOMONTH(data[[#This Row],[Date]],0)</f>
        <v>45565</v>
      </c>
      <c r="Q119" s="1" t="str">
        <f t="shared" ca="1" si="1"/>
        <v>3:44 PM</v>
      </c>
    </row>
    <row r="120" spans="1:17" ht="15.75" customHeight="1" x14ac:dyDescent="0.25">
      <c r="A120" s="9" t="s">
        <v>243</v>
      </c>
      <c r="B120" s="10">
        <v>45563</v>
      </c>
      <c r="C120" s="9" t="s">
        <v>85</v>
      </c>
      <c r="D120" s="9" t="s">
        <v>86</v>
      </c>
      <c r="E120" s="9" t="s">
        <v>91</v>
      </c>
      <c r="F120" s="9" t="s">
        <v>92</v>
      </c>
      <c r="G120" s="9" t="s">
        <v>32</v>
      </c>
      <c r="H120" s="11">
        <v>2</v>
      </c>
      <c r="I120" s="12">
        <v>299.99</v>
      </c>
      <c r="J120" s="12">
        <v>599.98</v>
      </c>
      <c r="K120" s="9" t="s">
        <v>43</v>
      </c>
      <c r="L120" s="9" t="s">
        <v>7</v>
      </c>
      <c r="M120" s="9" t="s">
        <v>8</v>
      </c>
      <c r="N120" s="10">
        <v>44569</v>
      </c>
      <c r="O120" s="9">
        <f ca="1">DATEDIF(data[[#This Row],[Customer_Since]],TODAY(),"Y")</f>
        <v>3</v>
      </c>
      <c r="P120" s="10">
        <f>EOMONTH(data[[#This Row],[Date]],0)</f>
        <v>45565</v>
      </c>
      <c r="Q120" s="1" t="str">
        <f t="shared" ca="1" si="1"/>
        <v>3:44 PM</v>
      </c>
    </row>
    <row r="121" spans="1:17" ht="15.75" customHeight="1" x14ac:dyDescent="0.25">
      <c r="A121" s="9" t="s">
        <v>244</v>
      </c>
      <c r="B121" s="10">
        <v>45564</v>
      </c>
      <c r="C121" s="9" t="s">
        <v>245</v>
      </c>
      <c r="D121" s="9" t="s">
        <v>246</v>
      </c>
      <c r="E121" s="9" t="s">
        <v>112</v>
      </c>
      <c r="F121" s="9" t="s">
        <v>113</v>
      </c>
      <c r="G121" s="9" t="s">
        <v>32</v>
      </c>
      <c r="H121" s="11">
        <v>1</v>
      </c>
      <c r="I121" s="12">
        <v>199.99</v>
      </c>
      <c r="J121" s="12">
        <v>199.99</v>
      </c>
      <c r="K121" s="9" t="s">
        <v>43</v>
      </c>
      <c r="L121" s="9" t="s">
        <v>49</v>
      </c>
      <c r="M121" s="9" t="s">
        <v>22</v>
      </c>
      <c r="N121" s="10">
        <v>44953</v>
      </c>
      <c r="O121" s="9">
        <f ca="1">DATEDIF(data[[#This Row],[Customer_Since]],TODAY(),"Y")</f>
        <v>2</v>
      </c>
      <c r="P121" s="10">
        <f>EOMONTH(data[[#This Row],[Date]],0)</f>
        <v>45565</v>
      </c>
      <c r="Q121" s="1" t="str">
        <f t="shared" ca="1" si="1"/>
        <v>3:44 PM</v>
      </c>
    </row>
    <row r="122" spans="1:17" ht="15.75" customHeight="1" x14ac:dyDescent="0.25">
      <c r="A122" s="9" t="s">
        <v>247</v>
      </c>
      <c r="B122" s="10">
        <v>45566</v>
      </c>
      <c r="C122" s="9" t="s">
        <v>28</v>
      </c>
      <c r="D122" s="9" t="s">
        <v>29</v>
      </c>
      <c r="E122" s="9" t="s">
        <v>91</v>
      </c>
      <c r="F122" s="9" t="s">
        <v>92</v>
      </c>
      <c r="G122" s="9" t="s">
        <v>32</v>
      </c>
      <c r="H122" s="11">
        <v>4</v>
      </c>
      <c r="I122" s="12">
        <v>299.99</v>
      </c>
      <c r="J122" s="12">
        <v>1199.96</v>
      </c>
      <c r="K122" s="9" t="s">
        <v>6</v>
      </c>
      <c r="L122" s="9" t="s">
        <v>7</v>
      </c>
      <c r="M122" s="9" t="s">
        <v>13</v>
      </c>
      <c r="N122" s="10">
        <v>44460</v>
      </c>
      <c r="O122" s="9">
        <f ca="1">DATEDIF(data[[#This Row],[Customer_Since]],TODAY(),"Y")</f>
        <v>3</v>
      </c>
      <c r="P122" s="10">
        <f>EOMONTH(data[[#This Row],[Date]],0)</f>
        <v>45596</v>
      </c>
      <c r="Q122" s="1" t="str">
        <f t="shared" ca="1" si="1"/>
        <v>3:44 PM</v>
      </c>
    </row>
    <row r="123" spans="1:17" ht="15.75" customHeight="1" x14ac:dyDescent="0.25">
      <c r="A123" s="9" t="s">
        <v>248</v>
      </c>
      <c r="B123" s="10">
        <v>45572</v>
      </c>
      <c r="C123" s="9" t="s">
        <v>75</v>
      </c>
      <c r="D123" s="9" t="s">
        <v>76</v>
      </c>
      <c r="E123" s="9" t="s">
        <v>17</v>
      </c>
      <c r="F123" s="9" t="s">
        <v>18</v>
      </c>
      <c r="G123" s="9" t="s">
        <v>19</v>
      </c>
      <c r="H123" s="11">
        <v>2</v>
      </c>
      <c r="I123" s="12">
        <v>59.99</v>
      </c>
      <c r="J123" s="12">
        <v>119.98</v>
      </c>
      <c r="K123" s="9" t="s">
        <v>12</v>
      </c>
      <c r="L123" s="9" t="s">
        <v>7</v>
      </c>
      <c r="M123" s="9" t="s">
        <v>8</v>
      </c>
      <c r="N123" s="10">
        <v>44579</v>
      </c>
      <c r="O123" s="9">
        <f ca="1">DATEDIF(data[[#This Row],[Customer_Since]],TODAY(),"Y")</f>
        <v>3</v>
      </c>
      <c r="P123" s="10">
        <f>EOMONTH(data[[#This Row],[Date]],0)</f>
        <v>45596</v>
      </c>
      <c r="Q123" s="1" t="str">
        <f t="shared" ca="1" si="1"/>
        <v>3:44 PM</v>
      </c>
    </row>
    <row r="124" spans="1:17" ht="15.75" customHeight="1" x14ac:dyDescent="0.25">
      <c r="A124" s="9" t="s">
        <v>249</v>
      </c>
      <c r="B124" s="10">
        <v>45572</v>
      </c>
      <c r="C124" s="9" t="s">
        <v>220</v>
      </c>
      <c r="D124" s="9" t="s">
        <v>221</v>
      </c>
      <c r="E124" s="9" t="s">
        <v>38</v>
      </c>
      <c r="F124" s="9" t="s">
        <v>39</v>
      </c>
      <c r="G124" s="9" t="s">
        <v>5</v>
      </c>
      <c r="H124" s="11">
        <v>4</v>
      </c>
      <c r="I124" s="12">
        <v>149.99</v>
      </c>
      <c r="J124" s="12">
        <v>599.96</v>
      </c>
      <c r="K124" s="9" t="s">
        <v>12</v>
      </c>
      <c r="L124" s="9" t="s">
        <v>26</v>
      </c>
      <c r="M124" s="9" t="s">
        <v>13</v>
      </c>
      <c r="N124" s="10">
        <v>45076</v>
      </c>
      <c r="O124" s="9">
        <f ca="1">DATEDIF(data[[#This Row],[Customer_Since]],TODAY(),"Y")</f>
        <v>2</v>
      </c>
      <c r="P124" s="10">
        <f>EOMONTH(data[[#This Row],[Date]],0)</f>
        <v>45596</v>
      </c>
      <c r="Q124" s="1" t="str">
        <f t="shared" ca="1" si="1"/>
        <v>3:44 PM</v>
      </c>
    </row>
    <row r="125" spans="1:17" ht="15.75" customHeight="1" x14ac:dyDescent="0.25">
      <c r="A125" s="9" t="s">
        <v>250</v>
      </c>
      <c r="B125" s="10">
        <v>45573</v>
      </c>
      <c r="C125" s="9" t="s">
        <v>197</v>
      </c>
      <c r="D125" s="9" t="s">
        <v>198</v>
      </c>
      <c r="E125" s="9" t="s">
        <v>66</v>
      </c>
      <c r="F125" s="9" t="s">
        <v>67</v>
      </c>
      <c r="G125" s="9" t="s">
        <v>5</v>
      </c>
      <c r="H125" s="11">
        <v>2</v>
      </c>
      <c r="I125" s="12">
        <v>699.99</v>
      </c>
      <c r="J125" s="12">
        <v>1399.98</v>
      </c>
      <c r="K125" s="9" t="s">
        <v>43</v>
      </c>
      <c r="L125" s="9" t="s">
        <v>49</v>
      </c>
      <c r="M125" s="9" t="s">
        <v>13</v>
      </c>
      <c r="N125" s="10">
        <v>45274</v>
      </c>
      <c r="O125" s="9">
        <f ca="1">DATEDIF(data[[#This Row],[Customer_Since]],TODAY(),"Y")</f>
        <v>1</v>
      </c>
      <c r="P125" s="10">
        <f>EOMONTH(data[[#This Row],[Date]],0)</f>
        <v>45596</v>
      </c>
      <c r="Q125" s="1" t="str">
        <f t="shared" ca="1" si="1"/>
        <v>3:44 PM</v>
      </c>
    </row>
    <row r="126" spans="1:17" ht="15.75" customHeight="1" x14ac:dyDescent="0.25">
      <c r="A126" s="9" t="s">
        <v>251</v>
      </c>
      <c r="B126" s="10">
        <v>45573</v>
      </c>
      <c r="C126" s="9" t="s">
        <v>217</v>
      </c>
      <c r="D126" s="9" t="s">
        <v>218</v>
      </c>
      <c r="E126" s="9" t="s">
        <v>30</v>
      </c>
      <c r="F126" s="9" t="s">
        <v>31</v>
      </c>
      <c r="G126" s="9" t="s">
        <v>32</v>
      </c>
      <c r="H126" s="11">
        <v>3</v>
      </c>
      <c r="I126" s="12">
        <v>149.99</v>
      </c>
      <c r="J126" s="12">
        <v>449.97</v>
      </c>
      <c r="K126" s="9" t="s">
        <v>12</v>
      </c>
      <c r="L126" s="9" t="s">
        <v>21</v>
      </c>
      <c r="M126" s="9" t="s">
        <v>22</v>
      </c>
      <c r="N126" s="10">
        <v>44940</v>
      </c>
      <c r="O126" s="9">
        <f ca="1">DATEDIF(data[[#This Row],[Customer_Since]],TODAY(),"Y")</f>
        <v>2</v>
      </c>
      <c r="P126" s="10">
        <f>EOMONTH(data[[#This Row],[Date]],0)</f>
        <v>45596</v>
      </c>
      <c r="Q126" s="1" t="str">
        <f t="shared" ca="1" si="1"/>
        <v>3:44 PM</v>
      </c>
    </row>
    <row r="127" spans="1:17" ht="15.75" customHeight="1" x14ac:dyDescent="0.25">
      <c r="A127" s="9" t="s">
        <v>252</v>
      </c>
      <c r="B127" s="10">
        <v>45576</v>
      </c>
      <c r="C127" s="9" t="s">
        <v>133</v>
      </c>
      <c r="D127" s="9" t="s">
        <v>134</v>
      </c>
      <c r="E127" s="9" t="s">
        <v>91</v>
      </c>
      <c r="F127" s="9" t="s">
        <v>92</v>
      </c>
      <c r="G127" s="9" t="s">
        <v>32</v>
      </c>
      <c r="H127" s="11">
        <v>3</v>
      </c>
      <c r="I127" s="12">
        <v>299.99</v>
      </c>
      <c r="J127" s="12">
        <v>899.97</v>
      </c>
      <c r="K127" s="9" t="s">
        <v>12</v>
      </c>
      <c r="L127" s="9" t="s">
        <v>7</v>
      </c>
      <c r="M127" s="9" t="s">
        <v>22</v>
      </c>
      <c r="N127" s="10">
        <v>45174</v>
      </c>
      <c r="O127" s="9">
        <f ca="1">DATEDIF(data[[#This Row],[Customer_Since]],TODAY(),"Y")</f>
        <v>1</v>
      </c>
      <c r="P127" s="10">
        <f>EOMONTH(data[[#This Row],[Date]],0)</f>
        <v>45596</v>
      </c>
      <c r="Q127" s="1" t="str">
        <f t="shared" ca="1" si="1"/>
        <v>3:44 PM</v>
      </c>
    </row>
    <row r="128" spans="1:17" ht="15.75" customHeight="1" x14ac:dyDescent="0.25">
      <c r="A128" s="9" t="s">
        <v>253</v>
      </c>
      <c r="B128" s="10">
        <v>45579</v>
      </c>
      <c r="C128" s="9" t="s">
        <v>69</v>
      </c>
      <c r="D128" s="9" t="s">
        <v>70</v>
      </c>
      <c r="E128" s="9" t="s">
        <v>47</v>
      </c>
      <c r="F128" s="9" t="s">
        <v>48</v>
      </c>
      <c r="G128" s="9" t="s">
        <v>5</v>
      </c>
      <c r="H128" s="11">
        <v>3</v>
      </c>
      <c r="I128" s="12">
        <v>899.99</v>
      </c>
      <c r="J128" s="12">
        <v>2699.97</v>
      </c>
      <c r="K128" s="9" t="s">
        <v>20</v>
      </c>
      <c r="L128" s="9" t="s">
        <v>36</v>
      </c>
      <c r="M128" s="9" t="s">
        <v>8</v>
      </c>
      <c r="N128" s="10">
        <v>45215</v>
      </c>
      <c r="O128" s="9">
        <f ca="1">DATEDIF(data[[#This Row],[Customer_Since]],TODAY(),"Y")</f>
        <v>1</v>
      </c>
      <c r="P128" s="10">
        <f>EOMONTH(data[[#This Row],[Date]],0)</f>
        <v>45596</v>
      </c>
      <c r="Q128" s="1" t="str">
        <f t="shared" ca="1" si="1"/>
        <v>3:44 PM</v>
      </c>
    </row>
    <row r="129" spans="1:17" ht="15.75" customHeight="1" x14ac:dyDescent="0.25">
      <c r="A129" s="9" t="s">
        <v>254</v>
      </c>
      <c r="B129" s="10">
        <v>45581</v>
      </c>
      <c r="C129" s="9" t="s">
        <v>82</v>
      </c>
      <c r="D129" s="9" t="s">
        <v>83</v>
      </c>
      <c r="E129" s="9" t="s">
        <v>66</v>
      </c>
      <c r="F129" s="9" t="s">
        <v>67</v>
      </c>
      <c r="G129" s="9" t="s">
        <v>5</v>
      </c>
      <c r="H129" s="11">
        <v>5</v>
      </c>
      <c r="I129" s="12">
        <v>699.99</v>
      </c>
      <c r="J129" s="12">
        <v>3499.95</v>
      </c>
      <c r="K129" s="9" t="s">
        <v>6</v>
      </c>
      <c r="L129" s="9" t="s">
        <v>49</v>
      </c>
      <c r="M129" s="9" t="s">
        <v>22</v>
      </c>
      <c r="N129" s="10">
        <v>45008</v>
      </c>
      <c r="O129" s="9">
        <f ca="1">DATEDIF(data[[#This Row],[Customer_Since]],TODAY(),"Y")</f>
        <v>2</v>
      </c>
      <c r="P129" s="10">
        <f>EOMONTH(data[[#This Row],[Date]],0)</f>
        <v>45596</v>
      </c>
      <c r="Q129" s="1" t="str">
        <f t="shared" ca="1" si="1"/>
        <v>3:44 PM</v>
      </c>
    </row>
    <row r="130" spans="1:17" ht="15.75" customHeight="1" x14ac:dyDescent="0.25">
      <c r="A130" s="9" t="s">
        <v>255</v>
      </c>
      <c r="B130" s="10">
        <v>45581</v>
      </c>
      <c r="C130" s="9" t="s">
        <v>157</v>
      </c>
      <c r="D130" s="9" t="s">
        <v>158</v>
      </c>
      <c r="E130" s="9" t="s">
        <v>66</v>
      </c>
      <c r="F130" s="9" t="s">
        <v>67</v>
      </c>
      <c r="G130" s="9" t="s">
        <v>5</v>
      </c>
      <c r="H130" s="11">
        <v>4</v>
      </c>
      <c r="I130" s="12">
        <v>699.99</v>
      </c>
      <c r="J130" s="12">
        <v>2799.96</v>
      </c>
      <c r="K130" s="9" t="s">
        <v>12</v>
      </c>
      <c r="L130" s="9" t="s">
        <v>7</v>
      </c>
      <c r="M130" s="9" t="s">
        <v>8</v>
      </c>
      <c r="N130" s="10">
        <v>45385</v>
      </c>
      <c r="O130" s="9">
        <f ca="1">DATEDIF(data[[#This Row],[Customer_Since]],TODAY(),"Y")</f>
        <v>1</v>
      </c>
      <c r="P130" s="10">
        <f>EOMONTH(data[[#This Row],[Date]],0)</f>
        <v>45596</v>
      </c>
      <c r="Q130" s="1" t="str">
        <f t="shared" ref="Q130:Q193" ca="1" si="2">TEXT(NOW(),"h:mm AM/PM")</f>
        <v>3:44 PM</v>
      </c>
    </row>
    <row r="131" spans="1:17" ht="15.75" customHeight="1" x14ac:dyDescent="0.25">
      <c r="A131" s="9" t="s">
        <v>256</v>
      </c>
      <c r="B131" s="10">
        <v>45581</v>
      </c>
      <c r="C131" s="9" t="s">
        <v>136</v>
      </c>
      <c r="D131" s="9" t="s">
        <v>137</v>
      </c>
      <c r="E131" s="9" t="s">
        <v>47</v>
      </c>
      <c r="F131" s="9" t="s">
        <v>48</v>
      </c>
      <c r="G131" s="9" t="s">
        <v>5</v>
      </c>
      <c r="H131" s="11">
        <v>1</v>
      </c>
      <c r="I131" s="12">
        <v>899.99</v>
      </c>
      <c r="J131" s="12">
        <v>899.99</v>
      </c>
      <c r="K131" s="9" t="s">
        <v>12</v>
      </c>
      <c r="L131" s="9" t="s">
        <v>49</v>
      </c>
      <c r="M131" s="9" t="s">
        <v>22</v>
      </c>
      <c r="N131" s="10">
        <v>45369</v>
      </c>
      <c r="O131" s="9">
        <f ca="1">DATEDIF(data[[#This Row],[Customer_Since]],TODAY(),"Y")</f>
        <v>1</v>
      </c>
      <c r="P131" s="10">
        <f>EOMONTH(data[[#This Row],[Date]],0)</f>
        <v>45596</v>
      </c>
      <c r="Q131" s="1" t="str">
        <f t="shared" ca="1" si="2"/>
        <v>3:44 PM</v>
      </c>
    </row>
    <row r="132" spans="1:17" ht="15.75" customHeight="1" x14ac:dyDescent="0.25">
      <c r="A132" s="9" t="s">
        <v>257</v>
      </c>
      <c r="B132" s="10">
        <v>45583</v>
      </c>
      <c r="C132" s="9" t="s">
        <v>212</v>
      </c>
      <c r="D132" s="9" t="s">
        <v>213</v>
      </c>
      <c r="E132" s="9" t="s">
        <v>38</v>
      </c>
      <c r="F132" s="9" t="s">
        <v>39</v>
      </c>
      <c r="G132" s="9" t="s">
        <v>5</v>
      </c>
      <c r="H132" s="11">
        <v>2</v>
      </c>
      <c r="I132" s="12">
        <v>149.99</v>
      </c>
      <c r="J132" s="12">
        <v>299.98</v>
      </c>
      <c r="K132" s="9" t="s">
        <v>12</v>
      </c>
      <c r="L132" s="9" t="s">
        <v>36</v>
      </c>
      <c r="M132" s="9" t="s">
        <v>8</v>
      </c>
      <c r="N132" s="10">
        <v>44916</v>
      </c>
      <c r="O132" s="9">
        <f ca="1">DATEDIF(data[[#This Row],[Customer_Since]],TODAY(),"Y")</f>
        <v>2</v>
      </c>
      <c r="P132" s="10">
        <f>EOMONTH(data[[#This Row],[Date]],0)</f>
        <v>45596</v>
      </c>
      <c r="Q132" s="1" t="str">
        <f t="shared" ca="1" si="2"/>
        <v>3:44 PM</v>
      </c>
    </row>
    <row r="133" spans="1:17" ht="15.75" customHeight="1" x14ac:dyDescent="0.25">
      <c r="A133" s="9" t="s">
        <v>258</v>
      </c>
      <c r="B133" s="10">
        <v>45586</v>
      </c>
      <c r="C133" s="9" t="s">
        <v>212</v>
      </c>
      <c r="D133" s="9" t="s">
        <v>213</v>
      </c>
      <c r="E133" s="9" t="s">
        <v>103</v>
      </c>
      <c r="F133" s="9" t="s">
        <v>104</v>
      </c>
      <c r="G133" s="9" t="s">
        <v>5</v>
      </c>
      <c r="H133" s="11">
        <v>3</v>
      </c>
      <c r="I133" s="12">
        <v>89.99</v>
      </c>
      <c r="J133" s="12">
        <v>269.97000000000003</v>
      </c>
      <c r="K133" s="9" t="s">
        <v>20</v>
      </c>
      <c r="L133" s="9" t="s">
        <v>7</v>
      </c>
      <c r="M133" s="9" t="s">
        <v>8</v>
      </c>
      <c r="N133" s="10">
        <v>44551</v>
      </c>
      <c r="O133" s="9">
        <f ca="1">DATEDIF(data[[#This Row],[Customer_Since]],TODAY(),"Y")</f>
        <v>3</v>
      </c>
      <c r="P133" s="10">
        <f>EOMONTH(data[[#This Row],[Date]],0)</f>
        <v>45596</v>
      </c>
      <c r="Q133" s="1" t="str">
        <f t="shared" ca="1" si="2"/>
        <v>3:44 PM</v>
      </c>
    </row>
    <row r="134" spans="1:17" ht="15.75" customHeight="1" x14ac:dyDescent="0.25">
      <c r="A134" s="9" t="s">
        <v>259</v>
      </c>
      <c r="B134" s="10">
        <v>45588</v>
      </c>
      <c r="C134" s="9" t="s">
        <v>24</v>
      </c>
      <c r="D134" s="9" t="s">
        <v>25</v>
      </c>
      <c r="E134" s="9" t="s">
        <v>38</v>
      </c>
      <c r="F134" s="9" t="s">
        <v>39</v>
      </c>
      <c r="G134" s="9" t="s">
        <v>5</v>
      </c>
      <c r="H134" s="11">
        <v>2</v>
      </c>
      <c r="I134" s="12">
        <v>149.99</v>
      </c>
      <c r="J134" s="12">
        <v>299.98</v>
      </c>
      <c r="K134" s="9" t="s">
        <v>20</v>
      </c>
      <c r="L134" s="9" t="s">
        <v>7</v>
      </c>
      <c r="M134" s="9" t="s">
        <v>8</v>
      </c>
      <c r="N134" s="10">
        <v>44473</v>
      </c>
      <c r="O134" s="9">
        <f ca="1">DATEDIF(data[[#This Row],[Customer_Since]],TODAY(),"Y")</f>
        <v>3</v>
      </c>
      <c r="P134" s="10">
        <f>EOMONTH(data[[#This Row],[Date]],0)</f>
        <v>45596</v>
      </c>
      <c r="Q134" s="1" t="str">
        <f t="shared" ca="1" si="2"/>
        <v>3:44 PM</v>
      </c>
    </row>
    <row r="135" spans="1:17" ht="15.75" customHeight="1" x14ac:dyDescent="0.25">
      <c r="A135" s="9" t="s">
        <v>260</v>
      </c>
      <c r="B135" s="10">
        <v>45588</v>
      </c>
      <c r="C135" s="9" t="s">
        <v>140</v>
      </c>
      <c r="D135" s="9" t="s">
        <v>141</v>
      </c>
      <c r="E135" s="9" t="s">
        <v>66</v>
      </c>
      <c r="F135" s="9" t="s">
        <v>67</v>
      </c>
      <c r="G135" s="9" t="s">
        <v>5</v>
      </c>
      <c r="H135" s="11">
        <v>2</v>
      </c>
      <c r="I135" s="12">
        <v>699.99</v>
      </c>
      <c r="J135" s="12">
        <v>1399.98</v>
      </c>
      <c r="K135" s="9" t="s">
        <v>6</v>
      </c>
      <c r="L135" s="9" t="s">
        <v>7</v>
      </c>
      <c r="M135" s="9" t="s">
        <v>8</v>
      </c>
      <c r="N135" s="10">
        <v>44992</v>
      </c>
      <c r="O135" s="9">
        <f ca="1">DATEDIF(data[[#This Row],[Customer_Since]],TODAY(),"Y")</f>
        <v>2</v>
      </c>
      <c r="P135" s="10">
        <f>EOMONTH(data[[#This Row],[Date]],0)</f>
        <v>45596</v>
      </c>
      <c r="Q135" s="1" t="str">
        <f t="shared" ca="1" si="2"/>
        <v>3:44 PM</v>
      </c>
    </row>
    <row r="136" spans="1:17" ht="15.75" customHeight="1" x14ac:dyDescent="0.25">
      <c r="A136" s="9" t="s">
        <v>261</v>
      </c>
      <c r="B136" s="10">
        <v>45589</v>
      </c>
      <c r="C136" s="9" t="s">
        <v>144</v>
      </c>
      <c r="D136" s="9" t="s">
        <v>145</v>
      </c>
      <c r="E136" s="9" t="s">
        <v>66</v>
      </c>
      <c r="F136" s="9" t="s">
        <v>67</v>
      </c>
      <c r="G136" s="9" t="s">
        <v>5</v>
      </c>
      <c r="H136" s="11">
        <v>5</v>
      </c>
      <c r="I136" s="12">
        <v>699.99</v>
      </c>
      <c r="J136" s="12">
        <v>3499.95</v>
      </c>
      <c r="K136" s="9" t="s">
        <v>6</v>
      </c>
      <c r="L136" s="9" t="s">
        <v>26</v>
      </c>
      <c r="M136" s="9" t="s">
        <v>13</v>
      </c>
      <c r="N136" s="10">
        <v>44635</v>
      </c>
      <c r="O136" s="9">
        <f ca="1">DATEDIF(data[[#This Row],[Customer_Since]],TODAY(),"Y")</f>
        <v>3</v>
      </c>
      <c r="P136" s="10">
        <f>EOMONTH(data[[#This Row],[Date]],0)</f>
        <v>45596</v>
      </c>
      <c r="Q136" s="1" t="str">
        <f t="shared" ca="1" si="2"/>
        <v>3:44 PM</v>
      </c>
    </row>
    <row r="137" spans="1:17" ht="15.75" customHeight="1" x14ac:dyDescent="0.25">
      <c r="A137" s="9" t="s">
        <v>262</v>
      </c>
      <c r="B137" s="10">
        <v>45592</v>
      </c>
      <c r="C137" s="9" t="s">
        <v>157</v>
      </c>
      <c r="D137" s="9" t="s">
        <v>158</v>
      </c>
      <c r="E137" s="9" t="s">
        <v>103</v>
      </c>
      <c r="F137" s="9" t="s">
        <v>104</v>
      </c>
      <c r="G137" s="9" t="s">
        <v>5</v>
      </c>
      <c r="H137" s="11">
        <v>3</v>
      </c>
      <c r="I137" s="12">
        <v>89.99</v>
      </c>
      <c r="J137" s="12">
        <v>269.97000000000003</v>
      </c>
      <c r="K137" s="9" t="s">
        <v>12</v>
      </c>
      <c r="L137" s="9" t="s">
        <v>26</v>
      </c>
      <c r="M137" s="9" t="s">
        <v>22</v>
      </c>
      <c r="N137" s="10">
        <v>44615</v>
      </c>
      <c r="O137" s="9">
        <f ca="1">DATEDIF(data[[#This Row],[Customer_Since]],TODAY(),"Y")</f>
        <v>3</v>
      </c>
      <c r="P137" s="10">
        <f>EOMONTH(data[[#This Row],[Date]],0)</f>
        <v>45596</v>
      </c>
      <c r="Q137" s="1" t="str">
        <f t="shared" ca="1" si="2"/>
        <v>3:44 PM</v>
      </c>
    </row>
    <row r="138" spans="1:17" ht="15.75" customHeight="1" x14ac:dyDescent="0.25">
      <c r="A138" s="9" t="s">
        <v>263</v>
      </c>
      <c r="B138" s="10">
        <v>45597</v>
      </c>
      <c r="C138" s="9" t="s">
        <v>1</v>
      </c>
      <c r="D138" s="9" t="s">
        <v>2</v>
      </c>
      <c r="E138" s="9" t="s">
        <v>3</v>
      </c>
      <c r="F138" s="9" t="s">
        <v>4</v>
      </c>
      <c r="G138" s="9" t="s">
        <v>5</v>
      </c>
      <c r="H138" s="11">
        <v>5</v>
      </c>
      <c r="I138" s="12">
        <v>249.99</v>
      </c>
      <c r="J138" s="12">
        <v>1249.95</v>
      </c>
      <c r="K138" s="9" t="s">
        <v>12</v>
      </c>
      <c r="L138" s="9" t="s">
        <v>21</v>
      </c>
      <c r="M138" s="9" t="s">
        <v>22</v>
      </c>
      <c r="N138" s="10">
        <v>44881</v>
      </c>
      <c r="O138" s="9">
        <f ca="1">DATEDIF(data[[#This Row],[Customer_Since]],TODAY(),"Y")</f>
        <v>2</v>
      </c>
      <c r="P138" s="10">
        <f>EOMONTH(data[[#This Row],[Date]],0)</f>
        <v>45626</v>
      </c>
      <c r="Q138" s="1" t="str">
        <f t="shared" ca="1" si="2"/>
        <v>3:44 PM</v>
      </c>
    </row>
    <row r="139" spans="1:17" ht="15.75" customHeight="1" x14ac:dyDescent="0.25">
      <c r="A139" s="9" t="s">
        <v>264</v>
      </c>
      <c r="B139" s="10">
        <v>45600</v>
      </c>
      <c r="C139" s="9" t="s">
        <v>51</v>
      </c>
      <c r="D139" s="9" t="s">
        <v>52</v>
      </c>
      <c r="E139" s="9" t="s">
        <v>91</v>
      </c>
      <c r="F139" s="9" t="s">
        <v>92</v>
      </c>
      <c r="G139" s="9" t="s">
        <v>32</v>
      </c>
      <c r="H139" s="11">
        <v>3</v>
      </c>
      <c r="I139" s="12">
        <v>299.99</v>
      </c>
      <c r="J139" s="12">
        <v>899.97</v>
      </c>
      <c r="K139" s="9" t="s">
        <v>12</v>
      </c>
      <c r="L139" s="9" t="s">
        <v>21</v>
      </c>
      <c r="M139" s="9" t="s">
        <v>22</v>
      </c>
      <c r="N139" s="10">
        <v>44502</v>
      </c>
      <c r="O139" s="9">
        <f ca="1">DATEDIF(data[[#This Row],[Customer_Since]],TODAY(),"Y")</f>
        <v>3</v>
      </c>
      <c r="P139" s="10">
        <f>EOMONTH(data[[#This Row],[Date]],0)</f>
        <v>45626</v>
      </c>
      <c r="Q139" s="1" t="str">
        <f t="shared" ca="1" si="2"/>
        <v>3:44 PM</v>
      </c>
    </row>
    <row r="140" spans="1:17" ht="15.75" customHeight="1" x14ac:dyDescent="0.25">
      <c r="A140" s="9" t="s">
        <v>265</v>
      </c>
      <c r="B140" s="10">
        <v>45603</v>
      </c>
      <c r="C140" s="9" t="s">
        <v>85</v>
      </c>
      <c r="D140" s="9" t="s">
        <v>86</v>
      </c>
      <c r="E140" s="9" t="s">
        <v>103</v>
      </c>
      <c r="F140" s="9" t="s">
        <v>104</v>
      </c>
      <c r="G140" s="9" t="s">
        <v>5</v>
      </c>
      <c r="H140" s="11">
        <v>3</v>
      </c>
      <c r="I140" s="12">
        <v>89.99</v>
      </c>
      <c r="J140" s="12">
        <v>269.97000000000003</v>
      </c>
      <c r="K140" s="9" t="s">
        <v>12</v>
      </c>
      <c r="L140" s="9" t="s">
        <v>26</v>
      </c>
      <c r="M140" s="9" t="s">
        <v>13</v>
      </c>
      <c r="N140" s="10">
        <v>44420</v>
      </c>
      <c r="O140" s="9">
        <f ca="1">DATEDIF(data[[#This Row],[Customer_Since]],TODAY(),"Y")</f>
        <v>3</v>
      </c>
      <c r="P140" s="10">
        <f>EOMONTH(data[[#This Row],[Date]],0)</f>
        <v>45626</v>
      </c>
      <c r="Q140" s="1" t="str">
        <f t="shared" ca="1" si="2"/>
        <v>3:44 PM</v>
      </c>
    </row>
    <row r="141" spans="1:17" ht="15.75" customHeight="1" x14ac:dyDescent="0.25">
      <c r="A141" s="9" t="s">
        <v>266</v>
      </c>
      <c r="B141" s="10">
        <v>45604</v>
      </c>
      <c r="C141" s="9" t="s">
        <v>75</v>
      </c>
      <c r="D141" s="9" t="s">
        <v>76</v>
      </c>
      <c r="E141" s="9" t="s">
        <v>30</v>
      </c>
      <c r="F141" s="9" t="s">
        <v>31</v>
      </c>
      <c r="G141" s="9" t="s">
        <v>32</v>
      </c>
      <c r="H141" s="11">
        <v>2</v>
      </c>
      <c r="I141" s="12">
        <v>149.99</v>
      </c>
      <c r="J141" s="12">
        <v>299.98</v>
      </c>
      <c r="K141" s="9" t="s">
        <v>12</v>
      </c>
      <c r="L141" s="9" t="s">
        <v>36</v>
      </c>
      <c r="M141" s="9" t="s">
        <v>13</v>
      </c>
      <c r="N141" s="10">
        <v>44848</v>
      </c>
      <c r="O141" s="9">
        <f ca="1">DATEDIF(data[[#This Row],[Customer_Since]],TODAY(),"Y")</f>
        <v>2</v>
      </c>
      <c r="P141" s="10">
        <f>EOMONTH(data[[#This Row],[Date]],0)</f>
        <v>45626</v>
      </c>
      <c r="Q141" s="1" t="str">
        <f t="shared" ca="1" si="2"/>
        <v>3:44 PM</v>
      </c>
    </row>
    <row r="142" spans="1:17" ht="15.75" customHeight="1" x14ac:dyDescent="0.25">
      <c r="A142" s="9" t="s">
        <v>267</v>
      </c>
      <c r="B142" s="10">
        <v>45605</v>
      </c>
      <c r="C142" s="9" t="s">
        <v>171</v>
      </c>
      <c r="D142" s="9" t="s">
        <v>172</v>
      </c>
      <c r="E142" s="9" t="s">
        <v>3</v>
      </c>
      <c r="F142" s="9" t="s">
        <v>4</v>
      </c>
      <c r="G142" s="9" t="s">
        <v>5</v>
      </c>
      <c r="H142" s="11">
        <v>1</v>
      </c>
      <c r="I142" s="12">
        <v>249.99</v>
      </c>
      <c r="J142" s="12">
        <v>249.99</v>
      </c>
      <c r="K142" s="9" t="s">
        <v>12</v>
      </c>
      <c r="L142" s="9" t="s">
        <v>26</v>
      </c>
      <c r="M142" s="9" t="s">
        <v>13</v>
      </c>
      <c r="N142" s="10">
        <v>44828</v>
      </c>
      <c r="O142" s="9">
        <f ca="1">DATEDIF(data[[#This Row],[Customer_Since]],TODAY(),"Y")</f>
        <v>2</v>
      </c>
      <c r="P142" s="10">
        <f>EOMONTH(data[[#This Row],[Date]],0)</f>
        <v>45626</v>
      </c>
      <c r="Q142" s="1" t="str">
        <f t="shared" ca="1" si="2"/>
        <v>3:44 PM</v>
      </c>
    </row>
    <row r="143" spans="1:17" ht="15.75" customHeight="1" x14ac:dyDescent="0.25">
      <c r="A143" s="9" t="s">
        <v>268</v>
      </c>
      <c r="B143" s="10">
        <v>45607</v>
      </c>
      <c r="C143" s="9" t="s">
        <v>58</v>
      </c>
      <c r="D143" s="9" t="s">
        <v>59</v>
      </c>
      <c r="E143" s="9" t="s">
        <v>38</v>
      </c>
      <c r="F143" s="9" t="s">
        <v>39</v>
      </c>
      <c r="G143" s="9" t="s">
        <v>5</v>
      </c>
      <c r="H143" s="11">
        <v>3</v>
      </c>
      <c r="I143" s="12">
        <v>149.99</v>
      </c>
      <c r="J143" s="12">
        <v>449.97</v>
      </c>
      <c r="K143" s="9" t="s">
        <v>6</v>
      </c>
      <c r="L143" s="9" t="s">
        <v>26</v>
      </c>
      <c r="M143" s="9" t="s">
        <v>8</v>
      </c>
      <c r="N143" s="10">
        <v>44769</v>
      </c>
      <c r="O143" s="9">
        <f ca="1">DATEDIF(data[[#This Row],[Customer_Since]],TODAY(),"Y")</f>
        <v>3</v>
      </c>
      <c r="P143" s="10">
        <f>EOMONTH(data[[#This Row],[Date]],0)</f>
        <v>45626</v>
      </c>
      <c r="Q143" s="1" t="str">
        <f t="shared" ca="1" si="2"/>
        <v>3:44 PM</v>
      </c>
    </row>
    <row r="144" spans="1:17" ht="15.75" customHeight="1" x14ac:dyDescent="0.25">
      <c r="A144" s="9" t="s">
        <v>269</v>
      </c>
      <c r="B144" s="10">
        <v>45607</v>
      </c>
      <c r="C144" s="9" t="s">
        <v>1</v>
      </c>
      <c r="D144" s="9" t="s">
        <v>2</v>
      </c>
      <c r="E144" s="9" t="s">
        <v>17</v>
      </c>
      <c r="F144" s="9" t="s">
        <v>18</v>
      </c>
      <c r="G144" s="9" t="s">
        <v>19</v>
      </c>
      <c r="H144" s="11">
        <v>5</v>
      </c>
      <c r="I144" s="12">
        <v>59.99</v>
      </c>
      <c r="J144" s="12">
        <v>299.95</v>
      </c>
      <c r="K144" s="9" t="s">
        <v>20</v>
      </c>
      <c r="L144" s="9" t="s">
        <v>36</v>
      </c>
      <c r="M144" s="9" t="s">
        <v>13</v>
      </c>
      <c r="N144" s="10">
        <v>44694</v>
      </c>
      <c r="O144" s="9">
        <f ca="1">DATEDIF(data[[#This Row],[Customer_Since]],TODAY(),"Y")</f>
        <v>3</v>
      </c>
      <c r="P144" s="10">
        <f>EOMONTH(data[[#This Row],[Date]],0)</f>
        <v>45626</v>
      </c>
      <c r="Q144" s="1" t="str">
        <f t="shared" ca="1" si="2"/>
        <v>3:44 PM</v>
      </c>
    </row>
    <row r="145" spans="1:17" ht="15.75" customHeight="1" x14ac:dyDescent="0.25">
      <c r="A145" s="9" t="s">
        <v>270</v>
      </c>
      <c r="B145" s="10">
        <v>45607</v>
      </c>
      <c r="C145" s="9" t="s">
        <v>85</v>
      </c>
      <c r="D145" s="9" t="s">
        <v>86</v>
      </c>
      <c r="E145" s="9" t="s">
        <v>3</v>
      </c>
      <c r="F145" s="9" t="s">
        <v>4</v>
      </c>
      <c r="G145" s="9" t="s">
        <v>5</v>
      </c>
      <c r="H145" s="11">
        <v>4</v>
      </c>
      <c r="I145" s="12">
        <v>249.99</v>
      </c>
      <c r="J145" s="12">
        <v>999.96</v>
      </c>
      <c r="K145" s="9" t="s">
        <v>12</v>
      </c>
      <c r="L145" s="9" t="s">
        <v>36</v>
      </c>
      <c r="M145" s="9" t="s">
        <v>22</v>
      </c>
      <c r="N145" s="10">
        <v>44659</v>
      </c>
      <c r="O145" s="9">
        <f ca="1">DATEDIF(data[[#This Row],[Customer_Since]],TODAY(),"Y")</f>
        <v>3</v>
      </c>
      <c r="P145" s="10">
        <f>EOMONTH(data[[#This Row],[Date]],0)</f>
        <v>45626</v>
      </c>
      <c r="Q145" s="1" t="str">
        <f t="shared" ca="1" si="2"/>
        <v>3:44 PM</v>
      </c>
    </row>
    <row r="146" spans="1:17" ht="15.75" customHeight="1" x14ac:dyDescent="0.25">
      <c r="A146" s="9" t="s">
        <v>271</v>
      </c>
      <c r="B146" s="10">
        <v>45608</v>
      </c>
      <c r="C146" s="9" t="s">
        <v>140</v>
      </c>
      <c r="D146" s="9" t="s">
        <v>141</v>
      </c>
      <c r="E146" s="9" t="s">
        <v>30</v>
      </c>
      <c r="F146" s="9" t="s">
        <v>31</v>
      </c>
      <c r="G146" s="9" t="s">
        <v>32</v>
      </c>
      <c r="H146" s="11">
        <v>5</v>
      </c>
      <c r="I146" s="12">
        <v>149.99</v>
      </c>
      <c r="J146" s="12">
        <v>749.95</v>
      </c>
      <c r="K146" s="9" t="s">
        <v>20</v>
      </c>
      <c r="L146" s="9" t="s">
        <v>7</v>
      </c>
      <c r="M146" s="9" t="s">
        <v>8</v>
      </c>
      <c r="N146" s="10">
        <v>44901</v>
      </c>
      <c r="O146" s="9">
        <f ca="1">DATEDIF(data[[#This Row],[Customer_Since]],TODAY(),"Y")</f>
        <v>2</v>
      </c>
      <c r="P146" s="10">
        <f>EOMONTH(data[[#This Row],[Date]],0)</f>
        <v>45626</v>
      </c>
      <c r="Q146" s="1" t="str">
        <f t="shared" ca="1" si="2"/>
        <v>3:44 PM</v>
      </c>
    </row>
    <row r="147" spans="1:17" ht="15.75" customHeight="1" x14ac:dyDescent="0.25">
      <c r="A147" s="9" t="s">
        <v>272</v>
      </c>
      <c r="B147" s="10">
        <v>45608</v>
      </c>
      <c r="C147" s="9" t="s">
        <v>69</v>
      </c>
      <c r="D147" s="9" t="s">
        <v>70</v>
      </c>
      <c r="E147" s="9" t="s">
        <v>17</v>
      </c>
      <c r="F147" s="9" t="s">
        <v>18</v>
      </c>
      <c r="G147" s="9" t="s">
        <v>19</v>
      </c>
      <c r="H147" s="11">
        <v>3</v>
      </c>
      <c r="I147" s="12">
        <v>59.99</v>
      </c>
      <c r="J147" s="12">
        <v>179.97</v>
      </c>
      <c r="K147" s="9" t="s">
        <v>43</v>
      </c>
      <c r="L147" s="9" t="s">
        <v>21</v>
      </c>
      <c r="M147" s="9" t="s">
        <v>22</v>
      </c>
      <c r="N147" s="10">
        <v>45260</v>
      </c>
      <c r="O147" s="9">
        <f ca="1">DATEDIF(data[[#This Row],[Customer_Since]],TODAY(),"Y")</f>
        <v>1</v>
      </c>
      <c r="P147" s="10">
        <f>EOMONTH(data[[#This Row],[Date]],0)</f>
        <v>45626</v>
      </c>
      <c r="Q147" s="1" t="str">
        <f t="shared" ca="1" si="2"/>
        <v>3:44 PM</v>
      </c>
    </row>
    <row r="148" spans="1:17" ht="15.75" customHeight="1" x14ac:dyDescent="0.25">
      <c r="A148" s="9" t="s">
        <v>273</v>
      </c>
      <c r="B148" s="10">
        <v>45613</v>
      </c>
      <c r="C148" s="9" t="s">
        <v>220</v>
      </c>
      <c r="D148" s="9" t="s">
        <v>221</v>
      </c>
      <c r="E148" s="9" t="s">
        <v>30</v>
      </c>
      <c r="F148" s="9" t="s">
        <v>31</v>
      </c>
      <c r="G148" s="9" t="s">
        <v>32</v>
      </c>
      <c r="H148" s="11">
        <v>5</v>
      </c>
      <c r="I148" s="12">
        <v>149.99</v>
      </c>
      <c r="J148" s="12">
        <v>749.95</v>
      </c>
      <c r="K148" s="9" t="s">
        <v>6</v>
      </c>
      <c r="L148" s="9" t="s">
        <v>26</v>
      </c>
      <c r="M148" s="9" t="s">
        <v>8</v>
      </c>
      <c r="N148" s="10">
        <v>44869</v>
      </c>
      <c r="O148" s="9">
        <f ca="1">DATEDIF(data[[#This Row],[Customer_Since]],TODAY(),"Y")</f>
        <v>2</v>
      </c>
      <c r="P148" s="10">
        <f>EOMONTH(data[[#This Row],[Date]],0)</f>
        <v>45626</v>
      </c>
      <c r="Q148" s="1" t="str">
        <f t="shared" ca="1" si="2"/>
        <v>3:44 PM</v>
      </c>
    </row>
    <row r="149" spans="1:17" ht="15.75" customHeight="1" x14ac:dyDescent="0.25">
      <c r="A149" s="9" t="s">
        <v>274</v>
      </c>
      <c r="B149" s="10">
        <v>45613</v>
      </c>
      <c r="C149" s="9" t="s">
        <v>72</v>
      </c>
      <c r="D149" s="9" t="s">
        <v>73</v>
      </c>
      <c r="E149" s="9" t="s">
        <v>66</v>
      </c>
      <c r="F149" s="9" t="s">
        <v>67</v>
      </c>
      <c r="G149" s="9" t="s">
        <v>5</v>
      </c>
      <c r="H149" s="11">
        <v>2</v>
      </c>
      <c r="I149" s="12">
        <v>699.99</v>
      </c>
      <c r="J149" s="12">
        <v>1399.98</v>
      </c>
      <c r="K149" s="9" t="s">
        <v>20</v>
      </c>
      <c r="L149" s="9" t="s">
        <v>36</v>
      </c>
      <c r="M149" s="9" t="s">
        <v>22</v>
      </c>
      <c r="N149" s="10">
        <v>44770</v>
      </c>
      <c r="O149" s="9">
        <f ca="1">DATEDIF(data[[#This Row],[Customer_Since]],TODAY(),"Y")</f>
        <v>3</v>
      </c>
      <c r="P149" s="10">
        <f>EOMONTH(data[[#This Row],[Date]],0)</f>
        <v>45626</v>
      </c>
      <c r="Q149" s="1" t="str">
        <f t="shared" ca="1" si="2"/>
        <v>3:44 PM</v>
      </c>
    </row>
    <row r="150" spans="1:17" ht="15.75" customHeight="1" x14ac:dyDescent="0.25">
      <c r="A150" s="9" t="s">
        <v>275</v>
      </c>
      <c r="B150" s="10">
        <v>45617</v>
      </c>
      <c r="C150" s="9" t="s">
        <v>109</v>
      </c>
      <c r="D150" s="9" t="s">
        <v>110</v>
      </c>
      <c r="E150" s="9" t="s">
        <v>112</v>
      </c>
      <c r="F150" s="9" t="s">
        <v>113</v>
      </c>
      <c r="G150" s="9" t="s">
        <v>32</v>
      </c>
      <c r="H150" s="11">
        <v>4</v>
      </c>
      <c r="I150" s="12">
        <v>199.99</v>
      </c>
      <c r="J150" s="12">
        <v>799.96</v>
      </c>
      <c r="K150" s="9" t="s">
        <v>43</v>
      </c>
      <c r="L150" s="9" t="s">
        <v>7</v>
      </c>
      <c r="M150" s="9" t="s">
        <v>13</v>
      </c>
      <c r="N150" s="10">
        <v>44427</v>
      </c>
      <c r="O150" s="9">
        <f ca="1">DATEDIF(data[[#This Row],[Customer_Since]],TODAY(),"Y")</f>
        <v>3</v>
      </c>
      <c r="P150" s="10">
        <f>EOMONTH(data[[#This Row],[Date]],0)</f>
        <v>45626</v>
      </c>
      <c r="Q150" s="1" t="str">
        <f t="shared" ca="1" si="2"/>
        <v>3:44 PM</v>
      </c>
    </row>
    <row r="151" spans="1:17" ht="15.75" customHeight="1" x14ac:dyDescent="0.25">
      <c r="A151" s="9" t="s">
        <v>276</v>
      </c>
      <c r="B151" s="10">
        <v>45619</v>
      </c>
      <c r="C151" s="9" t="s">
        <v>178</v>
      </c>
      <c r="D151" s="9" t="s">
        <v>179</v>
      </c>
      <c r="E151" s="9" t="s">
        <v>17</v>
      </c>
      <c r="F151" s="9" t="s">
        <v>18</v>
      </c>
      <c r="G151" s="9" t="s">
        <v>19</v>
      </c>
      <c r="H151" s="11">
        <v>1</v>
      </c>
      <c r="I151" s="12">
        <v>59.99</v>
      </c>
      <c r="J151" s="12">
        <v>59.99</v>
      </c>
      <c r="K151" s="9" t="s">
        <v>43</v>
      </c>
      <c r="L151" s="9" t="s">
        <v>36</v>
      </c>
      <c r="M151" s="9" t="s">
        <v>22</v>
      </c>
      <c r="N151" s="10">
        <v>44560</v>
      </c>
      <c r="O151" s="9">
        <f ca="1">DATEDIF(data[[#This Row],[Customer_Since]],TODAY(),"Y")</f>
        <v>3</v>
      </c>
      <c r="P151" s="10">
        <f>EOMONTH(data[[#This Row],[Date]],0)</f>
        <v>45626</v>
      </c>
      <c r="Q151" s="1" t="str">
        <f t="shared" ca="1" si="2"/>
        <v>3:44 PM</v>
      </c>
    </row>
    <row r="152" spans="1:17" ht="15.75" customHeight="1" x14ac:dyDescent="0.25">
      <c r="A152" s="9" t="s">
        <v>277</v>
      </c>
      <c r="B152" s="10">
        <v>45619</v>
      </c>
      <c r="C152" s="9" t="s">
        <v>140</v>
      </c>
      <c r="D152" s="9" t="s">
        <v>141</v>
      </c>
      <c r="E152" s="9" t="s">
        <v>66</v>
      </c>
      <c r="F152" s="9" t="s">
        <v>67</v>
      </c>
      <c r="G152" s="9" t="s">
        <v>5</v>
      </c>
      <c r="H152" s="11">
        <v>3</v>
      </c>
      <c r="I152" s="12">
        <v>699.99</v>
      </c>
      <c r="J152" s="12">
        <v>2099.9699999999998</v>
      </c>
      <c r="K152" s="9" t="s">
        <v>20</v>
      </c>
      <c r="L152" s="9" t="s">
        <v>36</v>
      </c>
      <c r="M152" s="9" t="s">
        <v>22</v>
      </c>
      <c r="N152" s="10">
        <v>44583</v>
      </c>
      <c r="O152" s="9">
        <f ca="1">DATEDIF(data[[#This Row],[Customer_Since]],TODAY(),"Y")</f>
        <v>3</v>
      </c>
      <c r="P152" s="10">
        <f>EOMONTH(data[[#This Row],[Date]],0)</f>
        <v>45626</v>
      </c>
      <c r="Q152" s="1" t="str">
        <f t="shared" ca="1" si="2"/>
        <v>3:44 PM</v>
      </c>
    </row>
    <row r="153" spans="1:17" ht="15.75" customHeight="1" x14ac:dyDescent="0.25">
      <c r="A153" s="9" t="s">
        <v>278</v>
      </c>
      <c r="B153" s="10">
        <v>45622</v>
      </c>
      <c r="C153" s="9" t="s">
        <v>279</v>
      </c>
      <c r="D153" s="9" t="s">
        <v>280</v>
      </c>
      <c r="E153" s="9" t="s">
        <v>3</v>
      </c>
      <c r="F153" s="9" t="s">
        <v>4</v>
      </c>
      <c r="G153" s="9" t="s">
        <v>5</v>
      </c>
      <c r="H153" s="11">
        <v>5</v>
      </c>
      <c r="I153" s="12">
        <v>249.99</v>
      </c>
      <c r="J153" s="12">
        <v>1249.95</v>
      </c>
      <c r="K153" s="9" t="s">
        <v>12</v>
      </c>
      <c r="L153" s="9" t="s">
        <v>26</v>
      </c>
      <c r="M153" s="9" t="s">
        <v>8</v>
      </c>
      <c r="N153" s="10">
        <v>44873</v>
      </c>
      <c r="O153" s="9">
        <f ca="1">DATEDIF(data[[#This Row],[Customer_Since]],TODAY(),"Y")</f>
        <v>2</v>
      </c>
      <c r="P153" s="10">
        <f>EOMONTH(data[[#This Row],[Date]],0)</f>
        <v>45626</v>
      </c>
      <c r="Q153" s="1" t="str">
        <f t="shared" ca="1" si="2"/>
        <v>3:44 PM</v>
      </c>
    </row>
    <row r="154" spans="1:17" ht="15.75" customHeight="1" x14ac:dyDescent="0.25">
      <c r="A154" s="9" t="s">
        <v>281</v>
      </c>
      <c r="B154" s="10">
        <v>45623</v>
      </c>
      <c r="C154" s="9" t="s">
        <v>98</v>
      </c>
      <c r="D154" s="9" t="s">
        <v>99</v>
      </c>
      <c r="E154" s="9" t="s">
        <v>30</v>
      </c>
      <c r="F154" s="9" t="s">
        <v>31</v>
      </c>
      <c r="G154" s="9" t="s">
        <v>32</v>
      </c>
      <c r="H154" s="11">
        <v>2</v>
      </c>
      <c r="I154" s="12">
        <v>149.99</v>
      </c>
      <c r="J154" s="12">
        <v>299.98</v>
      </c>
      <c r="K154" s="9" t="s">
        <v>6</v>
      </c>
      <c r="L154" s="9" t="s">
        <v>21</v>
      </c>
      <c r="M154" s="9" t="s">
        <v>22</v>
      </c>
      <c r="N154" s="10">
        <v>45101</v>
      </c>
      <c r="O154" s="9">
        <f ca="1">DATEDIF(data[[#This Row],[Customer_Since]],TODAY(),"Y")</f>
        <v>2</v>
      </c>
      <c r="P154" s="10">
        <f>EOMONTH(data[[#This Row],[Date]],0)</f>
        <v>45626</v>
      </c>
      <c r="Q154" s="1" t="str">
        <f t="shared" ca="1" si="2"/>
        <v>3:44 PM</v>
      </c>
    </row>
    <row r="155" spans="1:17" ht="15.75" customHeight="1" x14ac:dyDescent="0.25">
      <c r="A155" s="9" t="s">
        <v>282</v>
      </c>
      <c r="B155" s="10">
        <v>45627</v>
      </c>
      <c r="C155" s="9" t="s">
        <v>15</v>
      </c>
      <c r="D155" s="9" t="s">
        <v>16</v>
      </c>
      <c r="E155" s="9" t="s">
        <v>91</v>
      </c>
      <c r="F155" s="9" t="s">
        <v>92</v>
      </c>
      <c r="G155" s="9" t="s">
        <v>32</v>
      </c>
      <c r="H155" s="11">
        <v>3</v>
      </c>
      <c r="I155" s="12">
        <v>299.99</v>
      </c>
      <c r="J155" s="12">
        <v>899.97</v>
      </c>
      <c r="K155" s="9" t="s">
        <v>6</v>
      </c>
      <c r="L155" s="9" t="s">
        <v>21</v>
      </c>
      <c r="M155" s="9" t="s">
        <v>13</v>
      </c>
      <c r="N155" s="10">
        <v>44659</v>
      </c>
      <c r="O155" s="9">
        <f ca="1">DATEDIF(data[[#This Row],[Customer_Since]],TODAY(),"Y")</f>
        <v>3</v>
      </c>
      <c r="P155" s="10">
        <f>EOMONTH(data[[#This Row],[Date]],0)</f>
        <v>45657</v>
      </c>
      <c r="Q155" s="1" t="str">
        <f t="shared" ca="1" si="2"/>
        <v>3:44 PM</v>
      </c>
    </row>
    <row r="156" spans="1:17" ht="15.75" customHeight="1" x14ac:dyDescent="0.25">
      <c r="A156" s="9" t="s">
        <v>283</v>
      </c>
      <c r="B156" s="10">
        <v>45627</v>
      </c>
      <c r="C156" s="9" t="s">
        <v>41</v>
      </c>
      <c r="D156" s="9" t="s">
        <v>42</v>
      </c>
      <c r="E156" s="9" t="s">
        <v>3</v>
      </c>
      <c r="F156" s="9" t="s">
        <v>4</v>
      </c>
      <c r="G156" s="9" t="s">
        <v>5</v>
      </c>
      <c r="H156" s="11">
        <v>5</v>
      </c>
      <c r="I156" s="12">
        <v>249.99</v>
      </c>
      <c r="J156" s="12">
        <v>1249.95</v>
      </c>
      <c r="K156" s="9" t="s">
        <v>6</v>
      </c>
      <c r="L156" s="9" t="s">
        <v>7</v>
      </c>
      <c r="M156" s="9" t="s">
        <v>13</v>
      </c>
      <c r="N156" s="10">
        <v>44485</v>
      </c>
      <c r="O156" s="9">
        <f ca="1">DATEDIF(data[[#This Row],[Customer_Since]],TODAY(),"Y")</f>
        <v>3</v>
      </c>
      <c r="P156" s="10">
        <f>EOMONTH(data[[#This Row],[Date]],0)</f>
        <v>45657</v>
      </c>
      <c r="Q156" s="1" t="str">
        <f t="shared" ca="1" si="2"/>
        <v>3:44 PM</v>
      </c>
    </row>
    <row r="157" spans="1:17" ht="15.75" customHeight="1" x14ac:dyDescent="0.25">
      <c r="A157" s="9" t="s">
        <v>284</v>
      </c>
      <c r="B157" s="10">
        <v>45627</v>
      </c>
      <c r="C157" s="9" t="s">
        <v>10</v>
      </c>
      <c r="D157" s="9" t="s">
        <v>11</v>
      </c>
      <c r="E157" s="9" t="s">
        <v>38</v>
      </c>
      <c r="F157" s="9" t="s">
        <v>39</v>
      </c>
      <c r="G157" s="9" t="s">
        <v>5</v>
      </c>
      <c r="H157" s="11">
        <v>2</v>
      </c>
      <c r="I157" s="12">
        <v>149.99</v>
      </c>
      <c r="J157" s="12">
        <v>299.98</v>
      </c>
      <c r="K157" s="9" t="s">
        <v>6</v>
      </c>
      <c r="L157" s="9" t="s">
        <v>21</v>
      </c>
      <c r="M157" s="9" t="s">
        <v>13</v>
      </c>
      <c r="N157" s="10">
        <v>44475</v>
      </c>
      <c r="O157" s="9">
        <f ca="1">DATEDIF(data[[#This Row],[Customer_Since]],TODAY(),"Y")</f>
        <v>3</v>
      </c>
      <c r="P157" s="10">
        <f>EOMONTH(data[[#This Row],[Date]],0)</f>
        <v>45657</v>
      </c>
      <c r="Q157" s="1" t="str">
        <f t="shared" ca="1" si="2"/>
        <v>3:44 PM</v>
      </c>
    </row>
    <row r="158" spans="1:17" ht="15.75" customHeight="1" x14ac:dyDescent="0.25">
      <c r="A158" s="9" t="s">
        <v>285</v>
      </c>
      <c r="B158" s="10">
        <v>45627</v>
      </c>
      <c r="C158" s="9" t="s">
        <v>72</v>
      </c>
      <c r="D158" s="9" t="s">
        <v>73</v>
      </c>
      <c r="E158" s="9" t="s">
        <v>66</v>
      </c>
      <c r="F158" s="9" t="s">
        <v>67</v>
      </c>
      <c r="G158" s="9" t="s">
        <v>5</v>
      </c>
      <c r="H158" s="11">
        <v>5</v>
      </c>
      <c r="I158" s="12">
        <v>699.99</v>
      </c>
      <c r="J158" s="12">
        <v>3499.95</v>
      </c>
      <c r="K158" s="9" t="s">
        <v>43</v>
      </c>
      <c r="L158" s="9" t="s">
        <v>36</v>
      </c>
      <c r="M158" s="9" t="s">
        <v>22</v>
      </c>
      <c r="N158" s="10">
        <v>44944</v>
      </c>
      <c r="O158" s="9">
        <f ca="1">DATEDIF(data[[#This Row],[Customer_Since]],TODAY(),"Y")</f>
        <v>2</v>
      </c>
      <c r="P158" s="10">
        <f>EOMONTH(data[[#This Row],[Date]],0)</f>
        <v>45657</v>
      </c>
      <c r="Q158" s="1" t="str">
        <f t="shared" ca="1" si="2"/>
        <v>3:44 PM</v>
      </c>
    </row>
    <row r="159" spans="1:17" ht="15.75" customHeight="1" x14ac:dyDescent="0.25">
      <c r="A159" s="9" t="s">
        <v>286</v>
      </c>
      <c r="B159" s="10">
        <v>45629</v>
      </c>
      <c r="C159" s="9" t="s">
        <v>238</v>
      </c>
      <c r="D159" s="9" t="s">
        <v>239</v>
      </c>
      <c r="E159" s="9" t="s">
        <v>3</v>
      </c>
      <c r="F159" s="9" t="s">
        <v>4</v>
      </c>
      <c r="G159" s="9" t="s">
        <v>5</v>
      </c>
      <c r="H159" s="11">
        <v>4</v>
      </c>
      <c r="I159" s="12">
        <v>249.99</v>
      </c>
      <c r="J159" s="12">
        <v>999.96</v>
      </c>
      <c r="K159" s="9" t="s">
        <v>20</v>
      </c>
      <c r="L159" s="9" t="s">
        <v>49</v>
      </c>
      <c r="M159" s="9" t="s">
        <v>13</v>
      </c>
      <c r="N159" s="10">
        <v>45098</v>
      </c>
      <c r="O159" s="9">
        <f ca="1">DATEDIF(data[[#This Row],[Customer_Since]],TODAY(),"Y")</f>
        <v>2</v>
      </c>
      <c r="P159" s="10">
        <f>EOMONTH(data[[#This Row],[Date]],0)</f>
        <v>45657</v>
      </c>
      <c r="Q159" s="1" t="str">
        <f t="shared" ca="1" si="2"/>
        <v>3:44 PM</v>
      </c>
    </row>
    <row r="160" spans="1:17" ht="15.75" customHeight="1" x14ac:dyDescent="0.25">
      <c r="A160" s="9" t="s">
        <v>287</v>
      </c>
      <c r="B160" s="10">
        <v>45630</v>
      </c>
      <c r="C160" s="9" t="s">
        <v>34</v>
      </c>
      <c r="D160" s="9" t="s">
        <v>35</v>
      </c>
      <c r="E160" s="9" t="s">
        <v>66</v>
      </c>
      <c r="F160" s="9" t="s">
        <v>67</v>
      </c>
      <c r="G160" s="9" t="s">
        <v>5</v>
      </c>
      <c r="H160" s="11">
        <v>4</v>
      </c>
      <c r="I160" s="12">
        <v>699.99</v>
      </c>
      <c r="J160" s="12">
        <v>2799.96</v>
      </c>
      <c r="K160" s="9" t="s">
        <v>12</v>
      </c>
      <c r="L160" s="9" t="s">
        <v>26</v>
      </c>
      <c r="M160" s="9" t="s">
        <v>13</v>
      </c>
      <c r="N160" s="10">
        <v>44703</v>
      </c>
      <c r="O160" s="9">
        <f ca="1">DATEDIF(data[[#This Row],[Customer_Since]],TODAY(),"Y")</f>
        <v>3</v>
      </c>
      <c r="P160" s="10">
        <f>EOMONTH(data[[#This Row],[Date]],0)</f>
        <v>45657</v>
      </c>
      <c r="Q160" s="1" t="str">
        <f t="shared" ca="1" si="2"/>
        <v>3:44 PM</v>
      </c>
    </row>
    <row r="161" spans="1:17" ht="15.75" customHeight="1" x14ac:dyDescent="0.25">
      <c r="A161" s="9" t="s">
        <v>288</v>
      </c>
      <c r="B161" s="10">
        <v>45635</v>
      </c>
      <c r="C161" s="9" t="s">
        <v>94</v>
      </c>
      <c r="D161" s="9" t="s">
        <v>95</v>
      </c>
      <c r="E161" s="9" t="s">
        <v>3</v>
      </c>
      <c r="F161" s="9" t="s">
        <v>4</v>
      </c>
      <c r="G161" s="9" t="s">
        <v>5</v>
      </c>
      <c r="H161" s="11">
        <v>2</v>
      </c>
      <c r="I161" s="12">
        <v>249.99</v>
      </c>
      <c r="J161" s="12">
        <v>499.98</v>
      </c>
      <c r="K161" s="9" t="s">
        <v>12</v>
      </c>
      <c r="L161" s="9" t="s">
        <v>7</v>
      </c>
      <c r="M161" s="9" t="s">
        <v>13</v>
      </c>
      <c r="N161" s="10">
        <v>44396</v>
      </c>
      <c r="O161" s="9">
        <f ca="1">DATEDIF(data[[#This Row],[Customer_Since]],TODAY(),"Y")</f>
        <v>4</v>
      </c>
      <c r="P161" s="10">
        <f>EOMONTH(data[[#This Row],[Date]],0)</f>
        <v>45657</v>
      </c>
      <c r="Q161" s="1" t="str">
        <f t="shared" ca="1" si="2"/>
        <v>3:44 PM</v>
      </c>
    </row>
    <row r="162" spans="1:17" ht="15.75" customHeight="1" x14ac:dyDescent="0.25">
      <c r="A162" s="9" t="s">
        <v>289</v>
      </c>
      <c r="B162" s="10">
        <v>45635</v>
      </c>
      <c r="C162" s="9" t="s">
        <v>290</v>
      </c>
      <c r="D162" s="9" t="s">
        <v>291</v>
      </c>
      <c r="E162" s="9" t="s">
        <v>17</v>
      </c>
      <c r="F162" s="9" t="s">
        <v>18</v>
      </c>
      <c r="G162" s="9" t="s">
        <v>19</v>
      </c>
      <c r="H162" s="11">
        <v>3</v>
      </c>
      <c r="I162" s="12">
        <v>59.99</v>
      </c>
      <c r="J162" s="12">
        <v>179.97</v>
      </c>
      <c r="K162" s="9" t="s">
        <v>6</v>
      </c>
      <c r="L162" s="9" t="s">
        <v>7</v>
      </c>
      <c r="M162" s="9" t="s">
        <v>13</v>
      </c>
      <c r="N162" s="10">
        <v>45052</v>
      </c>
      <c r="O162" s="9">
        <f ca="1">DATEDIF(data[[#This Row],[Customer_Since]],TODAY(),"Y")</f>
        <v>2</v>
      </c>
      <c r="P162" s="10">
        <f>EOMONTH(data[[#This Row],[Date]],0)</f>
        <v>45657</v>
      </c>
      <c r="Q162" s="1" t="str">
        <f t="shared" ca="1" si="2"/>
        <v>3:44 PM</v>
      </c>
    </row>
    <row r="163" spans="1:17" ht="15.75" customHeight="1" x14ac:dyDescent="0.25">
      <c r="A163" s="9" t="s">
        <v>292</v>
      </c>
      <c r="B163" s="10">
        <v>45635</v>
      </c>
      <c r="C163" s="9" t="s">
        <v>127</v>
      </c>
      <c r="D163" s="9" t="s">
        <v>128</v>
      </c>
      <c r="E163" s="9" t="s">
        <v>100</v>
      </c>
      <c r="F163" s="9" t="s">
        <v>101</v>
      </c>
      <c r="G163" s="9" t="s">
        <v>19</v>
      </c>
      <c r="H163" s="11">
        <v>4</v>
      </c>
      <c r="I163" s="12">
        <v>79.989999999999995</v>
      </c>
      <c r="J163" s="12">
        <v>319.95999999999998</v>
      </c>
      <c r="K163" s="9" t="s">
        <v>43</v>
      </c>
      <c r="L163" s="9" t="s">
        <v>49</v>
      </c>
      <c r="M163" s="9" t="s">
        <v>22</v>
      </c>
      <c r="N163" s="10">
        <v>44921</v>
      </c>
      <c r="O163" s="9">
        <f ca="1">DATEDIF(data[[#This Row],[Customer_Since]],TODAY(),"Y")</f>
        <v>2</v>
      </c>
      <c r="P163" s="10">
        <f>EOMONTH(data[[#This Row],[Date]],0)</f>
        <v>45657</v>
      </c>
      <c r="Q163" s="1" t="str">
        <f t="shared" ca="1" si="2"/>
        <v>3:44 PM</v>
      </c>
    </row>
    <row r="164" spans="1:17" ht="15.75" customHeight="1" x14ac:dyDescent="0.25">
      <c r="A164" s="9" t="s">
        <v>293</v>
      </c>
      <c r="B164" s="10">
        <v>45636</v>
      </c>
      <c r="C164" s="9" t="s">
        <v>106</v>
      </c>
      <c r="D164" s="9" t="s">
        <v>107</v>
      </c>
      <c r="E164" s="9" t="s">
        <v>100</v>
      </c>
      <c r="F164" s="9" t="s">
        <v>101</v>
      </c>
      <c r="G164" s="9" t="s">
        <v>19</v>
      </c>
      <c r="H164" s="11">
        <v>3</v>
      </c>
      <c r="I164" s="12">
        <v>79.989999999999995</v>
      </c>
      <c r="J164" s="12">
        <v>239.97</v>
      </c>
      <c r="K164" s="9" t="s">
        <v>43</v>
      </c>
      <c r="L164" s="9" t="s">
        <v>49</v>
      </c>
      <c r="M164" s="9" t="s">
        <v>22</v>
      </c>
      <c r="N164" s="10">
        <v>44779</v>
      </c>
      <c r="O164" s="9">
        <f ca="1">DATEDIF(data[[#This Row],[Customer_Since]],TODAY(),"Y")</f>
        <v>2</v>
      </c>
      <c r="P164" s="10">
        <f>EOMONTH(data[[#This Row],[Date]],0)</f>
        <v>45657</v>
      </c>
      <c r="Q164" s="1" t="str">
        <f t="shared" ca="1" si="2"/>
        <v>3:44 PM</v>
      </c>
    </row>
    <row r="165" spans="1:17" ht="15.75" customHeight="1" x14ac:dyDescent="0.25">
      <c r="A165" s="9" t="s">
        <v>294</v>
      </c>
      <c r="B165" s="10">
        <v>45638</v>
      </c>
      <c r="C165" s="9" t="s">
        <v>58</v>
      </c>
      <c r="D165" s="9" t="s">
        <v>59</v>
      </c>
      <c r="E165" s="9" t="s">
        <v>47</v>
      </c>
      <c r="F165" s="9" t="s">
        <v>48</v>
      </c>
      <c r="G165" s="9" t="s">
        <v>5</v>
      </c>
      <c r="H165" s="11">
        <v>2</v>
      </c>
      <c r="I165" s="12">
        <v>899.99</v>
      </c>
      <c r="J165" s="12">
        <v>1799.98</v>
      </c>
      <c r="K165" s="9" t="s">
        <v>6</v>
      </c>
      <c r="L165" s="9" t="s">
        <v>26</v>
      </c>
      <c r="M165" s="9" t="s">
        <v>8</v>
      </c>
      <c r="N165" s="10">
        <v>44406</v>
      </c>
      <c r="O165" s="9">
        <f ca="1">DATEDIF(data[[#This Row],[Customer_Since]],TODAY(),"Y")</f>
        <v>4</v>
      </c>
      <c r="P165" s="10">
        <f>EOMONTH(data[[#This Row],[Date]],0)</f>
        <v>45657</v>
      </c>
      <c r="Q165" s="1" t="str">
        <f t="shared" ca="1" si="2"/>
        <v>3:44 PM</v>
      </c>
    </row>
    <row r="166" spans="1:17" ht="15.75" customHeight="1" x14ac:dyDescent="0.25">
      <c r="A166" s="9" t="s">
        <v>295</v>
      </c>
      <c r="B166" s="10">
        <v>45641</v>
      </c>
      <c r="C166" s="9" t="s">
        <v>168</v>
      </c>
      <c r="D166" s="9" t="s">
        <v>169</v>
      </c>
      <c r="E166" s="9" t="s">
        <v>30</v>
      </c>
      <c r="F166" s="9" t="s">
        <v>31</v>
      </c>
      <c r="G166" s="9" t="s">
        <v>32</v>
      </c>
      <c r="H166" s="11">
        <v>1</v>
      </c>
      <c r="I166" s="12">
        <v>149.99</v>
      </c>
      <c r="J166" s="12">
        <v>149.99</v>
      </c>
      <c r="K166" s="9" t="s">
        <v>43</v>
      </c>
      <c r="L166" s="9" t="s">
        <v>49</v>
      </c>
      <c r="M166" s="9" t="s">
        <v>22</v>
      </c>
      <c r="N166" s="10">
        <v>45200</v>
      </c>
      <c r="O166" s="9">
        <f ca="1">DATEDIF(data[[#This Row],[Customer_Since]],TODAY(),"Y")</f>
        <v>1</v>
      </c>
      <c r="P166" s="10">
        <f>EOMONTH(data[[#This Row],[Date]],0)</f>
        <v>45657</v>
      </c>
      <c r="Q166" s="1" t="str">
        <f t="shared" ca="1" si="2"/>
        <v>3:44 PM</v>
      </c>
    </row>
    <row r="167" spans="1:17" ht="15.75" customHeight="1" x14ac:dyDescent="0.25">
      <c r="A167" s="9" t="s">
        <v>296</v>
      </c>
      <c r="B167" s="10">
        <v>45641</v>
      </c>
      <c r="C167" s="9" t="s">
        <v>124</v>
      </c>
      <c r="D167" s="9" t="s">
        <v>125</v>
      </c>
      <c r="E167" s="9" t="s">
        <v>91</v>
      </c>
      <c r="F167" s="9" t="s">
        <v>92</v>
      </c>
      <c r="G167" s="9" t="s">
        <v>32</v>
      </c>
      <c r="H167" s="11">
        <v>2</v>
      </c>
      <c r="I167" s="12">
        <v>299.99</v>
      </c>
      <c r="J167" s="12">
        <v>599.98</v>
      </c>
      <c r="K167" s="9" t="s">
        <v>6</v>
      </c>
      <c r="L167" s="9" t="s">
        <v>49</v>
      </c>
      <c r="M167" s="9" t="s">
        <v>13</v>
      </c>
      <c r="N167" s="10">
        <v>44724</v>
      </c>
      <c r="O167" s="9">
        <f ca="1">DATEDIF(data[[#This Row],[Customer_Since]],TODAY(),"Y")</f>
        <v>3</v>
      </c>
      <c r="P167" s="10">
        <f>EOMONTH(data[[#This Row],[Date]],0)</f>
        <v>45657</v>
      </c>
      <c r="Q167" s="1" t="str">
        <f t="shared" ca="1" si="2"/>
        <v>3:44 PM</v>
      </c>
    </row>
    <row r="168" spans="1:17" ht="15.75" customHeight="1" x14ac:dyDescent="0.25">
      <c r="A168" s="9" t="s">
        <v>297</v>
      </c>
      <c r="B168" s="10">
        <v>45644</v>
      </c>
      <c r="C168" s="9" t="s">
        <v>118</v>
      </c>
      <c r="D168" s="9" t="s">
        <v>119</v>
      </c>
      <c r="E168" s="9" t="s">
        <v>17</v>
      </c>
      <c r="F168" s="9" t="s">
        <v>18</v>
      </c>
      <c r="G168" s="9" t="s">
        <v>19</v>
      </c>
      <c r="H168" s="11">
        <v>2</v>
      </c>
      <c r="I168" s="12">
        <v>59.99</v>
      </c>
      <c r="J168" s="12">
        <v>119.98</v>
      </c>
      <c r="K168" s="9" t="s">
        <v>6</v>
      </c>
      <c r="L168" s="9" t="s">
        <v>36</v>
      </c>
      <c r="M168" s="9" t="s">
        <v>8</v>
      </c>
      <c r="N168" s="10">
        <v>45191</v>
      </c>
      <c r="O168" s="9">
        <f ca="1">DATEDIF(data[[#This Row],[Customer_Since]],TODAY(),"Y")</f>
        <v>1</v>
      </c>
      <c r="P168" s="10">
        <f>EOMONTH(data[[#This Row],[Date]],0)</f>
        <v>45657</v>
      </c>
      <c r="Q168" s="1" t="str">
        <f t="shared" ca="1" si="2"/>
        <v>3:44 PM</v>
      </c>
    </row>
    <row r="169" spans="1:17" ht="15.75" customHeight="1" x14ac:dyDescent="0.25">
      <c r="A169" s="9" t="s">
        <v>298</v>
      </c>
      <c r="B169" s="10">
        <v>45645</v>
      </c>
      <c r="C169" s="9" t="s">
        <v>168</v>
      </c>
      <c r="D169" s="9" t="s">
        <v>169</v>
      </c>
      <c r="E169" s="9" t="s">
        <v>103</v>
      </c>
      <c r="F169" s="9" t="s">
        <v>104</v>
      </c>
      <c r="G169" s="9" t="s">
        <v>5</v>
      </c>
      <c r="H169" s="11">
        <v>1</v>
      </c>
      <c r="I169" s="12">
        <v>89.99</v>
      </c>
      <c r="J169" s="12">
        <v>89.99</v>
      </c>
      <c r="K169" s="9" t="s">
        <v>43</v>
      </c>
      <c r="L169" s="9" t="s">
        <v>7</v>
      </c>
      <c r="M169" s="9" t="s">
        <v>22</v>
      </c>
      <c r="N169" s="10">
        <v>44760</v>
      </c>
      <c r="O169" s="9">
        <f ca="1">DATEDIF(data[[#This Row],[Customer_Since]],TODAY(),"Y")</f>
        <v>3</v>
      </c>
      <c r="P169" s="10">
        <f>EOMONTH(data[[#This Row],[Date]],0)</f>
        <v>45657</v>
      </c>
      <c r="Q169" s="1" t="str">
        <f t="shared" ca="1" si="2"/>
        <v>3:44 PM</v>
      </c>
    </row>
    <row r="170" spans="1:17" ht="15.75" customHeight="1" x14ac:dyDescent="0.25">
      <c r="A170" s="9" t="s">
        <v>299</v>
      </c>
      <c r="B170" s="10">
        <v>45645</v>
      </c>
      <c r="C170" s="9" t="s">
        <v>133</v>
      </c>
      <c r="D170" s="9" t="s">
        <v>134</v>
      </c>
      <c r="E170" s="9" t="s">
        <v>47</v>
      </c>
      <c r="F170" s="9" t="s">
        <v>48</v>
      </c>
      <c r="G170" s="9" t="s">
        <v>5</v>
      </c>
      <c r="H170" s="11">
        <v>5</v>
      </c>
      <c r="I170" s="12">
        <v>899.99</v>
      </c>
      <c r="J170" s="12">
        <v>4499.95</v>
      </c>
      <c r="K170" s="9" t="s">
        <v>43</v>
      </c>
      <c r="L170" s="9" t="s">
        <v>49</v>
      </c>
      <c r="M170" s="9" t="s">
        <v>22</v>
      </c>
      <c r="N170" s="10">
        <v>44625</v>
      </c>
      <c r="O170" s="9">
        <f ca="1">DATEDIF(data[[#This Row],[Customer_Since]],TODAY(),"Y")</f>
        <v>3</v>
      </c>
      <c r="P170" s="10">
        <f>EOMONTH(data[[#This Row],[Date]],0)</f>
        <v>45657</v>
      </c>
      <c r="Q170" s="1" t="str">
        <f t="shared" ca="1" si="2"/>
        <v>3:44 PM</v>
      </c>
    </row>
    <row r="171" spans="1:17" ht="15.75" customHeight="1" x14ac:dyDescent="0.25">
      <c r="A171" s="9" t="s">
        <v>300</v>
      </c>
      <c r="B171" s="10">
        <v>45646</v>
      </c>
      <c r="C171" s="9" t="s">
        <v>28</v>
      </c>
      <c r="D171" s="9" t="s">
        <v>29</v>
      </c>
      <c r="E171" s="9" t="s">
        <v>30</v>
      </c>
      <c r="F171" s="9" t="s">
        <v>31</v>
      </c>
      <c r="G171" s="9" t="s">
        <v>32</v>
      </c>
      <c r="H171" s="11">
        <v>2</v>
      </c>
      <c r="I171" s="12">
        <v>149.99</v>
      </c>
      <c r="J171" s="12">
        <v>299.98</v>
      </c>
      <c r="K171" s="9" t="s">
        <v>6</v>
      </c>
      <c r="L171" s="9" t="s">
        <v>21</v>
      </c>
      <c r="M171" s="9" t="s">
        <v>8</v>
      </c>
      <c r="N171" s="10">
        <v>45239</v>
      </c>
      <c r="O171" s="9">
        <f ca="1">DATEDIF(data[[#This Row],[Customer_Since]],TODAY(),"Y")</f>
        <v>1</v>
      </c>
      <c r="P171" s="10">
        <f>EOMONTH(data[[#This Row],[Date]],0)</f>
        <v>45657</v>
      </c>
      <c r="Q171" s="1" t="str">
        <f t="shared" ca="1" si="2"/>
        <v>3:44 PM</v>
      </c>
    </row>
    <row r="172" spans="1:17" ht="15.75" customHeight="1" x14ac:dyDescent="0.25">
      <c r="A172" s="9" t="s">
        <v>301</v>
      </c>
      <c r="B172" s="10">
        <v>45648</v>
      </c>
      <c r="C172" s="9" t="s">
        <v>98</v>
      </c>
      <c r="D172" s="9" t="s">
        <v>99</v>
      </c>
      <c r="E172" s="9" t="s">
        <v>38</v>
      </c>
      <c r="F172" s="9" t="s">
        <v>39</v>
      </c>
      <c r="G172" s="9" t="s">
        <v>5</v>
      </c>
      <c r="H172" s="11">
        <v>2</v>
      </c>
      <c r="I172" s="12">
        <v>149.99</v>
      </c>
      <c r="J172" s="12">
        <v>299.98</v>
      </c>
      <c r="K172" s="9" t="s">
        <v>43</v>
      </c>
      <c r="L172" s="9" t="s">
        <v>36</v>
      </c>
      <c r="M172" s="9" t="s">
        <v>13</v>
      </c>
      <c r="N172" s="10">
        <v>45280</v>
      </c>
      <c r="O172" s="9">
        <f ca="1">DATEDIF(data[[#This Row],[Customer_Since]],TODAY(),"Y")</f>
        <v>1</v>
      </c>
      <c r="P172" s="10">
        <f>EOMONTH(data[[#This Row],[Date]],0)</f>
        <v>45657</v>
      </c>
      <c r="Q172" s="1" t="str">
        <f t="shared" ca="1" si="2"/>
        <v>3:44 PM</v>
      </c>
    </row>
    <row r="173" spans="1:17" ht="15.75" customHeight="1" x14ac:dyDescent="0.25">
      <c r="A173" s="9" t="s">
        <v>302</v>
      </c>
      <c r="B173" s="10">
        <v>45648</v>
      </c>
      <c r="C173" s="9" t="s">
        <v>168</v>
      </c>
      <c r="D173" s="9" t="s">
        <v>169</v>
      </c>
      <c r="E173" s="9" t="s">
        <v>30</v>
      </c>
      <c r="F173" s="9" t="s">
        <v>31</v>
      </c>
      <c r="G173" s="9" t="s">
        <v>32</v>
      </c>
      <c r="H173" s="11">
        <v>3</v>
      </c>
      <c r="I173" s="12">
        <v>149.99</v>
      </c>
      <c r="J173" s="12">
        <v>449.97</v>
      </c>
      <c r="K173" s="9" t="s">
        <v>43</v>
      </c>
      <c r="L173" s="9" t="s">
        <v>26</v>
      </c>
      <c r="M173" s="9" t="s">
        <v>22</v>
      </c>
      <c r="N173" s="10">
        <v>44522</v>
      </c>
      <c r="O173" s="9">
        <f ca="1">DATEDIF(data[[#This Row],[Customer_Since]],TODAY(),"Y")</f>
        <v>3</v>
      </c>
      <c r="P173" s="10">
        <f>EOMONTH(data[[#This Row],[Date]],0)</f>
        <v>45657</v>
      </c>
      <c r="Q173" s="1" t="str">
        <f t="shared" ca="1" si="2"/>
        <v>3:44 PM</v>
      </c>
    </row>
    <row r="174" spans="1:17" ht="15.75" customHeight="1" x14ac:dyDescent="0.25">
      <c r="A174" s="9" t="s">
        <v>303</v>
      </c>
      <c r="B174" s="10">
        <v>45649</v>
      </c>
      <c r="C174" s="9" t="s">
        <v>15</v>
      </c>
      <c r="D174" s="9" t="s">
        <v>16</v>
      </c>
      <c r="E174" s="9" t="s">
        <v>91</v>
      </c>
      <c r="F174" s="9" t="s">
        <v>92</v>
      </c>
      <c r="G174" s="9" t="s">
        <v>32</v>
      </c>
      <c r="H174" s="11">
        <v>2</v>
      </c>
      <c r="I174" s="12">
        <v>299.99</v>
      </c>
      <c r="J174" s="12">
        <v>599.98</v>
      </c>
      <c r="K174" s="9" t="s">
        <v>20</v>
      </c>
      <c r="L174" s="9" t="s">
        <v>21</v>
      </c>
      <c r="M174" s="9" t="s">
        <v>8</v>
      </c>
      <c r="N174" s="10">
        <v>44721</v>
      </c>
      <c r="O174" s="9">
        <f ca="1">DATEDIF(data[[#This Row],[Customer_Since]],TODAY(),"Y")</f>
        <v>3</v>
      </c>
      <c r="P174" s="10">
        <f>EOMONTH(data[[#This Row],[Date]],0)</f>
        <v>45657</v>
      </c>
      <c r="Q174" s="1" t="str">
        <f t="shared" ca="1" si="2"/>
        <v>3:44 PM</v>
      </c>
    </row>
    <row r="175" spans="1:17" ht="15.75" customHeight="1" x14ac:dyDescent="0.25">
      <c r="A175" s="9" t="s">
        <v>304</v>
      </c>
      <c r="B175" s="10">
        <v>45654</v>
      </c>
      <c r="C175" s="9" t="s">
        <v>28</v>
      </c>
      <c r="D175" s="9" t="s">
        <v>29</v>
      </c>
      <c r="E175" s="9" t="s">
        <v>91</v>
      </c>
      <c r="F175" s="9" t="s">
        <v>92</v>
      </c>
      <c r="G175" s="9" t="s">
        <v>32</v>
      </c>
      <c r="H175" s="11">
        <v>2</v>
      </c>
      <c r="I175" s="12">
        <v>299.99</v>
      </c>
      <c r="J175" s="12">
        <v>599.98</v>
      </c>
      <c r="K175" s="9" t="s">
        <v>6</v>
      </c>
      <c r="L175" s="9" t="s">
        <v>36</v>
      </c>
      <c r="M175" s="9" t="s">
        <v>8</v>
      </c>
      <c r="N175" s="10">
        <v>44771</v>
      </c>
      <c r="O175" s="9">
        <f ca="1">DATEDIF(data[[#This Row],[Customer_Since]],TODAY(),"Y")</f>
        <v>3</v>
      </c>
      <c r="P175" s="10">
        <f>EOMONTH(data[[#This Row],[Date]],0)</f>
        <v>45657</v>
      </c>
      <c r="Q175" s="1" t="str">
        <f t="shared" ca="1" si="2"/>
        <v>3:44 PM</v>
      </c>
    </row>
    <row r="176" spans="1:17" ht="15.75" customHeight="1" x14ac:dyDescent="0.25">
      <c r="A176" s="9" t="s">
        <v>305</v>
      </c>
      <c r="B176" s="10">
        <v>45654</v>
      </c>
      <c r="C176" s="9" t="s">
        <v>106</v>
      </c>
      <c r="D176" s="9" t="s">
        <v>107</v>
      </c>
      <c r="E176" s="9" t="s">
        <v>112</v>
      </c>
      <c r="F176" s="9" t="s">
        <v>113</v>
      </c>
      <c r="G176" s="9" t="s">
        <v>32</v>
      </c>
      <c r="H176" s="11">
        <v>4</v>
      </c>
      <c r="I176" s="12">
        <v>199.99</v>
      </c>
      <c r="J176" s="12">
        <v>799.96</v>
      </c>
      <c r="K176" s="9" t="s">
        <v>12</v>
      </c>
      <c r="L176" s="9" t="s">
        <v>7</v>
      </c>
      <c r="M176" s="9" t="s">
        <v>8</v>
      </c>
      <c r="N176" s="10">
        <v>44523</v>
      </c>
      <c r="O176" s="9">
        <f ca="1">DATEDIF(data[[#This Row],[Customer_Since]],TODAY(),"Y")</f>
        <v>3</v>
      </c>
      <c r="P176" s="10">
        <f>EOMONTH(data[[#This Row],[Date]],0)</f>
        <v>45657</v>
      </c>
      <c r="Q176" s="1" t="str">
        <f t="shared" ca="1" si="2"/>
        <v>3:44 PM</v>
      </c>
    </row>
    <row r="177" spans="1:17" ht="15.75" customHeight="1" x14ac:dyDescent="0.25">
      <c r="A177" s="9" t="s">
        <v>306</v>
      </c>
      <c r="B177" s="10">
        <v>45655</v>
      </c>
      <c r="C177" s="9" t="s">
        <v>45</v>
      </c>
      <c r="D177" s="9" t="s">
        <v>46</v>
      </c>
      <c r="E177" s="9" t="s">
        <v>103</v>
      </c>
      <c r="F177" s="9" t="s">
        <v>104</v>
      </c>
      <c r="G177" s="9" t="s">
        <v>5</v>
      </c>
      <c r="H177" s="11">
        <v>1</v>
      </c>
      <c r="I177" s="12">
        <v>89.99</v>
      </c>
      <c r="J177" s="12">
        <v>89.99</v>
      </c>
      <c r="K177" s="9" t="s">
        <v>12</v>
      </c>
      <c r="L177" s="9" t="s">
        <v>21</v>
      </c>
      <c r="M177" s="9" t="s">
        <v>13</v>
      </c>
      <c r="N177" s="10">
        <v>44591</v>
      </c>
      <c r="O177" s="9">
        <f ca="1">DATEDIF(data[[#This Row],[Customer_Since]],TODAY(),"Y")</f>
        <v>3</v>
      </c>
      <c r="P177" s="10">
        <f>EOMONTH(data[[#This Row],[Date]],0)</f>
        <v>45657</v>
      </c>
      <c r="Q177" s="1" t="str">
        <f t="shared" ca="1" si="2"/>
        <v>3:44 PM</v>
      </c>
    </row>
    <row r="178" spans="1:17" ht="15.75" customHeight="1" x14ac:dyDescent="0.25">
      <c r="A178" s="9" t="s">
        <v>307</v>
      </c>
      <c r="B178" s="10">
        <v>45655</v>
      </c>
      <c r="C178" s="9" t="s">
        <v>94</v>
      </c>
      <c r="D178" s="9" t="s">
        <v>95</v>
      </c>
      <c r="E178" s="9" t="s">
        <v>30</v>
      </c>
      <c r="F178" s="9" t="s">
        <v>31</v>
      </c>
      <c r="G178" s="9" t="s">
        <v>32</v>
      </c>
      <c r="H178" s="11">
        <v>5</v>
      </c>
      <c r="I178" s="12">
        <v>149.99</v>
      </c>
      <c r="J178" s="12">
        <v>749.95</v>
      </c>
      <c r="K178" s="9" t="s">
        <v>6</v>
      </c>
      <c r="L178" s="9" t="s">
        <v>7</v>
      </c>
      <c r="M178" s="9" t="s">
        <v>13</v>
      </c>
      <c r="N178" s="10">
        <v>45347</v>
      </c>
      <c r="O178" s="9">
        <f ca="1">DATEDIF(data[[#This Row],[Customer_Since]],TODAY(),"Y")</f>
        <v>1</v>
      </c>
      <c r="P178" s="10">
        <f>EOMONTH(data[[#This Row],[Date]],0)</f>
        <v>45657</v>
      </c>
      <c r="Q178" s="1" t="str">
        <f t="shared" ca="1" si="2"/>
        <v>3:44 PM</v>
      </c>
    </row>
    <row r="179" spans="1:17" ht="15.75" customHeight="1" x14ac:dyDescent="0.25">
      <c r="A179" s="9" t="s">
        <v>308</v>
      </c>
      <c r="B179" s="10">
        <v>45657</v>
      </c>
      <c r="C179" s="9" t="s">
        <v>72</v>
      </c>
      <c r="D179" s="9" t="s">
        <v>73</v>
      </c>
      <c r="E179" s="9" t="s">
        <v>47</v>
      </c>
      <c r="F179" s="9" t="s">
        <v>48</v>
      </c>
      <c r="G179" s="9" t="s">
        <v>5</v>
      </c>
      <c r="H179" s="11">
        <v>1</v>
      </c>
      <c r="I179" s="12">
        <v>899.99</v>
      </c>
      <c r="J179" s="12">
        <v>899.99</v>
      </c>
      <c r="K179" s="9" t="s">
        <v>20</v>
      </c>
      <c r="L179" s="9" t="s">
        <v>26</v>
      </c>
      <c r="M179" s="9" t="s">
        <v>13</v>
      </c>
      <c r="N179" s="10">
        <v>45050</v>
      </c>
      <c r="O179" s="9">
        <f ca="1">DATEDIF(data[[#This Row],[Customer_Since]],TODAY(),"Y")</f>
        <v>2</v>
      </c>
      <c r="P179" s="10">
        <f>EOMONTH(data[[#This Row],[Date]],0)</f>
        <v>45657</v>
      </c>
      <c r="Q179" s="1" t="str">
        <f t="shared" ca="1" si="2"/>
        <v>3:44 PM</v>
      </c>
    </row>
    <row r="180" spans="1:17" ht="15.75" customHeight="1" x14ac:dyDescent="0.25">
      <c r="A180" s="9" t="s">
        <v>309</v>
      </c>
      <c r="B180" s="10">
        <v>45660</v>
      </c>
      <c r="C180" s="9" t="s">
        <v>133</v>
      </c>
      <c r="D180" s="9" t="s">
        <v>134</v>
      </c>
      <c r="E180" s="9" t="s">
        <v>103</v>
      </c>
      <c r="F180" s="9" t="s">
        <v>104</v>
      </c>
      <c r="G180" s="9" t="s">
        <v>5</v>
      </c>
      <c r="H180" s="11">
        <v>2</v>
      </c>
      <c r="I180" s="12">
        <v>89.99</v>
      </c>
      <c r="J180" s="12">
        <v>179.98</v>
      </c>
      <c r="K180" s="9" t="s">
        <v>12</v>
      </c>
      <c r="L180" s="9" t="s">
        <v>21</v>
      </c>
      <c r="M180" s="9" t="s">
        <v>13</v>
      </c>
      <c r="N180" s="10">
        <v>44564</v>
      </c>
      <c r="O180" s="9">
        <f ca="1">DATEDIF(data[[#This Row],[Customer_Since]],TODAY(),"Y")</f>
        <v>3</v>
      </c>
      <c r="P180" s="10">
        <f>EOMONTH(data[[#This Row],[Date]],0)</f>
        <v>45688</v>
      </c>
      <c r="Q180" s="1" t="str">
        <f t="shared" ca="1" si="2"/>
        <v>3:44 PM</v>
      </c>
    </row>
    <row r="181" spans="1:17" ht="15.75" customHeight="1" x14ac:dyDescent="0.25">
      <c r="A181" s="9" t="s">
        <v>310</v>
      </c>
      <c r="B181" s="10">
        <v>45661</v>
      </c>
      <c r="C181" s="9" t="s">
        <v>311</v>
      </c>
      <c r="D181" s="9" t="s">
        <v>312</v>
      </c>
      <c r="E181" s="9" t="s">
        <v>47</v>
      </c>
      <c r="F181" s="9" t="s">
        <v>48</v>
      </c>
      <c r="G181" s="9" t="s">
        <v>5</v>
      </c>
      <c r="H181" s="11">
        <v>1</v>
      </c>
      <c r="I181" s="12">
        <v>899.99</v>
      </c>
      <c r="J181" s="12">
        <v>899.99</v>
      </c>
      <c r="K181" s="9" t="s">
        <v>20</v>
      </c>
      <c r="L181" s="9" t="s">
        <v>26</v>
      </c>
      <c r="M181" s="9" t="s">
        <v>22</v>
      </c>
      <c r="N181" s="10">
        <v>44752</v>
      </c>
      <c r="O181" s="9">
        <f ca="1">DATEDIF(data[[#This Row],[Customer_Since]],TODAY(),"Y")</f>
        <v>3</v>
      </c>
      <c r="P181" s="10">
        <f>EOMONTH(data[[#This Row],[Date]],0)</f>
        <v>45688</v>
      </c>
      <c r="Q181" s="1" t="str">
        <f t="shared" ca="1" si="2"/>
        <v>3:44 PM</v>
      </c>
    </row>
    <row r="182" spans="1:17" ht="15.75" customHeight="1" x14ac:dyDescent="0.25">
      <c r="A182" s="9" t="s">
        <v>313</v>
      </c>
      <c r="B182" s="10">
        <v>45663</v>
      </c>
      <c r="C182" s="9" t="s">
        <v>115</v>
      </c>
      <c r="D182" s="9" t="s">
        <v>116</v>
      </c>
      <c r="E182" s="9" t="s">
        <v>38</v>
      </c>
      <c r="F182" s="9" t="s">
        <v>39</v>
      </c>
      <c r="G182" s="9" t="s">
        <v>5</v>
      </c>
      <c r="H182" s="11">
        <v>5</v>
      </c>
      <c r="I182" s="12">
        <v>149.99</v>
      </c>
      <c r="J182" s="12">
        <v>749.95</v>
      </c>
      <c r="K182" s="9" t="s">
        <v>20</v>
      </c>
      <c r="L182" s="9" t="s">
        <v>49</v>
      </c>
      <c r="M182" s="9" t="s">
        <v>13</v>
      </c>
      <c r="N182" s="10">
        <v>44824</v>
      </c>
      <c r="O182" s="9">
        <f ca="1">DATEDIF(data[[#This Row],[Customer_Since]],TODAY(),"Y")</f>
        <v>2</v>
      </c>
      <c r="P182" s="10">
        <f>EOMONTH(data[[#This Row],[Date]],0)</f>
        <v>45688</v>
      </c>
      <c r="Q182" s="1" t="str">
        <f t="shared" ca="1" si="2"/>
        <v>3:44 PM</v>
      </c>
    </row>
    <row r="183" spans="1:17" ht="15.75" customHeight="1" x14ac:dyDescent="0.25">
      <c r="A183" s="9" t="s">
        <v>314</v>
      </c>
      <c r="B183" s="10">
        <v>45663</v>
      </c>
      <c r="C183" s="9" t="s">
        <v>28</v>
      </c>
      <c r="D183" s="9" t="s">
        <v>29</v>
      </c>
      <c r="E183" s="9" t="s">
        <v>91</v>
      </c>
      <c r="F183" s="9" t="s">
        <v>92</v>
      </c>
      <c r="G183" s="9" t="s">
        <v>32</v>
      </c>
      <c r="H183" s="11">
        <v>3</v>
      </c>
      <c r="I183" s="12">
        <v>299.99</v>
      </c>
      <c r="J183" s="12">
        <v>899.97</v>
      </c>
      <c r="K183" s="9" t="s">
        <v>6</v>
      </c>
      <c r="L183" s="9" t="s">
        <v>21</v>
      </c>
      <c r="M183" s="9" t="s">
        <v>22</v>
      </c>
      <c r="N183" s="10">
        <v>44422</v>
      </c>
      <c r="O183" s="9">
        <f ca="1">DATEDIF(data[[#This Row],[Customer_Since]],TODAY(),"Y")</f>
        <v>3</v>
      </c>
      <c r="P183" s="10">
        <f>EOMONTH(data[[#This Row],[Date]],0)</f>
        <v>45688</v>
      </c>
      <c r="Q183" s="1" t="str">
        <f t="shared" ca="1" si="2"/>
        <v>3:44 PM</v>
      </c>
    </row>
    <row r="184" spans="1:17" ht="15.75" customHeight="1" x14ac:dyDescent="0.25">
      <c r="A184" s="9" t="s">
        <v>315</v>
      </c>
      <c r="B184" s="10">
        <v>45666</v>
      </c>
      <c r="C184" s="9" t="s">
        <v>51</v>
      </c>
      <c r="D184" s="9" t="s">
        <v>52</v>
      </c>
      <c r="E184" s="9" t="s">
        <v>66</v>
      </c>
      <c r="F184" s="9" t="s">
        <v>67</v>
      </c>
      <c r="G184" s="9" t="s">
        <v>5</v>
      </c>
      <c r="H184" s="11">
        <v>3</v>
      </c>
      <c r="I184" s="12">
        <v>699.99</v>
      </c>
      <c r="J184" s="12">
        <v>2099.9699999999998</v>
      </c>
      <c r="K184" s="9" t="s">
        <v>12</v>
      </c>
      <c r="L184" s="9" t="s">
        <v>7</v>
      </c>
      <c r="M184" s="9" t="s">
        <v>13</v>
      </c>
      <c r="N184" s="10">
        <v>45105</v>
      </c>
      <c r="O184" s="9">
        <f ca="1">DATEDIF(data[[#This Row],[Customer_Since]],TODAY(),"Y")</f>
        <v>2</v>
      </c>
      <c r="P184" s="10">
        <f>EOMONTH(data[[#This Row],[Date]],0)</f>
        <v>45688</v>
      </c>
      <c r="Q184" s="1" t="str">
        <f t="shared" ca="1" si="2"/>
        <v>3:44 PM</v>
      </c>
    </row>
    <row r="185" spans="1:17" ht="15.75" customHeight="1" x14ac:dyDescent="0.25">
      <c r="A185" s="9" t="s">
        <v>316</v>
      </c>
      <c r="B185" s="10">
        <v>45667</v>
      </c>
      <c r="C185" s="9" t="s">
        <v>94</v>
      </c>
      <c r="D185" s="9" t="s">
        <v>95</v>
      </c>
      <c r="E185" s="9" t="s">
        <v>112</v>
      </c>
      <c r="F185" s="9" t="s">
        <v>113</v>
      </c>
      <c r="G185" s="9" t="s">
        <v>32</v>
      </c>
      <c r="H185" s="11">
        <v>5</v>
      </c>
      <c r="I185" s="12">
        <v>199.99</v>
      </c>
      <c r="J185" s="12">
        <v>999.95</v>
      </c>
      <c r="K185" s="9" t="s">
        <v>20</v>
      </c>
      <c r="L185" s="9" t="s">
        <v>7</v>
      </c>
      <c r="M185" s="9" t="s">
        <v>22</v>
      </c>
      <c r="N185" s="10">
        <v>44633</v>
      </c>
      <c r="O185" s="9">
        <f ca="1">DATEDIF(data[[#This Row],[Customer_Since]],TODAY(),"Y")</f>
        <v>3</v>
      </c>
      <c r="P185" s="10">
        <f>EOMONTH(data[[#This Row],[Date]],0)</f>
        <v>45688</v>
      </c>
      <c r="Q185" s="1" t="str">
        <f t="shared" ca="1" si="2"/>
        <v>3:44 PM</v>
      </c>
    </row>
    <row r="186" spans="1:17" ht="15.75" customHeight="1" x14ac:dyDescent="0.25">
      <c r="A186" s="9" t="s">
        <v>317</v>
      </c>
      <c r="B186" s="10">
        <v>45667</v>
      </c>
      <c r="C186" s="9" t="s">
        <v>79</v>
      </c>
      <c r="D186" s="9" t="s">
        <v>80</v>
      </c>
      <c r="E186" s="9" t="s">
        <v>3</v>
      </c>
      <c r="F186" s="9" t="s">
        <v>4</v>
      </c>
      <c r="G186" s="9" t="s">
        <v>5</v>
      </c>
      <c r="H186" s="11">
        <v>5</v>
      </c>
      <c r="I186" s="12">
        <v>249.99</v>
      </c>
      <c r="J186" s="12">
        <v>1249.95</v>
      </c>
      <c r="K186" s="9" t="s">
        <v>12</v>
      </c>
      <c r="L186" s="9" t="s">
        <v>21</v>
      </c>
      <c r="M186" s="9" t="s">
        <v>8</v>
      </c>
      <c r="N186" s="10">
        <v>45330</v>
      </c>
      <c r="O186" s="9">
        <f ca="1">DATEDIF(data[[#This Row],[Customer_Since]],TODAY(),"Y")</f>
        <v>1</v>
      </c>
      <c r="P186" s="10">
        <f>EOMONTH(data[[#This Row],[Date]],0)</f>
        <v>45688</v>
      </c>
      <c r="Q186" s="1" t="str">
        <f t="shared" ca="1" si="2"/>
        <v>3:44 PM</v>
      </c>
    </row>
    <row r="187" spans="1:17" ht="15.75" customHeight="1" x14ac:dyDescent="0.25">
      <c r="A187" s="9" t="s">
        <v>318</v>
      </c>
      <c r="B187" s="10">
        <v>45668</v>
      </c>
      <c r="C187" s="9" t="s">
        <v>124</v>
      </c>
      <c r="D187" s="9" t="s">
        <v>125</v>
      </c>
      <c r="E187" s="9" t="s">
        <v>38</v>
      </c>
      <c r="F187" s="9" t="s">
        <v>39</v>
      </c>
      <c r="G187" s="9" t="s">
        <v>5</v>
      </c>
      <c r="H187" s="11">
        <v>4</v>
      </c>
      <c r="I187" s="12">
        <v>149.99</v>
      </c>
      <c r="J187" s="12">
        <v>599.96</v>
      </c>
      <c r="K187" s="9" t="s">
        <v>43</v>
      </c>
      <c r="L187" s="9" t="s">
        <v>49</v>
      </c>
      <c r="M187" s="9" t="s">
        <v>22</v>
      </c>
      <c r="N187" s="10">
        <v>44536</v>
      </c>
      <c r="O187" s="9">
        <f ca="1">DATEDIF(data[[#This Row],[Customer_Since]],TODAY(),"Y")</f>
        <v>3</v>
      </c>
      <c r="P187" s="10">
        <f>EOMONTH(data[[#This Row],[Date]],0)</f>
        <v>45688</v>
      </c>
      <c r="Q187" s="1" t="str">
        <f t="shared" ca="1" si="2"/>
        <v>3:44 PM</v>
      </c>
    </row>
    <row r="188" spans="1:17" ht="15.75" customHeight="1" x14ac:dyDescent="0.25">
      <c r="A188" s="9" t="s">
        <v>319</v>
      </c>
      <c r="B188" s="10">
        <v>45668</v>
      </c>
      <c r="C188" s="9" t="s">
        <v>64</v>
      </c>
      <c r="D188" s="9" t="s">
        <v>65</v>
      </c>
      <c r="E188" s="9" t="s">
        <v>66</v>
      </c>
      <c r="F188" s="9" t="s">
        <v>67</v>
      </c>
      <c r="G188" s="9" t="s">
        <v>5</v>
      </c>
      <c r="H188" s="11">
        <v>3</v>
      </c>
      <c r="I188" s="12">
        <v>699.99</v>
      </c>
      <c r="J188" s="12">
        <v>2099.9699999999998</v>
      </c>
      <c r="K188" s="9" t="s">
        <v>6</v>
      </c>
      <c r="L188" s="9" t="s">
        <v>26</v>
      </c>
      <c r="M188" s="9" t="s">
        <v>13</v>
      </c>
      <c r="N188" s="10">
        <v>44602</v>
      </c>
      <c r="O188" s="9">
        <f ca="1">DATEDIF(data[[#This Row],[Customer_Since]],TODAY(),"Y")</f>
        <v>3</v>
      </c>
      <c r="P188" s="10">
        <f>EOMONTH(data[[#This Row],[Date]],0)</f>
        <v>45688</v>
      </c>
      <c r="Q188" s="1" t="str">
        <f t="shared" ca="1" si="2"/>
        <v>3:44 PM</v>
      </c>
    </row>
    <row r="189" spans="1:17" ht="15.75" customHeight="1" x14ac:dyDescent="0.25">
      <c r="A189" s="9" t="s">
        <v>320</v>
      </c>
      <c r="B189" s="10">
        <v>45670</v>
      </c>
      <c r="C189" s="9" t="s">
        <v>279</v>
      </c>
      <c r="D189" s="9" t="s">
        <v>280</v>
      </c>
      <c r="E189" s="9" t="s">
        <v>100</v>
      </c>
      <c r="F189" s="9" t="s">
        <v>101</v>
      </c>
      <c r="G189" s="9" t="s">
        <v>19</v>
      </c>
      <c r="H189" s="11">
        <v>1</v>
      </c>
      <c r="I189" s="12">
        <v>79.989999999999995</v>
      </c>
      <c r="J189" s="12">
        <v>79.989999999999995</v>
      </c>
      <c r="K189" s="9" t="s">
        <v>12</v>
      </c>
      <c r="L189" s="9" t="s">
        <v>21</v>
      </c>
      <c r="M189" s="9" t="s">
        <v>8</v>
      </c>
      <c r="N189" s="10">
        <v>45322</v>
      </c>
      <c r="O189" s="9">
        <f ca="1">DATEDIF(data[[#This Row],[Customer_Since]],TODAY(),"Y")</f>
        <v>1</v>
      </c>
      <c r="P189" s="10">
        <f>EOMONTH(data[[#This Row],[Date]],0)</f>
        <v>45688</v>
      </c>
      <c r="Q189" s="1" t="str">
        <f t="shared" ca="1" si="2"/>
        <v>3:44 PM</v>
      </c>
    </row>
    <row r="190" spans="1:17" ht="15.75" customHeight="1" x14ac:dyDescent="0.25">
      <c r="A190" s="9" t="s">
        <v>321</v>
      </c>
      <c r="B190" s="10">
        <v>45670</v>
      </c>
      <c r="C190" s="9" t="s">
        <v>72</v>
      </c>
      <c r="D190" s="9" t="s">
        <v>73</v>
      </c>
      <c r="E190" s="9" t="s">
        <v>91</v>
      </c>
      <c r="F190" s="9" t="s">
        <v>92</v>
      </c>
      <c r="G190" s="9" t="s">
        <v>32</v>
      </c>
      <c r="H190" s="11">
        <v>1</v>
      </c>
      <c r="I190" s="12">
        <v>299.99</v>
      </c>
      <c r="J190" s="12">
        <v>299.99</v>
      </c>
      <c r="K190" s="9" t="s">
        <v>12</v>
      </c>
      <c r="L190" s="9" t="s">
        <v>26</v>
      </c>
      <c r="M190" s="9" t="s">
        <v>8</v>
      </c>
      <c r="N190" s="10">
        <v>44436</v>
      </c>
      <c r="O190" s="9">
        <f ca="1">DATEDIF(data[[#This Row],[Customer_Since]],TODAY(),"Y")</f>
        <v>3</v>
      </c>
      <c r="P190" s="10">
        <f>EOMONTH(data[[#This Row],[Date]],0)</f>
        <v>45688</v>
      </c>
      <c r="Q190" s="1" t="str">
        <f t="shared" ca="1" si="2"/>
        <v>3:44 PM</v>
      </c>
    </row>
    <row r="191" spans="1:17" ht="15.75" customHeight="1" x14ac:dyDescent="0.25">
      <c r="A191" s="9" t="s">
        <v>322</v>
      </c>
      <c r="B191" s="10">
        <v>45671</v>
      </c>
      <c r="C191" s="9" t="s">
        <v>144</v>
      </c>
      <c r="D191" s="9" t="s">
        <v>145</v>
      </c>
      <c r="E191" s="9" t="s">
        <v>3</v>
      </c>
      <c r="F191" s="9" t="s">
        <v>4</v>
      </c>
      <c r="G191" s="9" t="s">
        <v>5</v>
      </c>
      <c r="H191" s="11">
        <v>4</v>
      </c>
      <c r="I191" s="12">
        <v>249.99</v>
      </c>
      <c r="J191" s="12">
        <v>999.96</v>
      </c>
      <c r="K191" s="9" t="s">
        <v>12</v>
      </c>
      <c r="L191" s="9" t="s">
        <v>26</v>
      </c>
      <c r="M191" s="9" t="s">
        <v>13</v>
      </c>
      <c r="N191" s="10">
        <v>44460</v>
      </c>
      <c r="O191" s="9">
        <f ca="1">DATEDIF(data[[#This Row],[Customer_Since]],TODAY(),"Y")</f>
        <v>3</v>
      </c>
      <c r="P191" s="10">
        <f>EOMONTH(data[[#This Row],[Date]],0)</f>
        <v>45688</v>
      </c>
      <c r="Q191" s="1" t="str">
        <f t="shared" ca="1" si="2"/>
        <v>3:44 PM</v>
      </c>
    </row>
    <row r="192" spans="1:17" ht="15.75" customHeight="1" x14ac:dyDescent="0.25">
      <c r="A192" s="9" t="s">
        <v>323</v>
      </c>
      <c r="B192" s="10">
        <v>45671</v>
      </c>
      <c r="C192" s="9" t="s">
        <v>106</v>
      </c>
      <c r="D192" s="9" t="s">
        <v>107</v>
      </c>
      <c r="E192" s="9" t="s">
        <v>38</v>
      </c>
      <c r="F192" s="9" t="s">
        <v>39</v>
      </c>
      <c r="G192" s="9" t="s">
        <v>5</v>
      </c>
      <c r="H192" s="11">
        <v>2</v>
      </c>
      <c r="I192" s="12">
        <v>149.99</v>
      </c>
      <c r="J192" s="12">
        <v>299.98</v>
      </c>
      <c r="K192" s="9" t="s">
        <v>6</v>
      </c>
      <c r="L192" s="9" t="s">
        <v>26</v>
      </c>
      <c r="M192" s="9" t="s">
        <v>22</v>
      </c>
      <c r="N192" s="10">
        <v>44913</v>
      </c>
      <c r="O192" s="9">
        <f ca="1">DATEDIF(data[[#This Row],[Customer_Since]],TODAY(),"Y")</f>
        <v>2</v>
      </c>
      <c r="P192" s="10">
        <f>EOMONTH(data[[#This Row],[Date]],0)</f>
        <v>45688</v>
      </c>
      <c r="Q192" s="1" t="str">
        <f t="shared" ca="1" si="2"/>
        <v>3:44 PM</v>
      </c>
    </row>
    <row r="193" spans="1:17" ht="15.75" customHeight="1" x14ac:dyDescent="0.25">
      <c r="A193" s="9" t="s">
        <v>324</v>
      </c>
      <c r="B193" s="10">
        <v>45671</v>
      </c>
      <c r="C193" s="9" t="s">
        <v>220</v>
      </c>
      <c r="D193" s="9" t="s">
        <v>221</v>
      </c>
      <c r="E193" s="9" t="s">
        <v>91</v>
      </c>
      <c r="F193" s="9" t="s">
        <v>92</v>
      </c>
      <c r="G193" s="9" t="s">
        <v>32</v>
      </c>
      <c r="H193" s="11">
        <v>3</v>
      </c>
      <c r="I193" s="12">
        <v>299.99</v>
      </c>
      <c r="J193" s="12">
        <v>899.97</v>
      </c>
      <c r="K193" s="9" t="s">
        <v>12</v>
      </c>
      <c r="L193" s="9" t="s">
        <v>21</v>
      </c>
      <c r="M193" s="9" t="s">
        <v>8</v>
      </c>
      <c r="N193" s="10">
        <v>45204</v>
      </c>
      <c r="O193" s="9">
        <f ca="1">DATEDIF(data[[#This Row],[Customer_Since]],TODAY(),"Y")</f>
        <v>1</v>
      </c>
      <c r="P193" s="10">
        <f>EOMONTH(data[[#This Row],[Date]],0)</f>
        <v>45688</v>
      </c>
      <c r="Q193" s="1" t="str">
        <f t="shared" ca="1" si="2"/>
        <v>3:44 PM</v>
      </c>
    </row>
    <row r="194" spans="1:17" ht="15.75" customHeight="1" x14ac:dyDescent="0.25">
      <c r="A194" s="9" t="s">
        <v>325</v>
      </c>
      <c r="B194" s="10">
        <v>45673</v>
      </c>
      <c r="C194" s="9" t="s">
        <v>212</v>
      </c>
      <c r="D194" s="9" t="s">
        <v>213</v>
      </c>
      <c r="E194" s="9" t="s">
        <v>112</v>
      </c>
      <c r="F194" s="9" t="s">
        <v>113</v>
      </c>
      <c r="G194" s="9" t="s">
        <v>32</v>
      </c>
      <c r="H194" s="11">
        <v>4</v>
      </c>
      <c r="I194" s="12">
        <v>199.99</v>
      </c>
      <c r="J194" s="12">
        <v>799.96</v>
      </c>
      <c r="K194" s="9" t="s">
        <v>43</v>
      </c>
      <c r="L194" s="9" t="s">
        <v>21</v>
      </c>
      <c r="M194" s="9" t="s">
        <v>22</v>
      </c>
      <c r="N194" s="10">
        <v>44544</v>
      </c>
      <c r="O194" s="9">
        <f ca="1">DATEDIF(data[[#This Row],[Customer_Since]],TODAY(),"Y")</f>
        <v>3</v>
      </c>
      <c r="P194" s="10">
        <f>EOMONTH(data[[#This Row],[Date]],0)</f>
        <v>45688</v>
      </c>
      <c r="Q194" s="1" t="str">
        <f t="shared" ref="Q194:Q251" ca="1" si="3">TEXT(NOW(),"h:mm AM/PM")</f>
        <v>3:44 PM</v>
      </c>
    </row>
    <row r="195" spans="1:17" ht="15.75" customHeight="1" x14ac:dyDescent="0.25">
      <c r="A195" s="9" t="s">
        <v>326</v>
      </c>
      <c r="B195" s="10">
        <v>45673</v>
      </c>
      <c r="C195" s="9" t="s">
        <v>197</v>
      </c>
      <c r="D195" s="9" t="s">
        <v>198</v>
      </c>
      <c r="E195" s="9" t="s">
        <v>91</v>
      </c>
      <c r="F195" s="9" t="s">
        <v>92</v>
      </c>
      <c r="G195" s="9" t="s">
        <v>32</v>
      </c>
      <c r="H195" s="11">
        <v>5</v>
      </c>
      <c r="I195" s="12">
        <v>299.99</v>
      </c>
      <c r="J195" s="12">
        <v>1499.95</v>
      </c>
      <c r="K195" s="9" t="s">
        <v>43</v>
      </c>
      <c r="L195" s="9" t="s">
        <v>7</v>
      </c>
      <c r="M195" s="9" t="s">
        <v>8</v>
      </c>
      <c r="N195" s="10">
        <v>44431</v>
      </c>
      <c r="O195" s="9">
        <f ca="1">DATEDIF(data[[#This Row],[Customer_Since]],TODAY(),"Y")</f>
        <v>3</v>
      </c>
      <c r="P195" s="10">
        <f>EOMONTH(data[[#This Row],[Date]],0)</f>
        <v>45688</v>
      </c>
      <c r="Q195" s="1" t="str">
        <f t="shared" ca="1" si="3"/>
        <v>3:44 PM</v>
      </c>
    </row>
    <row r="196" spans="1:17" ht="15.75" customHeight="1" x14ac:dyDescent="0.25">
      <c r="A196" s="9" t="s">
        <v>327</v>
      </c>
      <c r="B196" s="10">
        <v>45673</v>
      </c>
      <c r="C196" s="9" t="s">
        <v>45</v>
      </c>
      <c r="D196" s="9" t="s">
        <v>46</v>
      </c>
      <c r="E196" s="9" t="s">
        <v>30</v>
      </c>
      <c r="F196" s="9" t="s">
        <v>31</v>
      </c>
      <c r="G196" s="9" t="s">
        <v>32</v>
      </c>
      <c r="H196" s="11">
        <v>3</v>
      </c>
      <c r="I196" s="12">
        <v>149.99</v>
      </c>
      <c r="J196" s="12">
        <v>449.97</v>
      </c>
      <c r="K196" s="9" t="s">
        <v>12</v>
      </c>
      <c r="L196" s="9" t="s">
        <v>49</v>
      </c>
      <c r="M196" s="9" t="s">
        <v>22</v>
      </c>
      <c r="N196" s="10">
        <v>44395</v>
      </c>
      <c r="O196" s="9">
        <f ca="1">DATEDIF(data[[#This Row],[Customer_Since]],TODAY(),"Y")</f>
        <v>4</v>
      </c>
      <c r="P196" s="10">
        <f>EOMONTH(data[[#This Row],[Date]],0)</f>
        <v>45688</v>
      </c>
      <c r="Q196" s="1" t="str">
        <f t="shared" ca="1" si="3"/>
        <v>3:44 PM</v>
      </c>
    </row>
    <row r="197" spans="1:17" ht="15.75" customHeight="1" x14ac:dyDescent="0.25">
      <c r="A197" s="9" t="s">
        <v>328</v>
      </c>
      <c r="B197" s="10">
        <v>45676</v>
      </c>
      <c r="C197" s="9" t="s">
        <v>115</v>
      </c>
      <c r="D197" s="9" t="s">
        <v>116</v>
      </c>
      <c r="E197" s="9" t="s">
        <v>17</v>
      </c>
      <c r="F197" s="9" t="s">
        <v>18</v>
      </c>
      <c r="G197" s="9" t="s">
        <v>19</v>
      </c>
      <c r="H197" s="11">
        <v>5</v>
      </c>
      <c r="I197" s="12">
        <v>59.99</v>
      </c>
      <c r="J197" s="12">
        <v>299.95</v>
      </c>
      <c r="K197" s="9" t="s">
        <v>43</v>
      </c>
      <c r="L197" s="9" t="s">
        <v>49</v>
      </c>
      <c r="M197" s="9" t="s">
        <v>8</v>
      </c>
      <c r="N197" s="10">
        <v>44642</v>
      </c>
      <c r="O197" s="9">
        <f ca="1">DATEDIF(data[[#This Row],[Customer_Since]],TODAY(),"Y")</f>
        <v>3</v>
      </c>
      <c r="P197" s="10">
        <f>EOMONTH(data[[#This Row],[Date]],0)</f>
        <v>45688</v>
      </c>
      <c r="Q197" s="1" t="str">
        <f t="shared" ca="1" si="3"/>
        <v>3:44 PM</v>
      </c>
    </row>
    <row r="198" spans="1:17" ht="15.75" customHeight="1" x14ac:dyDescent="0.25">
      <c r="A198" s="9" t="s">
        <v>329</v>
      </c>
      <c r="B198" s="10">
        <v>45682</v>
      </c>
      <c r="C198" s="9" t="s">
        <v>54</v>
      </c>
      <c r="D198" s="9" t="s">
        <v>55</v>
      </c>
      <c r="E198" s="9" t="s">
        <v>17</v>
      </c>
      <c r="F198" s="9" t="s">
        <v>18</v>
      </c>
      <c r="G198" s="9" t="s">
        <v>19</v>
      </c>
      <c r="H198" s="11">
        <v>4</v>
      </c>
      <c r="I198" s="12">
        <v>59.99</v>
      </c>
      <c r="J198" s="12">
        <v>239.96</v>
      </c>
      <c r="K198" s="9" t="s">
        <v>43</v>
      </c>
      <c r="L198" s="9" t="s">
        <v>49</v>
      </c>
      <c r="M198" s="9" t="s">
        <v>22</v>
      </c>
      <c r="N198" s="10">
        <v>44564</v>
      </c>
      <c r="O198" s="9">
        <f ca="1">DATEDIF(data[[#This Row],[Customer_Since]],TODAY(),"Y")</f>
        <v>3</v>
      </c>
      <c r="P198" s="10">
        <f>EOMONTH(data[[#This Row],[Date]],0)</f>
        <v>45688</v>
      </c>
      <c r="Q198" s="1" t="str">
        <f t="shared" ca="1" si="3"/>
        <v>3:44 PM</v>
      </c>
    </row>
    <row r="199" spans="1:17" ht="15.75" customHeight="1" x14ac:dyDescent="0.25">
      <c r="A199" s="9" t="s">
        <v>330</v>
      </c>
      <c r="B199" s="10">
        <v>45683</v>
      </c>
      <c r="C199" s="9" t="s">
        <v>34</v>
      </c>
      <c r="D199" s="9" t="s">
        <v>35</v>
      </c>
      <c r="E199" s="9" t="s">
        <v>3</v>
      </c>
      <c r="F199" s="9" t="s">
        <v>4</v>
      </c>
      <c r="G199" s="9" t="s">
        <v>5</v>
      </c>
      <c r="H199" s="11">
        <v>4</v>
      </c>
      <c r="I199" s="12">
        <v>249.99</v>
      </c>
      <c r="J199" s="12">
        <v>999.96</v>
      </c>
      <c r="K199" s="9" t="s">
        <v>43</v>
      </c>
      <c r="L199" s="9" t="s">
        <v>7</v>
      </c>
      <c r="M199" s="9" t="s">
        <v>13</v>
      </c>
      <c r="N199" s="10">
        <v>45217</v>
      </c>
      <c r="O199" s="9">
        <f ca="1">DATEDIF(data[[#This Row],[Customer_Since]],TODAY(),"Y")</f>
        <v>1</v>
      </c>
      <c r="P199" s="10">
        <f>EOMONTH(data[[#This Row],[Date]],0)</f>
        <v>45688</v>
      </c>
      <c r="Q199" s="1" t="str">
        <f t="shared" ca="1" si="3"/>
        <v>3:44 PM</v>
      </c>
    </row>
    <row r="200" spans="1:17" ht="15.75" customHeight="1" x14ac:dyDescent="0.25">
      <c r="A200" s="9" t="s">
        <v>331</v>
      </c>
      <c r="B200" s="10">
        <v>45686</v>
      </c>
      <c r="C200" s="9" t="s">
        <v>238</v>
      </c>
      <c r="D200" s="9" t="s">
        <v>239</v>
      </c>
      <c r="E200" s="9" t="s">
        <v>47</v>
      </c>
      <c r="F200" s="9" t="s">
        <v>48</v>
      </c>
      <c r="G200" s="9" t="s">
        <v>5</v>
      </c>
      <c r="H200" s="11">
        <v>4</v>
      </c>
      <c r="I200" s="12">
        <v>899.99</v>
      </c>
      <c r="J200" s="12">
        <v>3599.96</v>
      </c>
      <c r="K200" s="9" t="s">
        <v>20</v>
      </c>
      <c r="L200" s="9" t="s">
        <v>7</v>
      </c>
      <c r="M200" s="9" t="s">
        <v>8</v>
      </c>
      <c r="N200" s="10">
        <v>44734</v>
      </c>
      <c r="O200" s="9">
        <f ca="1">DATEDIF(data[[#This Row],[Customer_Since]],TODAY(),"Y")</f>
        <v>3</v>
      </c>
      <c r="P200" s="10">
        <f>EOMONTH(data[[#This Row],[Date]],0)</f>
        <v>45688</v>
      </c>
      <c r="Q200" s="1" t="str">
        <f t="shared" ca="1" si="3"/>
        <v>3:44 PM</v>
      </c>
    </row>
    <row r="201" spans="1:17" ht="15.75" customHeight="1" x14ac:dyDescent="0.25">
      <c r="A201" s="9" t="s">
        <v>332</v>
      </c>
      <c r="B201" s="10">
        <v>45686</v>
      </c>
      <c r="C201" s="9" t="s">
        <v>72</v>
      </c>
      <c r="D201" s="9" t="s">
        <v>73</v>
      </c>
      <c r="E201" s="9" t="s">
        <v>91</v>
      </c>
      <c r="F201" s="9" t="s">
        <v>92</v>
      </c>
      <c r="G201" s="9" t="s">
        <v>32</v>
      </c>
      <c r="H201" s="11">
        <v>3</v>
      </c>
      <c r="I201" s="12">
        <v>299.99</v>
      </c>
      <c r="J201" s="12">
        <v>899.97</v>
      </c>
      <c r="K201" s="9" t="s">
        <v>43</v>
      </c>
      <c r="L201" s="9" t="s">
        <v>36</v>
      </c>
      <c r="M201" s="9" t="s">
        <v>22</v>
      </c>
      <c r="N201" s="10">
        <v>44952</v>
      </c>
      <c r="O201" s="9">
        <f ca="1">DATEDIF(data[[#This Row],[Customer_Since]],TODAY(),"Y")</f>
        <v>2</v>
      </c>
      <c r="P201" s="10">
        <f>EOMONTH(data[[#This Row],[Date]],0)</f>
        <v>45688</v>
      </c>
      <c r="Q201" s="1" t="str">
        <f t="shared" ca="1" si="3"/>
        <v>3:44 PM</v>
      </c>
    </row>
    <row r="202" spans="1:17" ht="15.75" customHeight="1" x14ac:dyDescent="0.25">
      <c r="A202" s="9" t="s">
        <v>333</v>
      </c>
      <c r="B202" s="10">
        <v>45686</v>
      </c>
      <c r="C202" s="9" t="s">
        <v>279</v>
      </c>
      <c r="D202" s="9" t="s">
        <v>280</v>
      </c>
      <c r="E202" s="9" t="s">
        <v>66</v>
      </c>
      <c r="F202" s="9" t="s">
        <v>67</v>
      </c>
      <c r="G202" s="9" t="s">
        <v>5</v>
      </c>
      <c r="H202" s="11">
        <v>2</v>
      </c>
      <c r="I202" s="12">
        <v>699.99</v>
      </c>
      <c r="J202" s="12">
        <v>1399.98</v>
      </c>
      <c r="K202" s="9" t="s">
        <v>43</v>
      </c>
      <c r="L202" s="9" t="s">
        <v>7</v>
      </c>
      <c r="M202" s="9" t="s">
        <v>13</v>
      </c>
      <c r="N202" s="10">
        <v>44681</v>
      </c>
      <c r="O202" s="9">
        <f ca="1">DATEDIF(data[[#This Row],[Customer_Since]],TODAY(),"Y")</f>
        <v>3</v>
      </c>
      <c r="P202" s="10">
        <f>EOMONTH(data[[#This Row],[Date]],0)</f>
        <v>45688</v>
      </c>
      <c r="Q202" s="1" t="str">
        <f t="shared" ca="1" si="3"/>
        <v>3:44 PM</v>
      </c>
    </row>
    <row r="203" spans="1:17" ht="15.75" customHeight="1" x14ac:dyDescent="0.25">
      <c r="A203" s="9" t="s">
        <v>334</v>
      </c>
      <c r="B203" s="10">
        <v>45688</v>
      </c>
      <c r="C203" s="9" t="s">
        <v>51</v>
      </c>
      <c r="D203" s="9" t="s">
        <v>52</v>
      </c>
      <c r="E203" s="9" t="s">
        <v>66</v>
      </c>
      <c r="F203" s="9" t="s">
        <v>67</v>
      </c>
      <c r="G203" s="9" t="s">
        <v>5</v>
      </c>
      <c r="H203" s="11">
        <v>4</v>
      </c>
      <c r="I203" s="12">
        <v>699.99</v>
      </c>
      <c r="J203" s="12">
        <v>2799.96</v>
      </c>
      <c r="K203" s="9" t="s">
        <v>43</v>
      </c>
      <c r="L203" s="9" t="s">
        <v>36</v>
      </c>
      <c r="M203" s="9" t="s">
        <v>13</v>
      </c>
      <c r="N203" s="10">
        <v>44692</v>
      </c>
      <c r="O203" s="9">
        <f ca="1">DATEDIF(data[[#This Row],[Customer_Since]],TODAY(),"Y")</f>
        <v>3</v>
      </c>
      <c r="P203" s="10">
        <f>EOMONTH(data[[#This Row],[Date]],0)</f>
        <v>45688</v>
      </c>
      <c r="Q203" s="1" t="str">
        <f t="shared" ca="1" si="3"/>
        <v>3:44 PM</v>
      </c>
    </row>
    <row r="204" spans="1:17" ht="15.75" customHeight="1" x14ac:dyDescent="0.25">
      <c r="A204" s="9" t="s">
        <v>335</v>
      </c>
      <c r="B204" s="10">
        <v>45688</v>
      </c>
      <c r="C204" s="9" t="s">
        <v>109</v>
      </c>
      <c r="D204" s="9" t="s">
        <v>110</v>
      </c>
      <c r="E204" s="9" t="s">
        <v>103</v>
      </c>
      <c r="F204" s="9" t="s">
        <v>104</v>
      </c>
      <c r="G204" s="9" t="s">
        <v>5</v>
      </c>
      <c r="H204" s="11">
        <v>2</v>
      </c>
      <c r="I204" s="12">
        <v>89.99</v>
      </c>
      <c r="J204" s="12">
        <v>179.98</v>
      </c>
      <c r="K204" s="9" t="s">
        <v>43</v>
      </c>
      <c r="L204" s="9" t="s">
        <v>21</v>
      </c>
      <c r="M204" s="9" t="s">
        <v>8</v>
      </c>
      <c r="N204" s="10">
        <v>44777</v>
      </c>
      <c r="O204" s="9">
        <f ca="1">DATEDIF(data[[#This Row],[Customer_Since]],TODAY(),"Y")</f>
        <v>2</v>
      </c>
      <c r="P204" s="10">
        <f>EOMONTH(data[[#This Row],[Date]],0)</f>
        <v>45688</v>
      </c>
      <c r="Q204" s="1" t="str">
        <f t="shared" ca="1" si="3"/>
        <v>3:44 PM</v>
      </c>
    </row>
    <row r="205" spans="1:17" ht="15.75" customHeight="1" x14ac:dyDescent="0.25">
      <c r="A205" s="9" t="s">
        <v>336</v>
      </c>
      <c r="B205" s="10">
        <v>45688</v>
      </c>
      <c r="C205" s="9" t="s">
        <v>28</v>
      </c>
      <c r="D205" s="9" t="s">
        <v>29</v>
      </c>
      <c r="E205" s="9" t="s">
        <v>103</v>
      </c>
      <c r="F205" s="9" t="s">
        <v>104</v>
      </c>
      <c r="G205" s="9" t="s">
        <v>5</v>
      </c>
      <c r="H205" s="11">
        <v>3</v>
      </c>
      <c r="I205" s="12">
        <v>89.99</v>
      </c>
      <c r="J205" s="12">
        <v>269.97000000000003</v>
      </c>
      <c r="K205" s="9" t="s">
        <v>43</v>
      </c>
      <c r="L205" s="9" t="s">
        <v>21</v>
      </c>
      <c r="M205" s="9" t="s">
        <v>13</v>
      </c>
      <c r="N205" s="10">
        <v>45307</v>
      </c>
      <c r="O205" s="9">
        <f ca="1">DATEDIF(data[[#This Row],[Customer_Since]],TODAY(),"Y")</f>
        <v>1</v>
      </c>
      <c r="P205" s="10">
        <f>EOMONTH(data[[#This Row],[Date]],0)</f>
        <v>45688</v>
      </c>
      <c r="Q205" s="1" t="str">
        <f t="shared" ca="1" si="3"/>
        <v>3:44 PM</v>
      </c>
    </row>
    <row r="206" spans="1:17" ht="15.75" customHeight="1" x14ac:dyDescent="0.25">
      <c r="A206" s="9" t="s">
        <v>337</v>
      </c>
      <c r="B206" s="10">
        <v>45692</v>
      </c>
      <c r="C206" s="9" t="s">
        <v>311</v>
      </c>
      <c r="D206" s="9" t="s">
        <v>312</v>
      </c>
      <c r="E206" s="9" t="s">
        <v>17</v>
      </c>
      <c r="F206" s="9" t="s">
        <v>18</v>
      </c>
      <c r="G206" s="9" t="s">
        <v>19</v>
      </c>
      <c r="H206" s="11">
        <v>1</v>
      </c>
      <c r="I206" s="12">
        <v>59.99</v>
      </c>
      <c r="J206" s="12">
        <v>59.99</v>
      </c>
      <c r="K206" s="9" t="s">
        <v>43</v>
      </c>
      <c r="L206" s="9" t="s">
        <v>7</v>
      </c>
      <c r="M206" s="9" t="s">
        <v>22</v>
      </c>
      <c r="N206" s="10">
        <v>45045</v>
      </c>
      <c r="O206" s="9">
        <f ca="1">DATEDIF(data[[#This Row],[Customer_Since]],TODAY(),"Y")</f>
        <v>2</v>
      </c>
      <c r="P206" s="10">
        <f>EOMONTH(data[[#This Row],[Date]],0)</f>
        <v>45716</v>
      </c>
      <c r="Q206" s="1" t="str">
        <f t="shared" ca="1" si="3"/>
        <v>3:44 PM</v>
      </c>
    </row>
    <row r="207" spans="1:17" ht="15.75" customHeight="1" x14ac:dyDescent="0.25">
      <c r="A207" s="9" t="s">
        <v>338</v>
      </c>
      <c r="B207" s="10">
        <v>45695</v>
      </c>
      <c r="C207" s="9" t="s">
        <v>232</v>
      </c>
      <c r="D207" s="9" t="s">
        <v>233</v>
      </c>
      <c r="E207" s="9" t="s">
        <v>30</v>
      </c>
      <c r="F207" s="9" t="s">
        <v>31</v>
      </c>
      <c r="G207" s="9" t="s">
        <v>32</v>
      </c>
      <c r="H207" s="11">
        <v>3</v>
      </c>
      <c r="I207" s="12">
        <v>149.99</v>
      </c>
      <c r="J207" s="12">
        <v>449.97</v>
      </c>
      <c r="K207" s="9" t="s">
        <v>43</v>
      </c>
      <c r="L207" s="9" t="s">
        <v>26</v>
      </c>
      <c r="M207" s="9" t="s">
        <v>13</v>
      </c>
      <c r="N207" s="10">
        <v>44564</v>
      </c>
      <c r="O207" s="9">
        <f ca="1">DATEDIF(data[[#This Row],[Customer_Since]],TODAY(),"Y")</f>
        <v>3</v>
      </c>
      <c r="P207" s="10">
        <f>EOMONTH(data[[#This Row],[Date]],0)</f>
        <v>45716</v>
      </c>
      <c r="Q207" s="1" t="str">
        <f t="shared" ca="1" si="3"/>
        <v>3:44 PM</v>
      </c>
    </row>
    <row r="208" spans="1:17" ht="15.75" customHeight="1" x14ac:dyDescent="0.25">
      <c r="A208" s="9" t="s">
        <v>339</v>
      </c>
      <c r="B208" s="10">
        <v>45695</v>
      </c>
      <c r="C208" s="9" t="s">
        <v>79</v>
      </c>
      <c r="D208" s="9" t="s">
        <v>80</v>
      </c>
      <c r="E208" s="9" t="s">
        <v>91</v>
      </c>
      <c r="F208" s="9" t="s">
        <v>92</v>
      </c>
      <c r="G208" s="9" t="s">
        <v>32</v>
      </c>
      <c r="H208" s="11">
        <v>5</v>
      </c>
      <c r="I208" s="12">
        <v>299.99</v>
      </c>
      <c r="J208" s="12">
        <v>1499.95</v>
      </c>
      <c r="K208" s="9" t="s">
        <v>12</v>
      </c>
      <c r="L208" s="9" t="s">
        <v>21</v>
      </c>
      <c r="M208" s="9" t="s">
        <v>8</v>
      </c>
      <c r="N208" s="10">
        <v>44959</v>
      </c>
      <c r="O208" s="9">
        <f ca="1">DATEDIF(data[[#This Row],[Customer_Since]],TODAY(),"Y")</f>
        <v>2</v>
      </c>
      <c r="P208" s="10">
        <f>EOMONTH(data[[#This Row],[Date]],0)</f>
        <v>45716</v>
      </c>
      <c r="Q208" s="1" t="str">
        <f t="shared" ca="1" si="3"/>
        <v>3:44 PM</v>
      </c>
    </row>
    <row r="209" spans="1:17" ht="15.75" customHeight="1" x14ac:dyDescent="0.25">
      <c r="A209" s="9" t="s">
        <v>340</v>
      </c>
      <c r="B209" s="10">
        <v>45696</v>
      </c>
      <c r="C209" s="9" t="s">
        <v>136</v>
      </c>
      <c r="D209" s="9" t="s">
        <v>137</v>
      </c>
      <c r="E209" s="9" t="s">
        <v>17</v>
      </c>
      <c r="F209" s="9" t="s">
        <v>18</v>
      </c>
      <c r="G209" s="9" t="s">
        <v>19</v>
      </c>
      <c r="H209" s="11">
        <v>5</v>
      </c>
      <c r="I209" s="12">
        <v>59.99</v>
      </c>
      <c r="J209" s="12">
        <v>299.95</v>
      </c>
      <c r="K209" s="9" t="s">
        <v>43</v>
      </c>
      <c r="L209" s="9" t="s">
        <v>7</v>
      </c>
      <c r="M209" s="9" t="s">
        <v>22</v>
      </c>
      <c r="N209" s="10">
        <v>45177</v>
      </c>
      <c r="O209" s="9">
        <f ca="1">DATEDIF(data[[#This Row],[Customer_Since]],TODAY(),"Y")</f>
        <v>1</v>
      </c>
      <c r="P209" s="10">
        <f>EOMONTH(data[[#This Row],[Date]],0)</f>
        <v>45716</v>
      </c>
      <c r="Q209" s="1" t="str">
        <f t="shared" ca="1" si="3"/>
        <v>3:44 PM</v>
      </c>
    </row>
    <row r="210" spans="1:17" ht="15.75" customHeight="1" x14ac:dyDescent="0.25">
      <c r="A210" s="9" t="s">
        <v>341</v>
      </c>
      <c r="B210" s="10">
        <v>45701</v>
      </c>
      <c r="C210" s="9" t="s">
        <v>94</v>
      </c>
      <c r="D210" s="9" t="s">
        <v>95</v>
      </c>
      <c r="E210" s="9" t="s">
        <v>100</v>
      </c>
      <c r="F210" s="9" t="s">
        <v>101</v>
      </c>
      <c r="G210" s="9" t="s">
        <v>19</v>
      </c>
      <c r="H210" s="11">
        <v>3</v>
      </c>
      <c r="I210" s="12">
        <v>79.989999999999995</v>
      </c>
      <c r="J210" s="12">
        <v>239.97</v>
      </c>
      <c r="K210" s="9" t="s">
        <v>6</v>
      </c>
      <c r="L210" s="9" t="s">
        <v>49</v>
      </c>
      <c r="M210" s="9" t="s">
        <v>13</v>
      </c>
      <c r="N210" s="10">
        <v>44436</v>
      </c>
      <c r="O210" s="9">
        <f ca="1">DATEDIF(data[[#This Row],[Customer_Since]],TODAY(),"Y")</f>
        <v>3</v>
      </c>
      <c r="P210" s="10">
        <f>EOMONTH(data[[#This Row],[Date]],0)</f>
        <v>45716</v>
      </c>
      <c r="Q210" s="1" t="str">
        <f t="shared" ca="1" si="3"/>
        <v>3:44 PM</v>
      </c>
    </row>
    <row r="211" spans="1:17" ht="15.75" customHeight="1" x14ac:dyDescent="0.25">
      <c r="A211" s="9" t="s">
        <v>342</v>
      </c>
      <c r="B211" s="10">
        <v>45704</v>
      </c>
      <c r="C211" s="9" t="s">
        <v>15</v>
      </c>
      <c r="D211" s="9" t="s">
        <v>16</v>
      </c>
      <c r="E211" s="9" t="s">
        <v>112</v>
      </c>
      <c r="F211" s="9" t="s">
        <v>113</v>
      </c>
      <c r="G211" s="9" t="s">
        <v>32</v>
      </c>
      <c r="H211" s="11">
        <v>3</v>
      </c>
      <c r="I211" s="12">
        <v>199.99</v>
      </c>
      <c r="J211" s="12">
        <v>599.97</v>
      </c>
      <c r="K211" s="9" t="s">
        <v>6</v>
      </c>
      <c r="L211" s="9" t="s">
        <v>7</v>
      </c>
      <c r="M211" s="9" t="s">
        <v>8</v>
      </c>
      <c r="N211" s="10">
        <v>44735</v>
      </c>
      <c r="O211" s="9">
        <f ca="1">DATEDIF(data[[#This Row],[Customer_Since]],TODAY(),"Y")</f>
        <v>3</v>
      </c>
      <c r="P211" s="10">
        <f>EOMONTH(data[[#This Row],[Date]],0)</f>
        <v>45716</v>
      </c>
      <c r="Q211" s="1" t="str">
        <f t="shared" ca="1" si="3"/>
        <v>3:44 PM</v>
      </c>
    </row>
    <row r="212" spans="1:17" ht="15.75" customHeight="1" x14ac:dyDescent="0.25">
      <c r="A212" s="9" t="s">
        <v>343</v>
      </c>
      <c r="B212" s="10">
        <v>45704</v>
      </c>
      <c r="C212" s="9" t="s">
        <v>1</v>
      </c>
      <c r="D212" s="9" t="s">
        <v>2</v>
      </c>
      <c r="E212" s="9" t="s">
        <v>103</v>
      </c>
      <c r="F212" s="9" t="s">
        <v>104</v>
      </c>
      <c r="G212" s="9" t="s">
        <v>5</v>
      </c>
      <c r="H212" s="11">
        <v>2</v>
      </c>
      <c r="I212" s="12">
        <v>89.99</v>
      </c>
      <c r="J212" s="12">
        <v>179.98</v>
      </c>
      <c r="K212" s="9" t="s">
        <v>20</v>
      </c>
      <c r="L212" s="9" t="s">
        <v>7</v>
      </c>
      <c r="M212" s="9" t="s">
        <v>8</v>
      </c>
      <c r="N212" s="10">
        <v>45257</v>
      </c>
      <c r="O212" s="9">
        <f ca="1">DATEDIF(data[[#This Row],[Customer_Since]],TODAY(),"Y")</f>
        <v>1</v>
      </c>
      <c r="P212" s="10">
        <f>EOMONTH(data[[#This Row],[Date]],0)</f>
        <v>45716</v>
      </c>
      <c r="Q212" s="1" t="str">
        <f t="shared" ca="1" si="3"/>
        <v>3:44 PM</v>
      </c>
    </row>
    <row r="213" spans="1:17" ht="15.75" customHeight="1" x14ac:dyDescent="0.25">
      <c r="A213" s="9" t="s">
        <v>344</v>
      </c>
      <c r="B213" s="10">
        <v>45705</v>
      </c>
      <c r="C213" s="9" t="s">
        <v>245</v>
      </c>
      <c r="D213" s="9" t="s">
        <v>246</v>
      </c>
      <c r="E213" s="9" t="s">
        <v>30</v>
      </c>
      <c r="F213" s="9" t="s">
        <v>31</v>
      </c>
      <c r="G213" s="9" t="s">
        <v>32</v>
      </c>
      <c r="H213" s="11">
        <v>2</v>
      </c>
      <c r="I213" s="12">
        <v>149.99</v>
      </c>
      <c r="J213" s="12">
        <v>299.98</v>
      </c>
      <c r="K213" s="9" t="s">
        <v>6</v>
      </c>
      <c r="L213" s="9" t="s">
        <v>21</v>
      </c>
      <c r="M213" s="9" t="s">
        <v>13</v>
      </c>
      <c r="N213" s="10">
        <v>44728</v>
      </c>
      <c r="O213" s="9">
        <f ca="1">DATEDIF(data[[#This Row],[Customer_Since]],TODAY(),"Y")</f>
        <v>3</v>
      </c>
      <c r="P213" s="10">
        <f>EOMONTH(data[[#This Row],[Date]],0)</f>
        <v>45716</v>
      </c>
      <c r="Q213" s="1" t="str">
        <f t="shared" ca="1" si="3"/>
        <v>3:44 PM</v>
      </c>
    </row>
    <row r="214" spans="1:17" ht="15.75" customHeight="1" x14ac:dyDescent="0.25">
      <c r="A214" s="9" t="s">
        <v>345</v>
      </c>
      <c r="B214" s="10">
        <v>45707</v>
      </c>
      <c r="C214" s="9" t="s">
        <v>109</v>
      </c>
      <c r="D214" s="9" t="s">
        <v>110</v>
      </c>
      <c r="E214" s="9" t="s">
        <v>66</v>
      </c>
      <c r="F214" s="9" t="s">
        <v>67</v>
      </c>
      <c r="G214" s="9" t="s">
        <v>5</v>
      </c>
      <c r="H214" s="11">
        <v>5</v>
      </c>
      <c r="I214" s="12">
        <v>699.99</v>
      </c>
      <c r="J214" s="12">
        <v>3499.95</v>
      </c>
      <c r="K214" s="9" t="s">
        <v>20</v>
      </c>
      <c r="L214" s="9" t="s">
        <v>21</v>
      </c>
      <c r="M214" s="9" t="s">
        <v>13</v>
      </c>
      <c r="N214" s="10">
        <v>45352</v>
      </c>
      <c r="O214" s="9">
        <f ca="1">DATEDIF(data[[#This Row],[Customer_Since]],TODAY(),"Y")</f>
        <v>1</v>
      </c>
      <c r="P214" s="10">
        <f>EOMONTH(data[[#This Row],[Date]],0)</f>
        <v>45716</v>
      </c>
      <c r="Q214" s="1" t="str">
        <f t="shared" ca="1" si="3"/>
        <v>3:44 PM</v>
      </c>
    </row>
    <row r="215" spans="1:17" ht="15.75" customHeight="1" x14ac:dyDescent="0.25">
      <c r="A215" s="9" t="s">
        <v>346</v>
      </c>
      <c r="B215" s="10">
        <v>45707</v>
      </c>
      <c r="C215" s="9" t="s">
        <v>28</v>
      </c>
      <c r="D215" s="9" t="s">
        <v>29</v>
      </c>
      <c r="E215" s="9" t="s">
        <v>30</v>
      </c>
      <c r="F215" s="9" t="s">
        <v>31</v>
      </c>
      <c r="G215" s="9" t="s">
        <v>32</v>
      </c>
      <c r="H215" s="11">
        <v>3</v>
      </c>
      <c r="I215" s="12">
        <v>149.99</v>
      </c>
      <c r="J215" s="12">
        <v>449.97</v>
      </c>
      <c r="K215" s="9" t="s">
        <v>20</v>
      </c>
      <c r="L215" s="9" t="s">
        <v>7</v>
      </c>
      <c r="M215" s="9" t="s">
        <v>22</v>
      </c>
      <c r="N215" s="10">
        <v>44633</v>
      </c>
      <c r="O215" s="9">
        <f ca="1">DATEDIF(data[[#This Row],[Customer_Since]],TODAY(),"Y")</f>
        <v>3</v>
      </c>
      <c r="P215" s="10">
        <f>EOMONTH(data[[#This Row],[Date]],0)</f>
        <v>45716</v>
      </c>
      <c r="Q215" s="1" t="str">
        <f t="shared" ca="1" si="3"/>
        <v>3:44 PM</v>
      </c>
    </row>
    <row r="216" spans="1:17" ht="15.75" customHeight="1" x14ac:dyDescent="0.25">
      <c r="A216" s="9" t="s">
        <v>347</v>
      </c>
      <c r="B216" s="10">
        <v>45708</v>
      </c>
      <c r="C216" s="9" t="s">
        <v>82</v>
      </c>
      <c r="D216" s="9" t="s">
        <v>83</v>
      </c>
      <c r="E216" s="9" t="s">
        <v>47</v>
      </c>
      <c r="F216" s="9" t="s">
        <v>48</v>
      </c>
      <c r="G216" s="9" t="s">
        <v>5</v>
      </c>
      <c r="H216" s="11">
        <v>3</v>
      </c>
      <c r="I216" s="12">
        <v>899.99</v>
      </c>
      <c r="J216" s="12">
        <v>2699.97</v>
      </c>
      <c r="K216" s="9" t="s">
        <v>6</v>
      </c>
      <c r="L216" s="9" t="s">
        <v>49</v>
      </c>
      <c r="M216" s="9" t="s">
        <v>22</v>
      </c>
      <c r="N216" s="10">
        <v>44613</v>
      </c>
      <c r="O216" s="9">
        <f ca="1">DATEDIF(data[[#This Row],[Customer_Since]],TODAY(),"Y")</f>
        <v>3</v>
      </c>
      <c r="P216" s="10">
        <f>EOMONTH(data[[#This Row],[Date]],0)</f>
        <v>45716</v>
      </c>
      <c r="Q216" s="1" t="str">
        <f t="shared" ca="1" si="3"/>
        <v>3:44 PM</v>
      </c>
    </row>
    <row r="217" spans="1:17" ht="15.75" customHeight="1" x14ac:dyDescent="0.25">
      <c r="A217" s="9" t="s">
        <v>348</v>
      </c>
      <c r="B217" s="10">
        <v>45708</v>
      </c>
      <c r="C217" s="9" t="s">
        <v>178</v>
      </c>
      <c r="D217" s="9" t="s">
        <v>179</v>
      </c>
      <c r="E217" s="9" t="s">
        <v>112</v>
      </c>
      <c r="F217" s="9" t="s">
        <v>113</v>
      </c>
      <c r="G217" s="9" t="s">
        <v>32</v>
      </c>
      <c r="H217" s="11">
        <v>3</v>
      </c>
      <c r="I217" s="12">
        <v>199.99</v>
      </c>
      <c r="J217" s="12">
        <v>599.97</v>
      </c>
      <c r="K217" s="9" t="s">
        <v>6</v>
      </c>
      <c r="L217" s="9" t="s">
        <v>36</v>
      </c>
      <c r="M217" s="9" t="s">
        <v>13</v>
      </c>
      <c r="N217" s="10">
        <v>44823</v>
      </c>
      <c r="O217" s="9">
        <f ca="1">DATEDIF(data[[#This Row],[Customer_Since]],TODAY(),"Y")</f>
        <v>2</v>
      </c>
      <c r="P217" s="10">
        <f>EOMONTH(data[[#This Row],[Date]],0)</f>
        <v>45716</v>
      </c>
      <c r="Q217" s="1" t="str">
        <f t="shared" ca="1" si="3"/>
        <v>3:44 PM</v>
      </c>
    </row>
    <row r="218" spans="1:17" ht="15.75" customHeight="1" x14ac:dyDescent="0.25">
      <c r="A218" s="9" t="s">
        <v>349</v>
      </c>
      <c r="B218" s="10">
        <v>45710</v>
      </c>
      <c r="C218" s="9" t="s">
        <v>41</v>
      </c>
      <c r="D218" s="9" t="s">
        <v>42</v>
      </c>
      <c r="E218" s="9" t="s">
        <v>91</v>
      </c>
      <c r="F218" s="9" t="s">
        <v>92</v>
      </c>
      <c r="G218" s="9" t="s">
        <v>32</v>
      </c>
      <c r="H218" s="11">
        <v>5</v>
      </c>
      <c r="I218" s="12">
        <v>299.99</v>
      </c>
      <c r="J218" s="12">
        <v>1499.95</v>
      </c>
      <c r="K218" s="9" t="s">
        <v>6</v>
      </c>
      <c r="L218" s="9" t="s">
        <v>36</v>
      </c>
      <c r="M218" s="9" t="s">
        <v>22</v>
      </c>
      <c r="N218" s="10">
        <v>45142</v>
      </c>
      <c r="O218" s="9">
        <f ca="1">DATEDIF(data[[#This Row],[Customer_Since]],TODAY(),"Y")</f>
        <v>1</v>
      </c>
      <c r="P218" s="10">
        <f>EOMONTH(data[[#This Row],[Date]],0)</f>
        <v>45716</v>
      </c>
      <c r="Q218" s="1" t="str">
        <f t="shared" ca="1" si="3"/>
        <v>3:44 PM</v>
      </c>
    </row>
    <row r="219" spans="1:17" ht="15.75" customHeight="1" x14ac:dyDescent="0.25">
      <c r="A219" s="9" t="s">
        <v>350</v>
      </c>
      <c r="B219" s="10">
        <v>45710</v>
      </c>
      <c r="C219" s="9" t="s">
        <v>136</v>
      </c>
      <c r="D219" s="9" t="s">
        <v>137</v>
      </c>
      <c r="E219" s="9" t="s">
        <v>66</v>
      </c>
      <c r="F219" s="9" t="s">
        <v>67</v>
      </c>
      <c r="G219" s="9" t="s">
        <v>5</v>
      </c>
      <c r="H219" s="11">
        <v>1</v>
      </c>
      <c r="I219" s="12">
        <v>699.99</v>
      </c>
      <c r="J219" s="12">
        <v>699.99</v>
      </c>
      <c r="K219" s="9" t="s">
        <v>20</v>
      </c>
      <c r="L219" s="9" t="s">
        <v>36</v>
      </c>
      <c r="M219" s="9" t="s">
        <v>8</v>
      </c>
      <c r="N219" s="10">
        <v>44934</v>
      </c>
      <c r="O219" s="9">
        <f ca="1">DATEDIF(data[[#This Row],[Customer_Since]],TODAY(),"Y")</f>
        <v>2</v>
      </c>
      <c r="P219" s="10">
        <f>EOMONTH(data[[#This Row],[Date]],0)</f>
        <v>45716</v>
      </c>
      <c r="Q219" s="1" t="str">
        <f t="shared" ca="1" si="3"/>
        <v>3:44 PM</v>
      </c>
    </row>
    <row r="220" spans="1:17" ht="15.75" customHeight="1" x14ac:dyDescent="0.25">
      <c r="A220" s="9" t="s">
        <v>351</v>
      </c>
      <c r="B220" s="10">
        <v>45711</v>
      </c>
      <c r="C220" s="9" t="s">
        <v>232</v>
      </c>
      <c r="D220" s="9" t="s">
        <v>233</v>
      </c>
      <c r="E220" s="9" t="s">
        <v>66</v>
      </c>
      <c r="F220" s="9" t="s">
        <v>67</v>
      </c>
      <c r="G220" s="9" t="s">
        <v>5</v>
      </c>
      <c r="H220" s="11">
        <v>1</v>
      </c>
      <c r="I220" s="12">
        <v>699.99</v>
      </c>
      <c r="J220" s="12">
        <v>699.99</v>
      </c>
      <c r="K220" s="9" t="s">
        <v>6</v>
      </c>
      <c r="L220" s="9" t="s">
        <v>26</v>
      </c>
      <c r="M220" s="9" t="s">
        <v>13</v>
      </c>
      <c r="N220" s="10">
        <v>44583</v>
      </c>
      <c r="O220" s="9">
        <f ca="1">DATEDIF(data[[#This Row],[Customer_Since]],TODAY(),"Y")</f>
        <v>3</v>
      </c>
      <c r="P220" s="10">
        <f>EOMONTH(data[[#This Row],[Date]],0)</f>
        <v>45716</v>
      </c>
      <c r="Q220" s="1" t="str">
        <f t="shared" ca="1" si="3"/>
        <v>3:44 PM</v>
      </c>
    </row>
    <row r="221" spans="1:17" ht="15.75" customHeight="1" x14ac:dyDescent="0.25">
      <c r="A221" s="9" t="s">
        <v>352</v>
      </c>
      <c r="B221" s="10">
        <v>45711</v>
      </c>
      <c r="C221" s="9" t="s">
        <v>311</v>
      </c>
      <c r="D221" s="9" t="s">
        <v>312</v>
      </c>
      <c r="E221" s="9" t="s">
        <v>30</v>
      </c>
      <c r="F221" s="9" t="s">
        <v>31</v>
      </c>
      <c r="G221" s="9" t="s">
        <v>32</v>
      </c>
      <c r="H221" s="11">
        <v>4</v>
      </c>
      <c r="I221" s="12">
        <v>149.99</v>
      </c>
      <c r="J221" s="12">
        <v>599.96</v>
      </c>
      <c r="K221" s="9" t="s">
        <v>20</v>
      </c>
      <c r="L221" s="9" t="s">
        <v>26</v>
      </c>
      <c r="M221" s="9" t="s">
        <v>13</v>
      </c>
      <c r="N221" s="10">
        <v>44412</v>
      </c>
      <c r="O221" s="9">
        <f ca="1">DATEDIF(data[[#This Row],[Customer_Since]],TODAY(),"Y")</f>
        <v>3</v>
      </c>
      <c r="P221" s="10">
        <f>EOMONTH(data[[#This Row],[Date]],0)</f>
        <v>45716</v>
      </c>
      <c r="Q221" s="1" t="str">
        <f t="shared" ca="1" si="3"/>
        <v>3:44 PM</v>
      </c>
    </row>
    <row r="222" spans="1:17" ht="15.75" customHeight="1" x14ac:dyDescent="0.25">
      <c r="A222" s="9" t="s">
        <v>353</v>
      </c>
      <c r="B222" s="10">
        <v>45711</v>
      </c>
      <c r="C222" s="9" t="s">
        <v>197</v>
      </c>
      <c r="D222" s="9" t="s">
        <v>198</v>
      </c>
      <c r="E222" s="9" t="s">
        <v>103</v>
      </c>
      <c r="F222" s="9" t="s">
        <v>104</v>
      </c>
      <c r="G222" s="9" t="s">
        <v>5</v>
      </c>
      <c r="H222" s="11">
        <v>5</v>
      </c>
      <c r="I222" s="12">
        <v>89.99</v>
      </c>
      <c r="J222" s="12">
        <v>449.95</v>
      </c>
      <c r="K222" s="9" t="s">
        <v>20</v>
      </c>
      <c r="L222" s="9" t="s">
        <v>36</v>
      </c>
      <c r="M222" s="9" t="s">
        <v>13</v>
      </c>
      <c r="N222" s="10">
        <v>45140</v>
      </c>
      <c r="O222" s="9">
        <f ca="1">DATEDIF(data[[#This Row],[Customer_Since]],TODAY(),"Y")</f>
        <v>1</v>
      </c>
      <c r="P222" s="10">
        <f>EOMONTH(data[[#This Row],[Date]],0)</f>
        <v>45716</v>
      </c>
      <c r="Q222" s="1" t="str">
        <f t="shared" ca="1" si="3"/>
        <v>3:44 PM</v>
      </c>
    </row>
    <row r="223" spans="1:17" ht="15.75" customHeight="1" x14ac:dyDescent="0.25">
      <c r="A223" s="9" t="s">
        <v>354</v>
      </c>
      <c r="B223" s="10">
        <v>45712</v>
      </c>
      <c r="C223" s="9" t="s">
        <v>124</v>
      </c>
      <c r="D223" s="9" t="s">
        <v>125</v>
      </c>
      <c r="E223" s="9" t="s">
        <v>112</v>
      </c>
      <c r="F223" s="9" t="s">
        <v>113</v>
      </c>
      <c r="G223" s="9" t="s">
        <v>32</v>
      </c>
      <c r="H223" s="11">
        <v>2</v>
      </c>
      <c r="I223" s="12">
        <v>199.99</v>
      </c>
      <c r="J223" s="12">
        <v>399.98</v>
      </c>
      <c r="K223" s="9" t="s">
        <v>6</v>
      </c>
      <c r="L223" s="9" t="s">
        <v>7</v>
      </c>
      <c r="M223" s="9" t="s">
        <v>13</v>
      </c>
      <c r="N223" s="10">
        <v>44573</v>
      </c>
      <c r="O223" s="9">
        <f ca="1">DATEDIF(data[[#This Row],[Customer_Since]],TODAY(),"Y")</f>
        <v>3</v>
      </c>
      <c r="P223" s="10">
        <f>EOMONTH(data[[#This Row],[Date]],0)</f>
        <v>45716</v>
      </c>
      <c r="Q223" s="1" t="str">
        <f t="shared" ca="1" si="3"/>
        <v>3:44 PM</v>
      </c>
    </row>
    <row r="224" spans="1:17" ht="15.75" customHeight="1" x14ac:dyDescent="0.25">
      <c r="A224" s="9" t="s">
        <v>355</v>
      </c>
      <c r="B224" s="10">
        <v>45715</v>
      </c>
      <c r="C224" s="9" t="s">
        <v>245</v>
      </c>
      <c r="D224" s="9" t="s">
        <v>246</v>
      </c>
      <c r="E224" s="9" t="s">
        <v>17</v>
      </c>
      <c r="F224" s="9" t="s">
        <v>18</v>
      </c>
      <c r="G224" s="9" t="s">
        <v>19</v>
      </c>
      <c r="H224" s="11">
        <v>4</v>
      </c>
      <c r="I224" s="12">
        <v>59.99</v>
      </c>
      <c r="J224" s="12">
        <v>239.96</v>
      </c>
      <c r="K224" s="9" t="s">
        <v>6</v>
      </c>
      <c r="L224" s="9" t="s">
        <v>36</v>
      </c>
      <c r="M224" s="9" t="s">
        <v>22</v>
      </c>
      <c r="N224" s="10">
        <v>45070</v>
      </c>
      <c r="O224" s="9">
        <f ca="1">DATEDIF(data[[#This Row],[Customer_Since]],TODAY(),"Y")</f>
        <v>2</v>
      </c>
      <c r="P224" s="10">
        <f>EOMONTH(data[[#This Row],[Date]],0)</f>
        <v>45716</v>
      </c>
      <c r="Q224" s="1" t="str">
        <f t="shared" ca="1" si="3"/>
        <v>3:44 PM</v>
      </c>
    </row>
    <row r="225" spans="1:17" ht="15.75" customHeight="1" x14ac:dyDescent="0.25">
      <c r="A225" s="9" t="s">
        <v>356</v>
      </c>
      <c r="B225" s="10">
        <v>45715</v>
      </c>
      <c r="C225" s="9" t="s">
        <v>79</v>
      </c>
      <c r="D225" s="9" t="s">
        <v>80</v>
      </c>
      <c r="E225" s="9" t="s">
        <v>91</v>
      </c>
      <c r="F225" s="9" t="s">
        <v>92</v>
      </c>
      <c r="G225" s="9" t="s">
        <v>32</v>
      </c>
      <c r="H225" s="11">
        <v>2</v>
      </c>
      <c r="I225" s="12">
        <v>299.99</v>
      </c>
      <c r="J225" s="12">
        <v>599.98</v>
      </c>
      <c r="K225" s="9" t="s">
        <v>20</v>
      </c>
      <c r="L225" s="9" t="s">
        <v>21</v>
      </c>
      <c r="M225" s="9" t="s">
        <v>8</v>
      </c>
      <c r="N225" s="10">
        <v>44576</v>
      </c>
      <c r="O225" s="9">
        <f ca="1">DATEDIF(data[[#This Row],[Customer_Since]],TODAY(),"Y")</f>
        <v>3</v>
      </c>
      <c r="P225" s="10">
        <f>EOMONTH(data[[#This Row],[Date]],0)</f>
        <v>45716</v>
      </c>
      <c r="Q225" s="1" t="str">
        <f t="shared" ca="1" si="3"/>
        <v>3:44 PM</v>
      </c>
    </row>
    <row r="226" spans="1:17" ht="15.75" customHeight="1" x14ac:dyDescent="0.25">
      <c r="A226" s="9" t="s">
        <v>357</v>
      </c>
      <c r="B226" s="10">
        <v>45718</v>
      </c>
      <c r="C226" s="9" t="s">
        <v>41</v>
      </c>
      <c r="D226" s="9" t="s">
        <v>42</v>
      </c>
      <c r="E226" s="9" t="s">
        <v>30</v>
      </c>
      <c r="F226" s="9" t="s">
        <v>31</v>
      </c>
      <c r="G226" s="9" t="s">
        <v>32</v>
      </c>
      <c r="H226" s="11">
        <v>2</v>
      </c>
      <c r="I226" s="12">
        <v>149.99</v>
      </c>
      <c r="J226" s="12">
        <v>299.98</v>
      </c>
      <c r="K226" s="9" t="s">
        <v>6</v>
      </c>
      <c r="L226" s="9" t="s">
        <v>7</v>
      </c>
      <c r="M226" s="9" t="s">
        <v>8</v>
      </c>
      <c r="N226" s="10">
        <v>45068</v>
      </c>
      <c r="O226" s="9">
        <f ca="1">DATEDIF(data[[#This Row],[Customer_Since]],TODAY(),"Y")</f>
        <v>2</v>
      </c>
      <c r="P226" s="10">
        <f>EOMONTH(data[[#This Row],[Date]],0)</f>
        <v>45747</v>
      </c>
      <c r="Q226" s="1" t="str">
        <f t="shared" ca="1" si="3"/>
        <v>3:44 PM</v>
      </c>
    </row>
    <row r="227" spans="1:17" ht="15.75" customHeight="1" x14ac:dyDescent="0.25">
      <c r="A227" s="9" t="s">
        <v>358</v>
      </c>
      <c r="B227" s="10">
        <v>45720</v>
      </c>
      <c r="C227" s="9" t="s">
        <v>212</v>
      </c>
      <c r="D227" s="9" t="s">
        <v>213</v>
      </c>
      <c r="E227" s="9" t="s">
        <v>66</v>
      </c>
      <c r="F227" s="9" t="s">
        <v>67</v>
      </c>
      <c r="G227" s="9" t="s">
        <v>5</v>
      </c>
      <c r="H227" s="11">
        <v>5</v>
      </c>
      <c r="I227" s="12">
        <v>699.99</v>
      </c>
      <c r="J227" s="12">
        <v>3499.95</v>
      </c>
      <c r="K227" s="9" t="s">
        <v>43</v>
      </c>
      <c r="L227" s="9" t="s">
        <v>49</v>
      </c>
      <c r="M227" s="9" t="s">
        <v>13</v>
      </c>
      <c r="N227" s="10">
        <v>45161</v>
      </c>
      <c r="O227" s="9">
        <f ca="1">DATEDIF(data[[#This Row],[Customer_Since]],TODAY(),"Y")</f>
        <v>1</v>
      </c>
      <c r="P227" s="10">
        <f>EOMONTH(data[[#This Row],[Date]],0)</f>
        <v>45747</v>
      </c>
      <c r="Q227" s="1" t="str">
        <f t="shared" ca="1" si="3"/>
        <v>3:44 PM</v>
      </c>
    </row>
    <row r="228" spans="1:17" ht="15.75" customHeight="1" x14ac:dyDescent="0.25">
      <c r="A228" s="9" t="s">
        <v>359</v>
      </c>
      <c r="B228" s="10">
        <v>45721</v>
      </c>
      <c r="C228" s="9" t="s">
        <v>61</v>
      </c>
      <c r="D228" s="9" t="s">
        <v>62</v>
      </c>
      <c r="E228" s="9" t="s">
        <v>17</v>
      </c>
      <c r="F228" s="9" t="s">
        <v>18</v>
      </c>
      <c r="G228" s="9" t="s">
        <v>19</v>
      </c>
      <c r="H228" s="11">
        <v>5</v>
      </c>
      <c r="I228" s="12">
        <v>59.99</v>
      </c>
      <c r="J228" s="12">
        <v>299.95</v>
      </c>
      <c r="K228" s="9" t="s">
        <v>6</v>
      </c>
      <c r="L228" s="9" t="s">
        <v>36</v>
      </c>
      <c r="M228" s="9" t="s">
        <v>13</v>
      </c>
      <c r="N228" s="10">
        <v>45291</v>
      </c>
      <c r="O228" s="9">
        <f ca="1">DATEDIF(data[[#This Row],[Customer_Since]],TODAY(),"Y")</f>
        <v>1</v>
      </c>
      <c r="P228" s="10">
        <f>EOMONTH(data[[#This Row],[Date]],0)</f>
        <v>45747</v>
      </c>
      <c r="Q228" s="1" t="str">
        <f t="shared" ca="1" si="3"/>
        <v>3:44 PM</v>
      </c>
    </row>
    <row r="229" spans="1:17" ht="15.75" customHeight="1" x14ac:dyDescent="0.25">
      <c r="A229" s="9" t="s">
        <v>360</v>
      </c>
      <c r="B229" s="10">
        <v>45723</v>
      </c>
      <c r="C229" s="9" t="s">
        <v>1</v>
      </c>
      <c r="D229" s="9" t="s">
        <v>2</v>
      </c>
      <c r="E229" s="9" t="s">
        <v>103</v>
      </c>
      <c r="F229" s="9" t="s">
        <v>104</v>
      </c>
      <c r="G229" s="9" t="s">
        <v>5</v>
      </c>
      <c r="H229" s="11">
        <v>2</v>
      </c>
      <c r="I229" s="12">
        <v>89.99</v>
      </c>
      <c r="J229" s="12">
        <v>179.98</v>
      </c>
      <c r="K229" s="9" t="s">
        <v>12</v>
      </c>
      <c r="L229" s="9" t="s">
        <v>36</v>
      </c>
      <c r="M229" s="9" t="s">
        <v>13</v>
      </c>
      <c r="N229" s="10">
        <v>45295</v>
      </c>
      <c r="O229" s="9">
        <f ca="1">DATEDIF(data[[#This Row],[Customer_Since]],TODAY(),"Y")</f>
        <v>1</v>
      </c>
      <c r="P229" s="10">
        <f>EOMONTH(data[[#This Row],[Date]],0)</f>
        <v>45747</v>
      </c>
      <c r="Q229" s="1" t="str">
        <f t="shared" ca="1" si="3"/>
        <v>3:44 PM</v>
      </c>
    </row>
    <row r="230" spans="1:17" ht="15.75" customHeight="1" x14ac:dyDescent="0.25">
      <c r="A230" s="9" t="s">
        <v>361</v>
      </c>
      <c r="B230" s="10">
        <v>45723</v>
      </c>
      <c r="C230" s="9" t="s">
        <v>106</v>
      </c>
      <c r="D230" s="9" t="s">
        <v>107</v>
      </c>
      <c r="E230" s="9" t="s">
        <v>3</v>
      </c>
      <c r="F230" s="9" t="s">
        <v>4</v>
      </c>
      <c r="G230" s="9" t="s">
        <v>5</v>
      </c>
      <c r="H230" s="11">
        <v>5</v>
      </c>
      <c r="I230" s="12">
        <v>249.99</v>
      </c>
      <c r="J230" s="12">
        <v>1249.95</v>
      </c>
      <c r="K230" s="9" t="s">
        <v>6</v>
      </c>
      <c r="L230" s="9" t="s">
        <v>49</v>
      </c>
      <c r="M230" s="9" t="s">
        <v>22</v>
      </c>
      <c r="N230" s="10">
        <v>44540</v>
      </c>
      <c r="O230" s="9">
        <f ca="1">DATEDIF(data[[#This Row],[Customer_Since]],TODAY(),"Y")</f>
        <v>3</v>
      </c>
      <c r="P230" s="10">
        <f>EOMONTH(data[[#This Row],[Date]],0)</f>
        <v>45747</v>
      </c>
      <c r="Q230" s="1" t="str">
        <f t="shared" ca="1" si="3"/>
        <v>3:44 PM</v>
      </c>
    </row>
    <row r="231" spans="1:17" ht="15.75" customHeight="1" x14ac:dyDescent="0.25">
      <c r="A231" s="9" t="s">
        <v>362</v>
      </c>
      <c r="B231" s="10">
        <v>45724</v>
      </c>
      <c r="C231" s="9" t="s">
        <v>212</v>
      </c>
      <c r="D231" s="9" t="s">
        <v>213</v>
      </c>
      <c r="E231" s="9" t="s">
        <v>30</v>
      </c>
      <c r="F231" s="9" t="s">
        <v>31</v>
      </c>
      <c r="G231" s="9" t="s">
        <v>32</v>
      </c>
      <c r="H231" s="11">
        <v>2</v>
      </c>
      <c r="I231" s="12">
        <v>149.99</v>
      </c>
      <c r="J231" s="12">
        <v>299.98</v>
      </c>
      <c r="K231" s="9" t="s">
        <v>20</v>
      </c>
      <c r="L231" s="9" t="s">
        <v>7</v>
      </c>
      <c r="M231" s="9" t="s">
        <v>13</v>
      </c>
      <c r="N231" s="10">
        <v>44632</v>
      </c>
      <c r="O231" s="9">
        <f ca="1">DATEDIF(data[[#This Row],[Customer_Since]],TODAY(),"Y")</f>
        <v>3</v>
      </c>
      <c r="P231" s="10">
        <f>EOMONTH(data[[#This Row],[Date]],0)</f>
        <v>45747</v>
      </c>
      <c r="Q231" s="1" t="str">
        <f t="shared" ca="1" si="3"/>
        <v>3:44 PM</v>
      </c>
    </row>
    <row r="232" spans="1:17" ht="15.75" customHeight="1" x14ac:dyDescent="0.25">
      <c r="A232" s="9" t="s">
        <v>363</v>
      </c>
      <c r="B232" s="10">
        <v>45724</v>
      </c>
      <c r="C232" s="9" t="s">
        <v>130</v>
      </c>
      <c r="D232" s="9" t="s">
        <v>131</v>
      </c>
      <c r="E232" s="9" t="s">
        <v>47</v>
      </c>
      <c r="F232" s="9" t="s">
        <v>48</v>
      </c>
      <c r="G232" s="9" t="s">
        <v>5</v>
      </c>
      <c r="H232" s="11">
        <v>5</v>
      </c>
      <c r="I232" s="12">
        <v>899.99</v>
      </c>
      <c r="J232" s="12">
        <v>4499.95</v>
      </c>
      <c r="K232" s="9" t="s">
        <v>20</v>
      </c>
      <c r="L232" s="9" t="s">
        <v>49</v>
      </c>
      <c r="M232" s="9" t="s">
        <v>13</v>
      </c>
      <c r="N232" s="10">
        <v>45389</v>
      </c>
      <c r="O232" s="9">
        <f ca="1">DATEDIF(data[[#This Row],[Customer_Since]],TODAY(),"Y")</f>
        <v>1</v>
      </c>
      <c r="P232" s="10">
        <f>EOMONTH(data[[#This Row],[Date]],0)</f>
        <v>45747</v>
      </c>
      <c r="Q232" s="1" t="str">
        <f t="shared" ca="1" si="3"/>
        <v>3:44 PM</v>
      </c>
    </row>
    <row r="233" spans="1:17" ht="15.75" customHeight="1" x14ac:dyDescent="0.25">
      <c r="A233" s="9" t="s">
        <v>364</v>
      </c>
      <c r="B233" s="10">
        <v>45724</v>
      </c>
      <c r="C233" s="9" t="s">
        <v>41</v>
      </c>
      <c r="D233" s="9" t="s">
        <v>42</v>
      </c>
      <c r="E233" s="9" t="s">
        <v>30</v>
      </c>
      <c r="F233" s="9" t="s">
        <v>31</v>
      </c>
      <c r="G233" s="9" t="s">
        <v>32</v>
      </c>
      <c r="H233" s="11">
        <v>4</v>
      </c>
      <c r="I233" s="12">
        <v>149.99</v>
      </c>
      <c r="J233" s="12">
        <v>599.96</v>
      </c>
      <c r="K233" s="9" t="s">
        <v>6</v>
      </c>
      <c r="L233" s="9" t="s">
        <v>7</v>
      </c>
      <c r="M233" s="9" t="s">
        <v>22</v>
      </c>
      <c r="N233" s="10">
        <v>45263</v>
      </c>
      <c r="O233" s="9">
        <f ca="1">DATEDIF(data[[#This Row],[Customer_Since]],TODAY(),"Y")</f>
        <v>1</v>
      </c>
      <c r="P233" s="10">
        <f>EOMONTH(data[[#This Row],[Date]],0)</f>
        <v>45747</v>
      </c>
      <c r="Q233" s="1" t="str">
        <f t="shared" ca="1" si="3"/>
        <v>3:44 PM</v>
      </c>
    </row>
    <row r="234" spans="1:17" ht="15.75" customHeight="1" x14ac:dyDescent="0.25">
      <c r="A234" s="9" t="s">
        <v>365</v>
      </c>
      <c r="B234" s="10">
        <v>45726</v>
      </c>
      <c r="C234" s="9" t="s">
        <v>130</v>
      </c>
      <c r="D234" s="9" t="s">
        <v>131</v>
      </c>
      <c r="E234" s="9" t="s">
        <v>3</v>
      </c>
      <c r="F234" s="9" t="s">
        <v>4</v>
      </c>
      <c r="G234" s="9" t="s">
        <v>5</v>
      </c>
      <c r="H234" s="11">
        <v>1</v>
      </c>
      <c r="I234" s="12">
        <v>249.99</v>
      </c>
      <c r="J234" s="12">
        <v>249.99</v>
      </c>
      <c r="K234" s="9" t="s">
        <v>6</v>
      </c>
      <c r="L234" s="9" t="s">
        <v>26</v>
      </c>
      <c r="M234" s="9" t="s">
        <v>22</v>
      </c>
      <c r="N234" s="10">
        <v>45117</v>
      </c>
      <c r="O234" s="9">
        <f ca="1">DATEDIF(data[[#This Row],[Customer_Since]],TODAY(),"Y")</f>
        <v>2</v>
      </c>
      <c r="P234" s="10">
        <f>EOMONTH(data[[#This Row],[Date]],0)</f>
        <v>45747</v>
      </c>
      <c r="Q234" s="1" t="str">
        <f t="shared" ca="1" si="3"/>
        <v>3:44 PM</v>
      </c>
    </row>
    <row r="235" spans="1:17" ht="15.75" customHeight="1" x14ac:dyDescent="0.25">
      <c r="A235" s="9" t="s">
        <v>366</v>
      </c>
      <c r="B235" s="10">
        <v>45734</v>
      </c>
      <c r="C235" s="9" t="s">
        <v>178</v>
      </c>
      <c r="D235" s="9" t="s">
        <v>179</v>
      </c>
      <c r="E235" s="9" t="s">
        <v>17</v>
      </c>
      <c r="F235" s="9" t="s">
        <v>18</v>
      </c>
      <c r="G235" s="9" t="s">
        <v>19</v>
      </c>
      <c r="H235" s="11">
        <v>2</v>
      </c>
      <c r="I235" s="12">
        <v>59.99</v>
      </c>
      <c r="J235" s="12">
        <v>119.98</v>
      </c>
      <c r="K235" s="9" t="s">
        <v>12</v>
      </c>
      <c r="L235" s="9" t="s">
        <v>36</v>
      </c>
      <c r="M235" s="9" t="s">
        <v>8</v>
      </c>
      <c r="N235" s="10">
        <v>45193</v>
      </c>
      <c r="O235" s="9">
        <f ca="1">DATEDIF(data[[#This Row],[Customer_Since]],TODAY(),"Y")</f>
        <v>1</v>
      </c>
      <c r="P235" s="10">
        <f>EOMONTH(data[[#This Row],[Date]],0)</f>
        <v>45747</v>
      </c>
      <c r="Q235" s="1" t="str">
        <f t="shared" ca="1" si="3"/>
        <v>3:44 PM</v>
      </c>
    </row>
    <row r="236" spans="1:17" ht="15.75" customHeight="1" x14ac:dyDescent="0.25">
      <c r="A236" s="9" t="s">
        <v>367</v>
      </c>
      <c r="B236" s="10">
        <v>45737</v>
      </c>
      <c r="C236" s="9" t="s">
        <v>118</v>
      </c>
      <c r="D236" s="9" t="s">
        <v>119</v>
      </c>
      <c r="E236" s="9" t="s">
        <v>30</v>
      </c>
      <c r="F236" s="9" t="s">
        <v>31</v>
      </c>
      <c r="G236" s="9" t="s">
        <v>32</v>
      </c>
      <c r="H236" s="11">
        <v>2</v>
      </c>
      <c r="I236" s="12">
        <v>149.99</v>
      </c>
      <c r="J236" s="12">
        <v>299.98</v>
      </c>
      <c r="K236" s="9" t="s">
        <v>6</v>
      </c>
      <c r="L236" s="9" t="s">
        <v>36</v>
      </c>
      <c r="M236" s="9" t="s">
        <v>13</v>
      </c>
      <c r="N236" s="10">
        <v>45233</v>
      </c>
      <c r="O236" s="9">
        <f ca="1">DATEDIF(data[[#This Row],[Customer_Since]],TODAY(),"Y")</f>
        <v>1</v>
      </c>
      <c r="P236" s="10">
        <f>EOMONTH(data[[#This Row],[Date]],0)</f>
        <v>45747</v>
      </c>
      <c r="Q236" s="1" t="str">
        <f t="shared" ca="1" si="3"/>
        <v>3:44 PM</v>
      </c>
    </row>
    <row r="237" spans="1:17" ht="15.75" customHeight="1" x14ac:dyDescent="0.25">
      <c r="A237" s="9" t="s">
        <v>368</v>
      </c>
      <c r="B237" s="10">
        <v>45737</v>
      </c>
      <c r="C237" s="9" t="s">
        <v>136</v>
      </c>
      <c r="D237" s="9" t="s">
        <v>137</v>
      </c>
      <c r="E237" s="9" t="s">
        <v>47</v>
      </c>
      <c r="F237" s="9" t="s">
        <v>48</v>
      </c>
      <c r="G237" s="9" t="s">
        <v>5</v>
      </c>
      <c r="H237" s="11">
        <v>3</v>
      </c>
      <c r="I237" s="12">
        <v>899.99</v>
      </c>
      <c r="J237" s="12">
        <v>2699.97</v>
      </c>
      <c r="K237" s="9" t="s">
        <v>43</v>
      </c>
      <c r="L237" s="9" t="s">
        <v>26</v>
      </c>
      <c r="M237" s="9" t="s">
        <v>13</v>
      </c>
      <c r="N237" s="10">
        <v>44876</v>
      </c>
      <c r="O237" s="9">
        <f ca="1">DATEDIF(data[[#This Row],[Customer_Since]],TODAY(),"Y")</f>
        <v>2</v>
      </c>
      <c r="P237" s="10">
        <f>EOMONTH(data[[#This Row],[Date]],0)</f>
        <v>45747</v>
      </c>
      <c r="Q237" s="1" t="str">
        <f t="shared" ca="1" si="3"/>
        <v>3:44 PM</v>
      </c>
    </row>
    <row r="238" spans="1:17" ht="15.75" customHeight="1" x14ac:dyDescent="0.25">
      <c r="A238" s="9" t="s">
        <v>369</v>
      </c>
      <c r="B238" s="10">
        <v>45737</v>
      </c>
      <c r="C238" s="9" t="s">
        <v>34</v>
      </c>
      <c r="D238" s="9" t="s">
        <v>35</v>
      </c>
      <c r="E238" s="9" t="s">
        <v>47</v>
      </c>
      <c r="F238" s="9" t="s">
        <v>48</v>
      </c>
      <c r="G238" s="9" t="s">
        <v>5</v>
      </c>
      <c r="H238" s="11">
        <v>3</v>
      </c>
      <c r="I238" s="12">
        <v>899.99</v>
      </c>
      <c r="J238" s="12">
        <v>2699.97</v>
      </c>
      <c r="K238" s="9" t="s">
        <v>20</v>
      </c>
      <c r="L238" s="9" t="s">
        <v>26</v>
      </c>
      <c r="M238" s="9" t="s">
        <v>8</v>
      </c>
      <c r="N238" s="10">
        <v>44975</v>
      </c>
      <c r="O238" s="9">
        <f ca="1">DATEDIF(data[[#This Row],[Customer_Since]],TODAY(),"Y")</f>
        <v>2</v>
      </c>
      <c r="P238" s="10">
        <f>EOMONTH(data[[#This Row],[Date]],0)</f>
        <v>45747</v>
      </c>
      <c r="Q238" s="1" t="str">
        <f t="shared" ca="1" si="3"/>
        <v>3:44 PM</v>
      </c>
    </row>
    <row r="239" spans="1:17" ht="15.75" customHeight="1" x14ac:dyDescent="0.25">
      <c r="A239" s="9" t="s">
        <v>370</v>
      </c>
      <c r="B239" s="10">
        <v>45739</v>
      </c>
      <c r="C239" s="9" t="s">
        <v>1</v>
      </c>
      <c r="D239" s="9" t="s">
        <v>2</v>
      </c>
      <c r="E239" s="9" t="s">
        <v>91</v>
      </c>
      <c r="F239" s="9" t="s">
        <v>92</v>
      </c>
      <c r="G239" s="9" t="s">
        <v>32</v>
      </c>
      <c r="H239" s="11">
        <v>3</v>
      </c>
      <c r="I239" s="12">
        <v>299.99</v>
      </c>
      <c r="J239" s="12">
        <v>899.97</v>
      </c>
      <c r="K239" s="9" t="s">
        <v>12</v>
      </c>
      <c r="L239" s="9" t="s">
        <v>36</v>
      </c>
      <c r="M239" s="9" t="s">
        <v>13</v>
      </c>
      <c r="N239" s="10">
        <v>45234</v>
      </c>
      <c r="O239" s="9">
        <f ca="1">DATEDIF(data[[#This Row],[Customer_Since]],TODAY(),"Y")</f>
        <v>1</v>
      </c>
      <c r="P239" s="10">
        <f>EOMONTH(data[[#This Row],[Date]],0)</f>
        <v>45747</v>
      </c>
      <c r="Q239" s="1" t="str">
        <f t="shared" ca="1" si="3"/>
        <v>3:44 PM</v>
      </c>
    </row>
    <row r="240" spans="1:17" ht="15.75" customHeight="1" x14ac:dyDescent="0.25">
      <c r="A240" s="9" t="s">
        <v>371</v>
      </c>
      <c r="B240" s="10">
        <v>45740</v>
      </c>
      <c r="C240" s="9" t="s">
        <v>372</v>
      </c>
      <c r="D240" s="9" t="s">
        <v>373</v>
      </c>
      <c r="E240" s="9" t="s">
        <v>30</v>
      </c>
      <c r="F240" s="9" t="s">
        <v>31</v>
      </c>
      <c r="G240" s="9" t="s">
        <v>32</v>
      </c>
      <c r="H240" s="11">
        <v>4</v>
      </c>
      <c r="I240" s="12">
        <v>149.99</v>
      </c>
      <c r="J240" s="12">
        <v>599.96</v>
      </c>
      <c r="K240" s="9" t="s">
        <v>20</v>
      </c>
      <c r="L240" s="9" t="s">
        <v>36</v>
      </c>
      <c r="M240" s="9" t="s">
        <v>22</v>
      </c>
      <c r="N240" s="10">
        <v>44560</v>
      </c>
      <c r="O240" s="9">
        <f ca="1">DATEDIF(data[[#This Row],[Customer_Since]],TODAY(),"Y")</f>
        <v>3</v>
      </c>
      <c r="P240" s="10">
        <f>EOMONTH(data[[#This Row],[Date]],0)</f>
        <v>45747</v>
      </c>
      <c r="Q240" s="1" t="str">
        <f t="shared" ca="1" si="3"/>
        <v>3:44 PM</v>
      </c>
    </row>
    <row r="241" spans="1:17" ht="15.75" customHeight="1" x14ac:dyDescent="0.25">
      <c r="A241" s="9" t="s">
        <v>374</v>
      </c>
      <c r="B241" s="10">
        <v>45743</v>
      </c>
      <c r="C241" s="9" t="s">
        <v>88</v>
      </c>
      <c r="D241" s="9" t="s">
        <v>89</v>
      </c>
      <c r="E241" s="9" t="s">
        <v>100</v>
      </c>
      <c r="F241" s="9" t="s">
        <v>101</v>
      </c>
      <c r="G241" s="9" t="s">
        <v>19</v>
      </c>
      <c r="H241" s="11">
        <v>4</v>
      </c>
      <c r="I241" s="12">
        <v>79.989999999999995</v>
      </c>
      <c r="J241" s="12">
        <v>319.95999999999998</v>
      </c>
      <c r="K241" s="9" t="s">
        <v>12</v>
      </c>
      <c r="L241" s="9" t="s">
        <v>7</v>
      </c>
      <c r="M241" s="9" t="s">
        <v>8</v>
      </c>
      <c r="N241" s="10">
        <v>45288</v>
      </c>
      <c r="O241" s="9">
        <f ca="1">DATEDIF(data[[#This Row],[Customer_Since]],TODAY(),"Y")</f>
        <v>1</v>
      </c>
      <c r="P241" s="10">
        <f>EOMONTH(data[[#This Row],[Date]],0)</f>
        <v>45747</v>
      </c>
      <c r="Q241" s="1" t="str">
        <f t="shared" ca="1" si="3"/>
        <v>3:44 PM</v>
      </c>
    </row>
    <row r="242" spans="1:17" ht="15.75" customHeight="1" x14ac:dyDescent="0.25">
      <c r="A242" s="9" t="s">
        <v>375</v>
      </c>
      <c r="B242" s="10">
        <v>45745</v>
      </c>
      <c r="C242" s="9" t="s">
        <v>171</v>
      </c>
      <c r="D242" s="9" t="s">
        <v>172</v>
      </c>
      <c r="E242" s="9" t="s">
        <v>103</v>
      </c>
      <c r="F242" s="9" t="s">
        <v>104</v>
      </c>
      <c r="G242" s="9" t="s">
        <v>5</v>
      </c>
      <c r="H242" s="11">
        <v>5</v>
      </c>
      <c r="I242" s="12">
        <v>89.99</v>
      </c>
      <c r="J242" s="12">
        <v>449.95</v>
      </c>
      <c r="K242" s="9" t="s">
        <v>20</v>
      </c>
      <c r="L242" s="9" t="s">
        <v>21</v>
      </c>
      <c r="M242" s="9" t="s">
        <v>8</v>
      </c>
      <c r="N242" s="10">
        <v>44704</v>
      </c>
      <c r="O242" s="9">
        <f ca="1">DATEDIF(data[[#This Row],[Customer_Since]],TODAY(),"Y")</f>
        <v>3</v>
      </c>
      <c r="P242" s="10">
        <f>EOMONTH(data[[#This Row],[Date]],0)</f>
        <v>45747</v>
      </c>
      <c r="Q242" s="1" t="str">
        <f t="shared" ca="1" si="3"/>
        <v>3:44 PM</v>
      </c>
    </row>
    <row r="243" spans="1:17" ht="15.75" customHeight="1" x14ac:dyDescent="0.25">
      <c r="A243" s="9" t="s">
        <v>376</v>
      </c>
      <c r="B243" s="10">
        <v>45746</v>
      </c>
      <c r="C243" s="9" t="s">
        <v>79</v>
      </c>
      <c r="D243" s="9" t="s">
        <v>80</v>
      </c>
      <c r="E243" s="9" t="s">
        <v>30</v>
      </c>
      <c r="F243" s="9" t="s">
        <v>31</v>
      </c>
      <c r="G243" s="9" t="s">
        <v>32</v>
      </c>
      <c r="H243" s="11">
        <v>3</v>
      </c>
      <c r="I243" s="12">
        <v>149.99</v>
      </c>
      <c r="J243" s="12">
        <v>449.97</v>
      </c>
      <c r="K243" s="9" t="s">
        <v>20</v>
      </c>
      <c r="L243" s="9" t="s">
        <v>7</v>
      </c>
      <c r="M243" s="9" t="s">
        <v>22</v>
      </c>
      <c r="N243" s="10">
        <v>45171</v>
      </c>
      <c r="O243" s="9">
        <f ca="1">DATEDIF(data[[#This Row],[Customer_Since]],TODAY(),"Y")</f>
        <v>1</v>
      </c>
      <c r="P243" s="10">
        <f>EOMONTH(data[[#This Row],[Date]],0)</f>
        <v>45747</v>
      </c>
      <c r="Q243" s="1" t="str">
        <f t="shared" ca="1" si="3"/>
        <v>3:44 PM</v>
      </c>
    </row>
    <row r="244" spans="1:17" ht="15.75" customHeight="1" x14ac:dyDescent="0.25">
      <c r="A244" s="9" t="s">
        <v>377</v>
      </c>
      <c r="B244" s="10">
        <v>45746</v>
      </c>
      <c r="C244" s="9" t="s">
        <v>51</v>
      </c>
      <c r="D244" s="9" t="s">
        <v>52</v>
      </c>
      <c r="E244" s="9" t="s">
        <v>103</v>
      </c>
      <c r="F244" s="9" t="s">
        <v>104</v>
      </c>
      <c r="G244" s="9" t="s">
        <v>5</v>
      </c>
      <c r="H244" s="11">
        <v>2</v>
      </c>
      <c r="I244" s="12">
        <v>89.99</v>
      </c>
      <c r="J244" s="12">
        <v>179.98</v>
      </c>
      <c r="K244" s="9" t="s">
        <v>43</v>
      </c>
      <c r="L244" s="9" t="s">
        <v>36</v>
      </c>
      <c r="M244" s="9" t="s">
        <v>13</v>
      </c>
      <c r="N244" s="10">
        <v>44522</v>
      </c>
      <c r="O244" s="9">
        <f ca="1">DATEDIF(data[[#This Row],[Customer_Since]],TODAY(),"Y")</f>
        <v>3</v>
      </c>
      <c r="P244" s="10">
        <f>EOMONTH(data[[#This Row],[Date]],0)</f>
        <v>45747</v>
      </c>
      <c r="Q244" s="1" t="str">
        <f t="shared" ca="1" si="3"/>
        <v>3:44 PM</v>
      </c>
    </row>
    <row r="245" spans="1:17" ht="15.75" customHeight="1" x14ac:dyDescent="0.25">
      <c r="A245" s="9" t="s">
        <v>378</v>
      </c>
      <c r="B245" s="10">
        <v>45748</v>
      </c>
      <c r="C245" s="9" t="s">
        <v>88</v>
      </c>
      <c r="D245" s="9" t="s">
        <v>89</v>
      </c>
      <c r="E245" s="9" t="s">
        <v>66</v>
      </c>
      <c r="F245" s="9" t="s">
        <v>67</v>
      </c>
      <c r="G245" s="9" t="s">
        <v>5</v>
      </c>
      <c r="H245" s="11">
        <v>2</v>
      </c>
      <c r="I245" s="12">
        <v>699.99</v>
      </c>
      <c r="J245" s="12">
        <v>1399.98</v>
      </c>
      <c r="K245" s="9" t="s">
        <v>20</v>
      </c>
      <c r="L245" s="9" t="s">
        <v>26</v>
      </c>
      <c r="M245" s="9" t="s">
        <v>22</v>
      </c>
      <c r="N245" s="10">
        <v>44618</v>
      </c>
      <c r="O245" s="9">
        <f ca="1">DATEDIF(data[[#This Row],[Customer_Since]],TODAY(),"Y")</f>
        <v>3</v>
      </c>
      <c r="P245" s="10">
        <f>EOMONTH(data[[#This Row],[Date]],0)</f>
        <v>45777</v>
      </c>
      <c r="Q245" s="1" t="str">
        <f t="shared" ca="1" si="3"/>
        <v>3:44 PM</v>
      </c>
    </row>
    <row r="246" spans="1:17" ht="15.75" customHeight="1" x14ac:dyDescent="0.25">
      <c r="A246" s="9" t="s">
        <v>379</v>
      </c>
      <c r="B246" s="10">
        <v>45749</v>
      </c>
      <c r="C246" s="9" t="s">
        <v>109</v>
      </c>
      <c r="D246" s="9" t="s">
        <v>110</v>
      </c>
      <c r="E246" s="9" t="s">
        <v>47</v>
      </c>
      <c r="F246" s="9" t="s">
        <v>48</v>
      </c>
      <c r="G246" s="9" t="s">
        <v>5</v>
      </c>
      <c r="H246" s="11">
        <v>3</v>
      </c>
      <c r="I246" s="12">
        <v>899.99</v>
      </c>
      <c r="J246" s="12">
        <v>2699.97</v>
      </c>
      <c r="K246" s="9" t="s">
        <v>6</v>
      </c>
      <c r="L246" s="9" t="s">
        <v>7</v>
      </c>
      <c r="M246" s="9" t="s">
        <v>22</v>
      </c>
      <c r="N246" s="10">
        <v>44953</v>
      </c>
      <c r="O246" s="9">
        <f ca="1">DATEDIF(data[[#This Row],[Customer_Since]],TODAY(),"Y")</f>
        <v>2</v>
      </c>
      <c r="P246" s="10">
        <f>EOMONTH(data[[#This Row],[Date]],0)</f>
        <v>45777</v>
      </c>
      <c r="Q246" s="1" t="str">
        <f t="shared" ca="1" si="3"/>
        <v>3:44 PM</v>
      </c>
    </row>
    <row r="247" spans="1:17" ht="15.75" customHeight="1" x14ac:dyDescent="0.25">
      <c r="A247" s="9" t="s">
        <v>380</v>
      </c>
      <c r="B247" s="10">
        <v>45755</v>
      </c>
      <c r="C247" s="9" t="s">
        <v>79</v>
      </c>
      <c r="D247" s="9" t="s">
        <v>80</v>
      </c>
      <c r="E247" s="9" t="s">
        <v>100</v>
      </c>
      <c r="F247" s="9" t="s">
        <v>101</v>
      </c>
      <c r="G247" s="9" t="s">
        <v>19</v>
      </c>
      <c r="H247" s="11">
        <v>3</v>
      </c>
      <c r="I247" s="12">
        <v>79.989999999999995</v>
      </c>
      <c r="J247" s="12">
        <v>239.97</v>
      </c>
      <c r="K247" s="9" t="s">
        <v>12</v>
      </c>
      <c r="L247" s="9" t="s">
        <v>26</v>
      </c>
      <c r="M247" s="9" t="s">
        <v>8</v>
      </c>
      <c r="N247" s="10">
        <v>44511</v>
      </c>
      <c r="O247" s="9">
        <f ca="1">DATEDIF(data[[#This Row],[Customer_Since]],TODAY(),"Y")</f>
        <v>3</v>
      </c>
      <c r="P247" s="10">
        <f>EOMONTH(data[[#This Row],[Date]],0)</f>
        <v>45777</v>
      </c>
      <c r="Q247" s="1" t="str">
        <f t="shared" ca="1" si="3"/>
        <v>3:44 PM</v>
      </c>
    </row>
    <row r="248" spans="1:17" ht="15.75" customHeight="1" x14ac:dyDescent="0.25">
      <c r="A248" s="9" t="s">
        <v>381</v>
      </c>
      <c r="B248" s="10">
        <v>45756</v>
      </c>
      <c r="C248" s="9" t="s">
        <v>45</v>
      </c>
      <c r="D248" s="9" t="s">
        <v>46</v>
      </c>
      <c r="E248" s="9" t="s">
        <v>103</v>
      </c>
      <c r="F248" s="9" t="s">
        <v>104</v>
      </c>
      <c r="G248" s="9" t="s">
        <v>5</v>
      </c>
      <c r="H248" s="11">
        <v>1</v>
      </c>
      <c r="I248" s="12">
        <v>89.99</v>
      </c>
      <c r="J248" s="12">
        <v>89.99</v>
      </c>
      <c r="K248" s="9" t="s">
        <v>43</v>
      </c>
      <c r="L248" s="9" t="s">
        <v>49</v>
      </c>
      <c r="M248" s="9" t="s">
        <v>8</v>
      </c>
      <c r="N248" s="10">
        <v>45346</v>
      </c>
      <c r="O248" s="9">
        <f ca="1">DATEDIF(data[[#This Row],[Customer_Since]],TODAY(),"Y")</f>
        <v>1</v>
      </c>
      <c r="P248" s="10">
        <f>EOMONTH(data[[#This Row],[Date]],0)</f>
        <v>45777</v>
      </c>
      <c r="Q248" s="1" t="str">
        <f t="shared" ca="1" si="3"/>
        <v>3:44 PM</v>
      </c>
    </row>
    <row r="249" spans="1:17" ht="15.75" customHeight="1" x14ac:dyDescent="0.25">
      <c r="A249" s="9" t="s">
        <v>382</v>
      </c>
      <c r="B249" s="10">
        <v>45758</v>
      </c>
      <c r="C249" s="9" t="s">
        <v>279</v>
      </c>
      <c r="D249" s="9" t="s">
        <v>280</v>
      </c>
      <c r="E249" s="9" t="s">
        <v>66</v>
      </c>
      <c r="F249" s="9" t="s">
        <v>67</v>
      </c>
      <c r="G249" s="9" t="s">
        <v>5</v>
      </c>
      <c r="H249" s="11">
        <v>3</v>
      </c>
      <c r="I249" s="12">
        <v>699.99</v>
      </c>
      <c r="J249" s="12">
        <v>2099.9699999999998</v>
      </c>
      <c r="K249" s="9" t="s">
        <v>20</v>
      </c>
      <c r="L249" s="9" t="s">
        <v>26</v>
      </c>
      <c r="M249" s="9" t="s">
        <v>8</v>
      </c>
      <c r="N249" s="10">
        <v>44909</v>
      </c>
      <c r="O249" s="9">
        <f ca="1">DATEDIF(data[[#This Row],[Customer_Since]],TODAY(),"Y")</f>
        <v>2</v>
      </c>
      <c r="P249" s="10">
        <f>EOMONTH(data[[#This Row],[Date]],0)</f>
        <v>45777</v>
      </c>
      <c r="Q249" s="1" t="str">
        <f t="shared" ca="1" si="3"/>
        <v>3:44 PM</v>
      </c>
    </row>
    <row r="250" spans="1:17" ht="15.75" customHeight="1" x14ac:dyDescent="0.25">
      <c r="A250" s="9" t="s">
        <v>383</v>
      </c>
      <c r="B250" s="10">
        <v>45758</v>
      </c>
      <c r="C250" s="9" t="s">
        <v>212</v>
      </c>
      <c r="D250" s="9" t="s">
        <v>213</v>
      </c>
      <c r="E250" s="9" t="s">
        <v>103</v>
      </c>
      <c r="F250" s="9" t="s">
        <v>104</v>
      </c>
      <c r="G250" s="9" t="s">
        <v>5</v>
      </c>
      <c r="H250" s="11">
        <v>2</v>
      </c>
      <c r="I250" s="12">
        <v>89.99</v>
      </c>
      <c r="J250" s="12">
        <v>179.98</v>
      </c>
      <c r="K250" s="9" t="s">
        <v>43</v>
      </c>
      <c r="L250" s="9" t="s">
        <v>49</v>
      </c>
      <c r="M250" s="9" t="s">
        <v>8</v>
      </c>
      <c r="N250" s="10">
        <v>45088</v>
      </c>
      <c r="O250" s="9">
        <f ca="1">DATEDIF(data[[#This Row],[Customer_Since]],TODAY(),"Y")</f>
        <v>2</v>
      </c>
      <c r="P250" s="10">
        <f>EOMONTH(data[[#This Row],[Date]],0)</f>
        <v>45777</v>
      </c>
      <c r="Q250" s="1" t="str">
        <f t="shared" ca="1" si="3"/>
        <v>3:44 PM</v>
      </c>
    </row>
    <row r="251" spans="1:17" ht="15.75" customHeight="1" x14ac:dyDescent="0.25">
      <c r="A251" s="9" t="s">
        <v>384</v>
      </c>
      <c r="B251" s="10">
        <v>45758</v>
      </c>
      <c r="C251" s="9" t="s">
        <v>124</v>
      </c>
      <c r="D251" s="9" t="s">
        <v>125</v>
      </c>
      <c r="E251" s="9" t="s">
        <v>103</v>
      </c>
      <c r="F251" s="9" t="s">
        <v>104</v>
      </c>
      <c r="G251" s="9" t="s">
        <v>5</v>
      </c>
      <c r="H251" s="11">
        <v>3</v>
      </c>
      <c r="I251" s="12">
        <v>89.99</v>
      </c>
      <c r="J251" s="12">
        <v>269.97000000000003</v>
      </c>
      <c r="K251" s="9" t="s">
        <v>43</v>
      </c>
      <c r="L251" s="9" t="s">
        <v>26</v>
      </c>
      <c r="M251" s="9" t="s">
        <v>13</v>
      </c>
      <c r="N251" s="10">
        <v>44878</v>
      </c>
      <c r="O251" s="9">
        <f ca="1">DATEDIF(data[[#This Row],[Customer_Since]],TODAY(),"Y")</f>
        <v>2</v>
      </c>
      <c r="P251" s="10">
        <f>EOMONTH(data[[#This Row],[Date]],0)</f>
        <v>45777</v>
      </c>
      <c r="Q251" s="1" t="str">
        <f t="shared" ca="1" si="3"/>
        <v>3:44 PM</v>
      </c>
    </row>
    <row r="252" spans="1:17" ht="15.75" customHeight="1" x14ac:dyDescent="0.25"/>
    <row r="253" spans="1:17" ht="15.75" customHeight="1" x14ac:dyDescent="0.25"/>
    <row r="254" spans="1:17" ht="15.75" customHeight="1" x14ac:dyDescent="0.25"/>
    <row r="255" spans="1:17" ht="15.75" customHeight="1" x14ac:dyDescent="0.25"/>
    <row r="256" spans="1:17"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KPIs</vt:lpstr>
      <vt:lpstr>Project Instruction</vt:lpstr>
      <vt:lpstr>Pivot Tables</vt:lpstr>
      <vt:lpstr>Analytics</vt:lpstr>
      <vt:lpstr>Filter &amp; Conditional Formatting</vt:lpstr>
      <vt:lpstr>What-If Analysis</vt:lpstr>
      <vt:lpstr>Linear Regression</vt:lpstr>
      <vt:lpstr>Data Analysis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gadhvi</dc:creator>
  <cp:lastModifiedBy>siddharth gadhvi</cp:lastModifiedBy>
  <dcterms:created xsi:type="dcterms:W3CDTF">2025-08-01T06:07:50Z</dcterms:created>
  <dcterms:modified xsi:type="dcterms:W3CDTF">2025-08-01T10:15:09Z</dcterms:modified>
</cp:coreProperties>
</file>