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4C9C8F06-71ED-476A-8F72-0B422DC33D0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ata tables" sheetId="1" r:id="rId1"/>
    <sheet name="scenario manager" sheetId="2" r:id="rId2"/>
    <sheet name="goal_seek" sheetId="6" r:id="rId3"/>
    <sheet name="goal seek airline model" sheetId="9" r:id="rId4"/>
    <sheet name="Monte Carlo Simulation" sheetId="7" r:id="rId5"/>
  </sheets>
  <definedNames>
    <definedName name="CBWorkbookPriority" localSheetId="4" hidden="1">-1117000029</definedName>
    <definedName name="CBWorkbookPriority" hidden="1">-379085067</definedName>
    <definedName name="ZZBOOTS" hidden="1">"X"</definedName>
    <definedName name="ZZDECTAB">"$B$2:$H$2"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5" i="1" l="1"/>
  <c r="E8" i="1" s="1"/>
  <c r="B16" i="7" l="1"/>
  <c r="J5" i="7"/>
  <c r="K5" i="7" s="1"/>
  <c r="J6" i="7"/>
  <c r="K6" i="7" s="1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J31" i="7"/>
  <c r="K31" i="7" s="1"/>
  <c r="J32" i="7"/>
  <c r="K32" i="7" s="1"/>
  <c r="J33" i="7"/>
  <c r="K33" i="7" s="1"/>
  <c r="J34" i="7"/>
  <c r="K34" i="7" s="1"/>
  <c r="J35" i="7"/>
  <c r="K35" i="7" s="1"/>
  <c r="J36" i="7"/>
  <c r="K36" i="7" s="1"/>
  <c r="J37" i="7"/>
  <c r="K37" i="7" s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J45" i="7"/>
  <c r="K45" i="7" s="1"/>
  <c r="J46" i="7"/>
  <c r="K46" i="7" s="1"/>
  <c r="J47" i="7"/>
  <c r="K47" i="7" s="1"/>
  <c r="J48" i="7"/>
  <c r="K48" i="7" s="1"/>
  <c r="J49" i="7"/>
  <c r="K49" i="7" s="1"/>
  <c r="J50" i="7"/>
  <c r="K50" i="7" s="1"/>
  <c r="J51" i="7"/>
  <c r="K51" i="7" s="1"/>
  <c r="J52" i="7"/>
  <c r="K52" i="7" s="1"/>
  <c r="J53" i="7"/>
  <c r="K53" i="7" s="1"/>
  <c r="J4" i="7"/>
  <c r="K4" i="7" s="1"/>
  <c r="L5" i="7" l="1"/>
  <c r="M5" i="7" s="1"/>
  <c r="N5" i="7" s="1"/>
  <c r="L37" i="7"/>
  <c r="M37" i="7" s="1"/>
  <c r="N37" i="7" s="1"/>
  <c r="L33" i="7"/>
  <c r="M33" i="7" s="1"/>
  <c r="N33" i="7" s="1"/>
  <c r="L29" i="7"/>
  <c r="M29" i="7" s="1"/>
  <c r="N29" i="7" s="1"/>
  <c r="L25" i="7"/>
  <c r="M25" i="7" s="1"/>
  <c r="N25" i="7" s="1"/>
  <c r="L53" i="7"/>
  <c r="M53" i="7" s="1"/>
  <c r="N53" i="7" s="1"/>
  <c r="L21" i="7"/>
  <c r="M21" i="7" s="1"/>
  <c r="N21" i="7" s="1"/>
  <c r="L41" i="7"/>
  <c r="M41" i="7" s="1"/>
  <c r="N41" i="7" s="1"/>
  <c r="L9" i="7"/>
  <c r="M9" i="7" s="1"/>
  <c r="N9" i="7" s="1"/>
  <c r="L49" i="7"/>
  <c r="M49" i="7" s="1"/>
  <c r="N49" i="7" s="1"/>
  <c r="L17" i="7"/>
  <c r="M17" i="7" s="1"/>
  <c r="N17" i="7" s="1"/>
  <c r="L45" i="7"/>
  <c r="M45" i="7" s="1"/>
  <c r="N45" i="7" s="1"/>
  <c r="L13" i="7"/>
  <c r="M13" i="7" s="1"/>
  <c r="N13" i="7" s="1"/>
  <c r="L44" i="7"/>
  <c r="M44" i="7" s="1"/>
  <c r="N44" i="7" s="1"/>
  <c r="L20" i="7"/>
  <c r="M20" i="7" s="1"/>
  <c r="N20" i="7" s="1"/>
  <c r="L51" i="7"/>
  <c r="M51" i="7" s="1"/>
  <c r="N51" i="7" s="1"/>
  <c r="L43" i="7"/>
  <c r="M43" i="7" s="1"/>
  <c r="N43" i="7" s="1"/>
  <c r="L35" i="7"/>
  <c r="M35" i="7" s="1"/>
  <c r="N35" i="7" s="1"/>
  <c r="L27" i="7"/>
  <c r="M27" i="7" s="1"/>
  <c r="N27" i="7" s="1"/>
  <c r="L19" i="7"/>
  <c r="M19" i="7" s="1"/>
  <c r="N19" i="7" s="1"/>
  <c r="L11" i="7"/>
  <c r="M11" i="7" s="1"/>
  <c r="N11" i="7" s="1"/>
  <c r="L52" i="7"/>
  <c r="M52" i="7" s="1"/>
  <c r="N52" i="7" s="1"/>
  <c r="L36" i="7"/>
  <c r="M36" i="7" s="1"/>
  <c r="N36" i="7" s="1"/>
  <c r="L28" i="7"/>
  <c r="M28" i="7" s="1"/>
  <c r="N28" i="7" s="1"/>
  <c r="L12" i="7"/>
  <c r="M12" i="7" s="1"/>
  <c r="N12" i="7" s="1"/>
  <c r="L50" i="7"/>
  <c r="M50" i="7" s="1"/>
  <c r="N50" i="7" s="1"/>
  <c r="L42" i="7"/>
  <c r="M42" i="7" s="1"/>
  <c r="N42" i="7" s="1"/>
  <c r="L34" i="7"/>
  <c r="M34" i="7" s="1"/>
  <c r="N34" i="7" s="1"/>
  <c r="L26" i="7"/>
  <c r="M26" i="7" s="1"/>
  <c r="N26" i="7" s="1"/>
  <c r="L18" i="7"/>
  <c r="M18" i="7" s="1"/>
  <c r="N18" i="7" s="1"/>
  <c r="L10" i="7"/>
  <c r="M10" i="7" s="1"/>
  <c r="N10" i="7" s="1"/>
  <c r="L48" i="7"/>
  <c r="M48" i="7" s="1"/>
  <c r="N48" i="7" s="1"/>
  <c r="L40" i="7"/>
  <c r="M40" i="7" s="1"/>
  <c r="N40" i="7" s="1"/>
  <c r="L32" i="7"/>
  <c r="M32" i="7" s="1"/>
  <c r="N32" i="7" s="1"/>
  <c r="L24" i="7"/>
  <c r="M24" i="7" s="1"/>
  <c r="N24" i="7" s="1"/>
  <c r="L16" i="7"/>
  <c r="M16" i="7" s="1"/>
  <c r="N16" i="7" s="1"/>
  <c r="L8" i="7"/>
  <c r="M8" i="7" s="1"/>
  <c r="N8" i="7" s="1"/>
  <c r="L47" i="7"/>
  <c r="M47" i="7" s="1"/>
  <c r="N47" i="7" s="1"/>
  <c r="L39" i="7"/>
  <c r="M39" i="7" s="1"/>
  <c r="N39" i="7" s="1"/>
  <c r="L31" i="7"/>
  <c r="M31" i="7" s="1"/>
  <c r="N31" i="7" s="1"/>
  <c r="L23" i="7"/>
  <c r="M23" i="7" s="1"/>
  <c r="N23" i="7" s="1"/>
  <c r="L15" i="7"/>
  <c r="M15" i="7" s="1"/>
  <c r="N15" i="7" s="1"/>
  <c r="L7" i="7"/>
  <c r="M7" i="7" s="1"/>
  <c r="N7" i="7" s="1"/>
  <c r="L46" i="7"/>
  <c r="M46" i="7" s="1"/>
  <c r="N46" i="7" s="1"/>
  <c r="L38" i="7"/>
  <c r="M38" i="7" s="1"/>
  <c r="N38" i="7" s="1"/>
  <c r="L30" i="7"/>
  <c r="M30" i="7" s="1"/>
  <c r="N30" i="7" s="1"/>
  <c r="L22" i="7"/>
  <c r="M22" i="7" s="1"/>
  <c r="N22" i="7" s="1"/>
  <c r="L14" i="7"/>
  <c r="M14" i="7" s="1"/>
  <c r="N14" i="7" s="1"/>
  <c r="L6" i="7"/>
  <c r="M6" i="7" s="1"/>
  <c r="N6" i="7" s="1"/>
  <c r="L4" i="7"/>
  <c r="M4" i="7" s="1"/>
  <c r="N4" i="7" s="1"/>
  <c r="B8" i="9"/>
  <c r="B15" i="9" s="1"/>
  <c r="B17" i="7"/>
  <c r="B8" i="6"/>
  <c r="B15" i="6" s="1"/>
  <c r="B17" i="6" s="1"/>
  <c r="B6" i="2"/>
  <c r="N55" i="7" l="1"/>
  <c r="N56" i="7" s="1"/>
  <c r="B17" i="9"/>
  <c r="B16" i="9"/>
  <c r="B19" i="9" s="1"/>
  <c r="B18" i="7"/>
  <c r="B16" i="6"/>
  <c r="B19" i="6" s="1"/>
  <c r="B21" i="9" l="1"/>
  <c r="B20" i="7"/>
  <c r="B21" i="6"/>
</calcChain>
</file>

<file path=xl/sharedStrings.xml><?xml version="1.0" encoding="utf-8"?>
<sst xmlns="http://schemas.openxmlformats.org/spreadsheetml/2006/main" count="105" uniqueCount="65">
  <si>
    <t>Cost</t>
  </si>
  <si>
    <t>Profit</t>
  </si>
  <si>
    <t>Unit Price</t>
  </si>
  <si>
    <t>&gt;&gt;TOTAL COST SCENARIOS</t>
  </si>
  <si>
    <t>Units Sold</t>
  </si>
  <si>
    <t>Total Cost</t>
  </si>
  <si>
    <t>Scenario Summary</t>
  </si>
  <si>
    <t>Changing Cells:</t>
  </si>
  <si>
    <t>Current Values:</t>
  </si>
  <si>
    <t>Result Cells:</t>
  </si>
  <si>
    <t>Airline Pricing Model</t>
  </si>
  <si>
    <t>Data</t>
  </si>
  <si>
    <t>Airplane capacity</t>
  </si>
  <si>
    <t>Fixed cost</t>
  </si>
  <si>
    <t>Demand function</t>
  </si>
  <si>
    <t>slope</t>
  </si>
  <si>
    <t>intercept</t>
  </si>
  <si>
    <t>Model</t>
  </si>
  <si>
    <t>Revenue</t>
  </si>
  <si>
    <t>Unit price</t>
  </si>
  <si>
    <t>(By changing cell)</t>
  </si>
  <si>
    <t>Demand</t>
  </si>
  <si>
    <t>Number of flights/day</t>
  </si>
  <si>
    <t>Total Revenue</t>
  </si>
  <si>
    <t>Fixed Cost</t>
  </si>
  <si>
    <t>(to set)</t>
  </si>
  <si>
    <t>(the value = 60,000)</t>
  </si>
  <si>
    <t>Outsourcing Decision Model</t>
  </si>
  <si>
    <t>Difference</t>
  </si>
  <si>
    <t>Decision</t>
  </si>
  <si>
    <t>Trial</t>
  </si>
  <si>
    <t>Manufactured in-house</t>
  </si>
  <si>
    <t>Unit variable cost</t>
  </si>
  <si>
    <t>Purchased from supplier</t>
  </si>
  <si>
    <t>Unit cost</t>
  </si>
  <si>
    <t>Demand Volume</t>
  </si>
  <si>
    <t>Total manufacturing cost</t>
  </si>
  <si>
    <t>Total purchased cost</t>
  </si>
  <si>
    <t>% manufacture</t>
  </si>
  <si>
    <t>% outsource</t>
  </si>
  <si>
    <t xml:space="preserve"> </t>
  </si>
  <si>
    <t>High</t>
  </si>
  <si>
    <t>Low</t>
  </si>
  <si>
    <t>$B$6</t>
  </si>
  <si>
    <t>$B$14</t>
  </si>
  <si>
    <t>$B$21</t>
  </si>
  <si>
    <t>Distribution</t>
  </si>
  <si>
    <t>Mean</t>
  </si>
  <si>
    <t>S.D</t>
  </si>
  <si>
    <t>Normal</t>
  </si>
  <si>
    <t>Uniform</t>
  </si>
  <si>
    <t>Min</t>
  </si>
  <si>
    <t>Max</t>
  </si>
  <si>
    <t>In-house Cost</t>
  </si>
  <si>
    <t>Outsource Cost</t>
  </si>
  <si>
    <t>WHAT IS THE BREAKEVEN DEMAND?</t>
  </si>
  <si>
    <t>$B$4</t>
  </si>
  <si>
    <t>$B$5</t>
  </si>
  <si>
    <t>$F$6</t>
  </si>
  <si>
    <t>Super High Costs</t>
  </si>
  <si>
    <t>Super Low Sales</t>
  </si>
  <si>
    <t>Notes:  Current Values column represents values of changing cells at</t>
  </si>
  <si>
    <t>time Scenario Summary Report was created.  Changing cells for each</t>
  </si>
  <si>
    <t>scenario are highlighted in gray.</t>
  </si>
  <si>
    <t>THIS ROW CONTAINS SCENARIOS OF TOTAL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</si>
</sst>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  <numFmt numFmtId="167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indexed="23"/>
      <name val="Arial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indexed="9"/>
      <name val="Calibri"/>
      <family val="2"/>
    </font>
    <font>
      <sz val="10"/>
      <color indexed="9"/>
      <name val="Calibri"/>
      <family val="2"/>
    </font>
    <font>
      <b/>
      <sz val="11"/>
      <color indexed="18"/>
      <name val="Calibri"/>
      <family val="2"/>
    </font>
    <font>
      <sz val="9"/>
      <color indexed="8"/>
      <name val="Calibri"/>
      <family val="2"/>
    </font>
    <font>
      <b/>
      <sz val="11"/>
      <color theme="4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5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</cellStyleXfs>
  <cellXfs count="99">
    <xf numFmtId="0" fontId="0" fillId="0" borderId="0" xfId="0"/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0" fillId="0" borderId="3" xfId="0" applyBorder="1"/>
    <xf numFmtId="8" fontId="0" fillId="0" borderId="4" xfId="0" applyNumberFormat="1" applyBorder="1"/>
    <xf numFmtId="0" fontId="0" fillId="0" borderId="5" xfId="0" applyBorder="1"/>
    <xf numFmtId="0" fontId="0" fillId="0" borderId="7" xfId="0" applyBorder="1"/>
    <xf numFmtId="0" fontId="3" fillId="6" borderId="2" xfId="3" applyFill="1"/>
    <xf numFmtId="0" fontId="3" fillId="7" borderId="6" xfId="3" applyFill="1" applyBorder="1"/>
    <xf numFmtId="8" fontId="1" fillId="2" borderId="8" xfId="1" applyNumberFormat="1" applyBorder="1"/>
    <xf numFmtId="8" fontId="1" fillId="2" borderId="0" xfId="1" applyNumberFormat="1"/>
    <xf numFmtId="6" fontId="0" fillId="0" borderId="0" xfId="0" applyNumberFormat="1"/>
    <xf numFmtId="0" fontId="6" fillId="0" borderId="0" xfId="4" applyFont="1"/>
    <xf numFmtId="0" fontId="7" fillId="0" borderId="0" xfId="4" applyFont="1"/>
    <xf numFmtId="0" fontId="8" fillId="0" borderId="0" xfId="4" applyFont="1" applyFill="1"/>
    <xf numFmtId="164" fontId="7" fillId="0" borderId="0" xfId="5" applyNumberFormat="1" applyFont="1"/>
    <xf numFmtId="0" fontId="7" fillId="0" borderId="0" xfId="4" applyFont="1" applyAlignment="1">
      <alignment horizontal="right"/>
    </xf>
    <xf numFmtId="2" fontId="7" fillId="0" borderId="0" xfId="4" applyNumberFormat="1" applyFont="1"/>
    <xf numFmtId="0" fontId="9" fillId="0" borderId="0" xfId="4" applyFont="1"/>
    <xf numFmtId="0" fontId="7" fillId="0" borderId="13" xfId="4" applyFont="1" applyBorder="1" applyAlignment="1">
      <alignment horizontal="right"/>
    </xf>
    <xf numFmtId="44" fontId="7" fillId="11" borderId="13" xfId="5" applyFont="1" applyFill="1" applyBorder="1"/>
    <xf numFmtId="0" fontId="10" fillId="0" borderId="0" xfId="4" applyFont="1"/>
    <xf numFmtId="165" fontId="7" fillId="0" borderId="13" xfId="6" applyNumberFormat="1" applyFont="1" applyBorder="1"/>
    <xf numFmtId="0" fontId="7" fillId="0" borderId="0" xfId="4" applyFont="1" applyFill="1" applyBorder="1"/>
    <xf numFmtId="166" fontId="7" fillId="0" borderId="0" xfId="4" applyNumberFormat="1" applyFont="1" applyFill="1" applyBorder="1"/>
    <xf numFmtId="166" fontId="7" fillId="0" borderId="13" xfId="4" applyNumberFormat="1" applyFont="1" applyBorder="1" applyAlignment="1">
      <alignment horizontal="right"/>
    </xf>
    <xf numFmtId="44" fontId="7" fillId="0" borderId="13" xfId="5" applyFont="1" applyBorder="1"/>
    <xf numFmtId="166" fontId="7" fillId="0" borderId="0" xfId="4" applyNumberFormat="1" applyFont="1" applyAlignment="1">
      <alignment horizontal="right"/>
    </xf>
    <xf numFmtId="166" fontId="7" fillId="0" borderId="0" xfId="4" applyNumberFormat="1" applyFont="1"/>
    <xf numFmtId="166" fontId="7" fillId="0" borderId="13" xfId="4" applyNumberFormat="1" applyFont="1" applyFill="1" applyBorder="1"/>
    <xf numFmtId="166" fontId="10" fillId="0" borderId="0" xfId="4" applyNumberFormat="1" applyFont="1" applyFill="1" applyBorder="1"/>
    <xf numFmtId="0" fontId="10" fillId="0" borderId="0" xfId="4" applyFont="1" applyFill="1" applyBorder="1"/>
    <xf numFmtId="0" fontId="11" fillId="0" borderId="0" xfId="7" applyFont="1"/>
    <xf numFmtId="0" fontId="5" fillId="0" borderId="0" xfId="7"/>
    <xf numFmtId="0" fontId="5" fillId="0" borderId="0" xfId="7" applyAlignment="1">
      <alignment horizontal="center"/>
    </xf>
    <xf numFmtId="0" fontId="12" fillId="0" borderId="14" xfId="7" applyFont="1" applyBorder="1" applyAlignment="1">
      <alignment horizontal="center"/>
    </xf>
    <xf numFmtId="0" fontId="12" fillId="0" borderId="11" xfId="7" applyFont="1" applyBorder="1" applyAlignment="1">
      <alignment horizontal="center"/>
    </xf>
    <xf numFmtId="0" fontId="5" fillId="0" borderId="11" xfId="7" applyBorder="1" applyAlignment="1">
      <alignment horizontal="center"/>
    </xf>
    <xf numFmtId="164" fontId="5" fillId="0" borderId="11" xfId="7" applyNumberFormat="1" applyBorder="1" applyAlignment="1">
      <alignment horizontal="center"/>
    </xf>
    <xf numFmtId="0" fontId="11" fillId="0" borderId="0" xfId="7" applyFont="1" applyAlignment="1">
      <alignment horizontal="right"/>
    </xf>
    <xf numFmtId="0" fontId="5" fillId="0" borderId="0" xfId="7" applyFont="1" applyAlignment="1">
      <alignment horizontal="right"/>
    </xf>
    <xf numFmtId="164" fontId="5" fillId="0" borderId="0" xfId="5" applyNumberFormat="1" applyFont="1"/>
    <xf numFmtId="0" fontId="5" fillId="0" borderId="0" xfId="7" applyAlignment="1">
      <alignment horizontal="right"/>
    </xf>
    <xf numFmtId="164" fontId="5" fillId="0" borderId="0" xfId="7" applyNumberFormat="1"/>
    <xf numFmtId="164" fontId="5" fillId="0" borderId="14" xfId="7" applyNumberFormat="1" applyBorder="1"/>
    <xf numFmtId="0" fontId="12" fillId="0" borderId="0" xfId="7" applyFont="1"/>
    <xf numFmtId="9" fontId="5" fillId="0" borderId="0" xfId="8" applyFont="1"/>
    <xf numFmtId="0" fontId="5" fillId="0" borderId="14" xfId="7" applyBorder="1" applyAlignment="1">
      <alignment horizontal="center"/>
    </xf>
    <xf numFmtId="44" fontId="7" fillId="13" borderId="13" xfId="5" applyFont="1" applyFill="1" applyBorder="1"/>
    <xf numFmtId="0" fontId="7" fillId="12" borderId="13" xfId="4" applyFont="1" applyFill="1" applyBorder="1" applyAlignment="1">
      <alignment horizontal="center"/>
    </xf>
    <xf numFmtId="0" fontId="6" fillId="13" borderId="13" xfId="4" applyFont="1" applyFill="1" applyBorder="1" applyAlignment="1">
      <alignment horizontal="center"/>
    </xf>
    <xf numFmtId="0" fontId="6" fillId="12" borderId="13" xfId="4" applyFont="1" applyFill="1" applyBorder="1" applyAlignment="1">
      <alignment horizontal="center"/>
    </xf>
    <xf numFmtId="167" fontId="7" fillId="0" borderId="13" xfId="4" applyNumberFormat="1" applyFont="1" applyBorder="1" applyAlignment="1">
      <alignment horizontal="center"/>
    </xf>
    <xf numFmtId="167" fontId="7" fillId="0" borderId="0" xfId="4" applyNumberFormat="1" applyFont="1"/>
    <xf numFmtId="0" fontId="8" fillId="0" borderId="0" xfId="4" applyFont="1"/>
    <xf numFmtId="165" fontId="7" fillId="0" borderId="0" xfId="6" applyNumberFormat="1" applyFont="1"/>
    <xf numFmtId="44" fontId="7" fillId="0" borderId="0" xfId="5" applyFont="1"/>
    <xf numFmtId="0" fontId="7" fillId="0" borderId="0" xfId="4" applyFont="1" applyAlignment="1">
      <alignment horizontal="left"/>
    </xf>
    <xf numFmtId="0" fontId="13" fillId="8" borderId="9" xfId="4" applyFont="1" applyFill="1" applyBorder="1" applyAlignment="1">
      <alignment horizontal="left"/>
    </xf>
    <xf numFmtId="0" fontId="14" fillId="8" borderId="9" xfId="4" applyFont="1" applyFill="1" applyBorder="1" applyAlignment="1">
      <alignment horizontal="right"/>
    </xf>
    <xf numFmtId="0" fontId="5" fillId="0" borderId="0" xfId="4"/>
    <xf numFmtId="0" fontId="13" fillId="8" borderId="11" xfId="4" applyFont="1" applyFill="1" applyBorder="1" applyAlignment="1">
      <alignment horizontal="left"/>
    </xf>
    <xf numFmtId="0" fontId="14" fillId="8" borderId="11" xfId="4" applyFont="1" applyFill="1" applyBorder="1" applyAlignment="1">
      <alignment horizontal="right"/>
    </xf>
    <xf numFmtId="0" fontId="15" fillId="9" borderId="12" xfId="4" applyFont="1" applyFill="1" applyBorder="1" applyAlignment="1">
      <alignment horizontal="left"/>
    </xf>
    <xf numFmtId="0" fontId="5" fillId="0" borderId="12" xfId="4" applyFill="1" applyBorder="1" applyAlignment="1"/>
    <xf numFmtId="0" fontId="11" fillId="9" borderId="0" xfId="4" applyFont="1" applyFill="1" applyBorder="1" applyAlignment="1">
      <alignment horizontal="left"/>
    </xf>
    <xf numFmtId="164" fontId="5" fillId="0" borderId="0" xfId="4" applyNumberFormat="1" applyFill="1" applyBorder="1" applyAlignment="1"/>
    <xf numFmtId="164" fontId="5" fillId="10" borderId="0" xfId="4" applyNumberFormat="1" applyFill="1" applyBorder="1" applyAlignment="1"/>
    <xf numFmtId="44" fontId="5" fillId="0" borderId="0" xfId="4" applyNumberFormat="1" applyFill="1" applyBorder="1" applyAlignment="1"/>
    <xf numFmtId="44" fontId="5" fillId="10" borderId="0" xfId="4" applyNumberFormat="1" applyFill="1" applyBorder="1" applyAlignment="1"/>
    <xf numFmtId="0" fontId="11" fillId="9" borderId="10" xfId="4" applyFont="1" applyFill="1" applyBorder="1" applyAlignment="1">
      <alignment horizontal="left"/>
    </xf>
    <xf numFmtId="166" fontId="5" fillId="0" borderId="10" xfId="4" applyNumberFormat="1" applyFill="1" applyBorder="1" applyAlignment="1"/>
    <xf numFmtId="0" fontId="16" fillId="0" borderId="0" xfId="4" applyFont="1"/>
    <xf numFmtId="0" fontId="11" fillId="0" borderId="11" xfId="7" applyFont="1" applyBorder="1"/>
    <xf numFmtId="8" fontId="5" fillId="0" borderId="0" xfId="7" applyNumberFormat="1"/>
    <xf numFmtId="6" fontId="5" fillId="0" borderId="0" xfId="7" applyNumberFormat="1" applyAlignment="1">
      <alignment horizontal="center"/>
    </xf>
    <xf numFmtId="6" fontId="5" fillId="0" borderId="14" xfId="7" applyNumberFormat="1" applyBorder="1" applyAlignment="1">
      <alignment horizontal="center"/>
    </xf>
    <xf numFmtId="9" fontId="5" fillId="0" borderId="0" xfId="7" applyNumberFormat="1" applyAlignment="1">
      <alignment horizontal="center"/>
    </xf>
    <xf numFmtId="164" fontId="5" fillId="0" borderId="0" xfId="7" applyNumberFormat="1" applyBorder="1"/>
    <xf numFmtId="0" fontId="2" fillId="3" borderId="1" xfId="2"/>
    <xf numFmtId="8" fontId="0" fillId="0" borderId="0" xfId="0" applyNumberFormat="1"/>
    <xf numFmtId="0" fontId="17" fillId="5" borderId="2" xfId="3" applyFont="1" applyFill="1"/>
    <xf numFmtId="0" fontId="17" fillId="5" borderId="6" xfId="3" applyFont="1" applyFill="1" applyBorder="1"/>
    <xf numFmtId="0" fontId="3" fillId="6" borderId="6" xfId="3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8" borderId="11" xfId="0" applyFont="1" applyFill="1" applyBorder="1" applyAlignment="1">
      <alignment horizontal="left"/>
    </xf>
    <xf numFmtId="0" fontId="18" fillId="8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19" fillId="9" borderId="0" xfId="0" applyFont="1" applyFill="1" applyBorder="1" applyAlignment="1">
      <alignment horizontal="left"/>
    </xf>
    <xf numFmtId="0" fontId="20" fillId="9" borderId="12" xfId="0" applyFont="1" applyFill="1" applyBorder="1" applyAlignment="1">
      <alignment horizontal="left"/>
    </xf>
    <xf numFmtId="0" fontId="19" fillId="9" borderId="10" xfId="0" applyFont="1" applyFill="1" applyBorder="1" applyAlignment="1">
      <alignment horizontal="left"/>
    </xf>
    <xf numFmtId="0" fontId="21" fillId="8" borderId="9" xfId="0" applyFont="1" applyFill="1" applyBorder="1" applyAlignment="1">
      <alignment horizontal="right"/>
    </xf>
    <xf numFmtId="0" fontId="21" fillId="8" borderId="11" xfId="0" applyFont="1" applyFill="1" applyBorder="1" applyAlignment="1">
      <alignment horizontal="right"/>
    </xf>
    <xf numFmtId="0" fontId="0" fillId="10" borderId="0" xfId="0" applyFill="1" applyBorder="1" applyAlignment="1"/>
    <xf numFmtId="0" fontId="22" fillId="0" borderId="0" xfId="0" applyFont="1" applyFill="1" applyBorder="1" applyAlignment="1"/>
  </cellXfs>
  <cellStyles count="9">
    <cellStyle name="Calculation" xfId="2" builtinId="22"/>
    <cellStyle name="Check Cell" xfId="3" builtinId="23"/>
    <cellStyle name="Comma 2" xfId="6" xr:uid="{00000000-0005-0000-0000-000002000000}"/>
    <cellStyle name="Currency 2" xfId="5" xr:uid="{00000000-0005-0000-0000-000003000000}"/>
    <cellStyle name="Neutral" xfId="1" builtinId="28"/>
    <cellStyle name="Normal" xfId="0" builtinId="0"/>
    <cellStyle name="Normal_Chapter_10 5e_Checked" xfId="7" xr:uid="{00000000-0005-0000-0000-000006000000}"/>
    <cellStyle name="Normal_Chapter_9 5e_Checked" xfId="4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50" zoomScaleNormal="150" workbookViewId="0">
      <selection activeCell="M13" sqref="M13"/>
    </sheetView>
  </sheetViews>
  <sheetFormatPr defaultRowHeight="14.4" x14ac:dyDescent="0.3"/>
  <cols>
    <col min="6" max="10" width="11.109375" bestFit="1" customWidth="1"/>
  </cols>
  <sheetData>
    <row r="1" spans="1:16" ht="15" thickBot="1" x14ac:dyDescent="0.35"/>
    <row r="2" spans="1:16" ht="15" thickBot="1" x14ac:dyDescent="0.35">
      <c r="A2" s="6" t="s">
        <v>2</v>
      </c>
      <c r="B2" s="7">
        <v>35.99</v>
      </c>
    </row>
    <row r="3" spans="1:16" ht="15.6" thickTop="1" thickBot="1" x14ac:dyDescent="0.35">
      <c r="A3" s="8" t="s">
        <v>5</v>
      </c>
      <c r="B3" s="85">
        <f>E9</f>
        <v>100</v>
      </c>
    </row>
    <row r="4" spans="1:16" ht="15.6" thickTop="1" thickBot="1" x14ac:dyDescent="0.35">
      <c r="A4" s="8" t="s">
        <v>4</v>
      </c>
      <c r="B4" s="86">
        <v>12</v>
      </c>
    </row>
    <row r="5" spans="1:16" ht="15.6" thickTop="1" thickBot="1" x14ac:dyDescent="0.35">
      <c r="A5" s="9" t="s">
        <v>1</v>
      </c>
      <c r="B5" s="12">
        <f>B4*B2-B3</f>
        <v>331.88</v>
      </c>
      <c r="F5" s="83"/>
    </row>
    <row r="7" spans="1:16" ht="15" thickBot="1" x14ac:dyDescent="0.35"/>
    <row r="8" spans="1:16" ht="15.6" thickTop="1" thickBot="1" x14ac:dyDescent="0.35">
      <c r="E8" s="13">
        <f>B5</f>
        <v>331.88</v>
      </c>
      <c r="F8" s="10">
        <v>10</v>
      </c>
      <c r="G8" s="2">
        <v>20</v>
      </c>
      <c r="H8" s="2">
        <v>30</v>
      </c>
      <c r="I8" s="2">
        <v>40</v>
      </c>
      <c r="J8" s="2">
        <v>50</v>
      </c>
      <c r="K8" s="3" t="s">
        <v>64</v>
      </c>
      <c r="L8" s="3"/>
      <c r="M8" s="3"/>
      <c r="N8" s="3"/>
      <c r="O8" s="3"/>
      <c r="P8" s="3"/>
    </row>
    <row r="9" spans="1:16" ht="15.6" thickTop="1" thickBot="1" x14ac:dyDescent="0.35">
      <c r="B9" s="4"/>
      <c r="C9" s="4"/>
      <c r="D9" s="5" t="s">
        <v>3</v>
      </c>
      <c r="E9" s="84">
        <v>100</v>
      </c>
      <c r="F9" s="14">
        <f t="dataTable" ref="F9:J14" dt2D="1" dtr="1" r1="B4" r2="B3"/>
        <v>259.90000000000003</v>
      </c>
      <c r="G9" s="14">
        <v>619.80000000000007</v>
      </c>
      <c r="H9" s="14">
        <v>979.7</v>
      </c>
      <c r="I9" s="14">
        <v>1339.6000000000001</v>
      </c>
      <c r="J9" s="14">
        <v>1699.5</v>
      </c>
    </row>
    <row r="10" spans="1:16" ht="15" thickTop="1" x14ac:dyDescent="0.3">
      <c r="E10" s="1">
        <v>200</v>
      </c>
      <c r="F10" s="14">
        <v>159.90000000000003</v>
      </c>
      <c r="G10" s="14">
        <v>519.80000000000007</v>
      </c>
      <c r="H10" s="14">
        <v>879.7</v>
      </c>
      <c r="I10" s="14">
        <v>1239.6000000000001</v>
      </c>
      <c r="J10" s="14">
        <v>1599.5</v>
      </c>
    </row>
    <row r="11" spans="1:16" x14ac:dyDescent="0.3">
      <c r="E11" s="1">
        <v>300</v>
      </c>
      <c r="F11" s="14">
        <v>59.900000000000034</v>
      </c>
      <c r="G11" s="14">
        <v>419.80000000000007</v>
      </c>
      <c r="H11" s="14">
        <v>779.7</v>
      </c>
      <c r="I11" s="14">
        <v>1139.6000000000001</v>
      </c>
      <c r="J11" s="14">
        <v>1499.5</v>
      </c>
    </row>
    <row r="12" spans="1:16" x14ac:dyDescent="0.3">
      <c r="E12" s="1">
        <v>400</v>
      </c>
      <c r="F12" s="14">
        <v>-40.099999999999966</v>
      </c>
      <c r="G12" s="14">
        <v>319.80000000000007</v>
      </c>
      <c r="H12" s="14">
        <v>679.7</v>
      </c>
      <c r="I12" s="14">
        <v>1039.6000000000001</v>
      </c>
      <c r="J12" s="14">
        <v>1399.5</v>
      </c>
    </row>
    <row r="13" spans="1:16" x14ac:dyDescent="0.3">
      <c r="E13" s="1">
        <v>500</v>
      </c>
      <c r="F13" s="14">
        <v>-140.09999999999997</v>
      </c>
      <c r="G13" s="14">
        <v>219.80000000000007</v>
      </c>
      <c r="H13" s="14">
        <v>579.70000000000005</v>
      </c>
      <c r="I13" s="14">
        <v>939.60000000000014</v>
      </c>
      <c r="J13" s="14">
        <v>1299.5</v>
      </c>
    </row>
    <row r="14" spans="1:16" x14ac:dyDescent="0.3">
      <c r="E14" s="1">
        <v>6000</v>
      </c>
      <c r="F14" s="14">
        <v>-5640.1</v>
      </c>
      <c r="G14" s="14">
        <v>-5280.2</v>
      </c>
      <c r="H14" s="14">
        <v>-4920.3</v>
      </c>
      <c r="I14" s="14">
        <v>-4560.3999999999996</v>
      </c>
      <c r="J14" s="14">
        <v>-4200.5</v>
      </c>
    </row>
    <row r="20" spans="4:4" x14ac:dyDescent="0.3">
      <c r="D20" s="8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9"/>
  <sheetViews>
    <sheetView zoomScale="145" zoomScaleNormal="145" workbookViewId="0">
      <selection activeCell="I19" sqref="I19"/>
    </sheetView>
  </sheetViews>
  <sheetFormatPr defaultRowHeight="14.4" x14ac:dyDescent="0.3"/>
  <cols>
    <col min="1" max="1" width="9.88671875" bestFit="1" customWidth="1"/>
    <col min="2" max="2" width="15.44140625" customWidth="1"/>
  </cols>
  <sheetData>
    <row r="2" spans="1:6" ht="15" thickBot="1" x14ac:dyDescent="0.35"/>
    <row r="3" spans="1:6" ht="15" thickBot="1" x14ac:dyDescent="0.35">
      <c r="A3" s="6" t="s">
        <v>2</v>
      </c>
      <c r="B3" s="7">
        <v>35.99</v>
      </c>
    </row>
    <row r="4" spans="1:6" ht="15.6" thickTop="1" thickBot="1" x14ac:dyDescent="0.35">
      <c r="A4" s="8" t="s">
        <v>5</v>
      </c>
      <c r="B4" s="85">
        <v>120</v>
      </c>
    </row>
    <row r="5" spans="1:6" ht="15.6" thickTop="1" thickBot="1" x14ac:dyDescent="0.35">
      <c r="A5" s="8" t="s">
        <v>4</v>
      </c>
      <c r="B5" s="11">
        <v>40</v>
      </c>
    </row>
    <row r="6" spans="1:6" ht="15.6" thickTop="1" thickBot="1" x14ac:dyDescent="0.35">
      <c r="A6" s="9" t="s">
        <v>1</v>
      </c>
      <c r="B6" s="12">
        <f>B5*B3-B4</f>
        <v>1319.6000000000001</v>
      </c>
    </row>
    <row r="8" spans="1:6" ht="15" thickBot="1" x14ac:dyDescent="0.35"/>
    <row r="9" spans="1:6" ht="15.6" x14ac:dyDescent="0.3">
      <c r="B9" s="90" t="s">
        <v>6</v>
      </c>
      <c r="C9" s="90"/>
      <c r="D9" s="95"/>
      <c r="E9" s="95"/>
      <c r="F9" s="95"/>
    </row>
    <row r="10" spans="1:6" ht="15.6" x14ac:dyDescent="0.3">
      <c r="B10" s="89"/>
      <c r="C10" s="89"/>
      <c r="D10" s="96" t="s">
        <v>8</v>
      </c>
      <c r="E10" s="96" t="s">
        <v>59</v>
      </c>
      <c r="F10" s="96" t="s">
        <v>60</v>
      </c>
    </row>
    <row r="11" spans="1:6" x14ac:dyDescent="0.3">
      <c r="B11" s="92">
        <v>8900</v>
      </c>
      <c r="C11" s="92"/>
      <c r="D11" s="87"/>
      <c r="E11" s="98"/>
      <c r="F11" s="98"/>
    </row>
    <row r="12" spans="1:6" x14ac:dyDescent="0.3">
      <c r="B12" s="93">
        <v>2</v>
      </c>
      <c r="C12" s="93"/>
      <c r="D12" s="91"/>
      <c r="E12" s="91"/>
      <c r="F12" s="91"/>
    </row>
    <row r="13" spans="1:6" x14ac:dyDescent="0.3">
      <c r="B13" s="92"/>
      <c r="C13" s="92" t="s">
        <v>56</v>
      </c>
      <c r="D13" s="87">
        <v>120</v>
      </c>
      <c r="E13" s="97">
        <v>8900</v>
      </c>
      <c r="F13" s="87">
        <v>120</v>
      </c>
    </row>
    <row r="14" spans="1:6" x14ac:dyDescent="0.3">
      <c r="B14" s="92"/>
      <c r="C14" s="92" t="s">
        <v>57</v>
      </c>
      <c r="D14" s="87">
        <v>40</v>
      </c>
      <c r="E14" s="87">
        <v>40</v>
      </c>
      <c r="F14" s="97">
        <v>2</v>
      </c>
    </row>
    <row r="15" spans="1:6" x14ac:dyDescent="0.3">
      <c r="B15" s="93" t="s">
        <v>9</v>
      </c>
      <c r="C15" s="93"/>
      <c r="D15" s="91"/>
      <c r="E15" s="91"/>
      <c r="F15" s="91"/>
    </row>
    <row r="16" spans="1:6" ht="15" thickBot="1" x14ac:dyDescent="0.35">
      <c r="B16" s="94"/>
      <c r="C16" s="94" t="s">
        <v>58</v>
      </c>
      <c r="D16" s="88"/>
      <c r="E16" s="88"/>
      <c r="F16" s="88"/>
    </row>
    <row r="17" spans="2:2" x14ac:dyDescent="0.3">
      <c r="B17" t="s">
        <v>61</v>
      </c>
    </row>
    <row r="18" spans="2:2" x14ac:dyDescent="0.3">
      <c r="B18" t="s">
        <v>62</v>
      </c>
    </row>
    <row r="19" spans="2:2" x14ac:dyDescent="0.3">
      <c r="B19" t="s">
        <v>63</v>
      </c>
    </row>
  </sheetData>
  <scenarios current="0" show="0" sqref="H16">
    <scenario name="Super High Costs" locked="1" count="1" user="Author">
      <inputCells r="B11" val="8900"/>
    </scenario>
    <scenario name="Super Low Sales" locked="1" count="1" user="Author">
      <inputCells r="B12" val="2"/>
    </scenario>
  </scenario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2"/>
  <sheetViews>
    <sheetView zoomScale="150" zoomScaleNormal="150" workbookViewId="0">
      <selection activeCell="C14" sqref="C14"/>
    </sheetView>
  </sheetViews>
  <sheetFormatPr defaultColWidth="8.88671875" defaultRowHeight="13.2" x14ac:dyDescent="0.25"/>
  <cols>
    <col min="1" max="1" width="22.109375" style="16" bestFit="1" customWidth="1"/>
    <col min="2" max="2" width="20.109375" style="16" customWidth="1"/>
    <col min="3" max="3" width="15.21875" style="16" bestFit="1" customWidth="1"/>
    <col min="4" max="16384" width="8.88671875" style="16"/>
  </cols>
  <sheetData>
    <row r="2" spans="1:3" x14ac:dyDescent="0.25">
      <c r="A2" s="15" t="s">
        <v>10</v>
      </c>
      <c r="C2" s="17"/>
    </row>
    <row r="4" spans="1:3" x14ac:dyDescent="0.25">
      <c r="A4" s="15" t="s">
        <v>11</v>
      </c>
    </row>
    <row r="5" spans="1:3" ht="15.75" customHeight="1" x14ac:dyDescent="0.25">
      <c r="A5" s="16" t="s">
        <v>12</v>
      </c>
      <c r="B5" s="16">
        <v>300</v>
      </c>
    </row>
    <row r="6" spans="1:3" x14ac:dyDescent="0.25">
      <c r="A6" s="16" t="s">
        <v>13</v>
      </c>
      <c r="B6" s="18">
        <v>90000</v>
      </c>
    </row>
    <row r="7" spans="1:3" x14ac:dyDescent="0.25">
      <c r="A7" s="16" t="s">
        <v>14</v>
      </c>
    </row>
    <row r="8" spans="1:3" x14ac:dyDescent="0.25">
      <c r="A8" s="19" t="s">
        <v>15</v>
      </c>
      <c r="B8" s="20">
        <f>-7/3</f>
        <v>-2.3333333333333335</v>
      </c>
    </row>
    <row r="9" spans="1:3" x14ac:dyDescent="0.25">
      <c r="A9" s="19" t="s">
        <v>16</v>
      </c>
      <c r="B9" s="16">
        <v>1900</v>
      </c>
    </row>
    <row r="11" spans="1:3" x14ac:dyDescent="0.25">
      <c r="A11" s="21" t="s">
        <v>17</v>
      </c>
    </row>
    <row r="13" spans="1:3" x14ac:dyDescent="0.25">
      <c r="A13" s="16" t="s">
        <v>18</v>
      </c>
    </row>
    <row r="14" spans="1:3" x14ac:dyDescent="0.25">
      <c r="A14" s="22" t="s">
        <v>19</v>
      </c>
      <c r="B14" s="23">
        <v>778.50274090159701</v>
      </c>
      <c r="C14" s="24" t="s">
        <v>20</v>
      </c>
    </row>
    <row r="15" spans="1:3" x14ac:dyDescent="0.25">
      <c r="A15" s="22" t="s">
        <v>21</v>
      </c>
      <c r="B15" s="25">
        <f>B9+B8*B14</f>
        <v>83.493604562940163</v>
      </c>
      <c r="C15" s="26"/>
    </row>
    <row r="16" spans="1:3" x14ac:dyDescent="0.25">
      <c r="A16" s="22" t="s">
        <v>22</v>
      </c>
      <c r="B16" s="25">
        <f>ROUNDUP(B15/B5,0)</f>
        <v>1</v>
      </c>
      <c r="C16" s="27"/>
    </row>
    <row r="17" spans="1:3" x14ac:dyDescent="0.25">
      <c r="A17" s="22" t="s">
        <v>23</v>
      </c>
      <c r="B17" s="28">
        <f>B14*B15</f>
        <v>65000.000000003005</v>
      </c>
      <c r="C17" s="26"/>
    </row>
    <row r="18" spans="1:3" x14ac:dyDescent="0.25">
      <c r="A18" s="16" t="s">
        <v>0</v>
      </c>
      <c r="C18" s="26"/>
    </row>
    <row r="19" spans="1:3" x14ac:dyDescent="0.25">
      <c r="A19" s="22" t="s">
        <v>24</v>
      </c>
      <c r="B19" s="29">
        <f>B6*B16</f>
        <v>90000</v>
      </c>
      <c r="C19" s="27"/>
    </row>
    <row r="20" spans="1:3" x14ac:dyDescent="0.25">
      <c r="A20" s="30"/>
      <c r="B20" s="31"/>
      <c r="C20" s="27"/>
    </row>
    <row r="21" spans="1:3" x14ac:dyDescent="0.25">
      <c r="A21" s="22" t="s">
        <v>1</v>
      </c>
      <c r="B21" s="32">
        <f>B17-B19</f>
        <v>-24999.999999996995</v>
      </c>
      <c r="C21" s="33" t="s">
        <v>25</v>
      </c>
    </row>
    <row r="22" spans="1:3" x14ac:dyDescent="0.25">
      <c r="B22" s="26"/>
      <c r="C22" s="34" t="s">
        <v>26</v>
      </c>
    </row>
  </sheetData>
  <scenarios current="1" sqref="B21">
    <scenario name="High" locked="1" count="2" user="Author">
      <inputCells r="B6" val="100000" numFmtId="164"/>
      <inputCells r="B14" val="700" numFmtId="44"/>
    </scenario>
    <scenario name="Low" locked="1" count="2" user="Author">
      <inputCells r="B6" val="80000" numFmtId="164"/>
      <inputCells r="B14" val="500" numFmtId="44"/>
    </scenario>
  </scenario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3"/>
  <sheetViews>
    <sheetView topLeftCell="A6" zoomScale="130" zoomScaleNormal="130" workbookViewId="0">
      <selection activeCell="G23" sqref="G23"/>
    </sheetView>
  </sheetViews>
  <sheetFormatPr defaultColWidth="8.88671875" defaultRowHeight="13.2" x14ac:dyDescent="0.25"/>
  <cols>
    <col min="1" max="1" width="22.109375" style="16" bestFit="1" customWidth="1"/>
    <col min="2" max="3" width="13.44140625" style="16" customWidth="1"/>
    <col min="4" max="4" width="12" style="16" customWidth="1"/>
    <col min="5" max="5" width="15.109375" style="16" customWidth="1"/>
    <col min="6" max="6" width="11.88671875" style="16" customWidth="1"/>
    <col min="7" max="16384" width="8.88671875" style="16"/>
  </cols>
  <sheetData>
    <row r="2" spans="1:6" x14ac:dyDescent="0.25">
      <c r="A2" s="15" t="s">
        <v>10</v>
      </c>
      <c r="C2" s="17"/>
    </row>
    <row r="4" spans="1:6" x14ac:dyDescent="0.25">
      <c r="A4" s="15" t="s">
        <v>11</v>
      </c>
      <c r="D4" s="52"/>
      <c r="E4" s="53" t="s">
        <v>24</v>
      </c>
      <c r="F4" s="53" t="s">
        <v>2</v>
      </c>
    </row>
    <row r="5" spans="1:6" x14ac:dyDescent="0.25">
      <c r="A5" s="16" t="s">
        <v>12</v>
      </c>
      <c r="B5" s="16">
        <v>300</v>
      </c>
      <c r="D5" s="54" t="s">
        <v>41</v>
      </c>
      <c r="E5" s="55">
        <v>100000</v>
      </c>
      <c r="F5" s="55">
        <v>700</v>
      </c>
    </row>
    <row r="6" spans="1:6" x14ac:dyDescent="0.25">
      <c r="A6" s="16" t="s">
        <v>13</v>
      </c>
      <c r="B6" s="18">
        <v>90000</v>
      </c>
      <c r="D6" s="54" t="s">
        <v>42</v>
      </c>
      <c r="E6" s="55">
        <v>80000</v>
      </c>
      <c r="F6" s="55">
        <v>500</v>
      </c>
    </row>
    <row r="7" spans="1:6" x14ac:dyDescent="0.25">
      <c r="A7" s="16" t="s">
        <v>14</v>
      </c>
      <c r="E7" s="56"/>
      <c r="F7" s="56"/>
    </row>
    <row r="8" spans="1:6" x14ac:dyDescent="0.25">
      <c r="A8" s="19" t="s">
        <v>15</v>
      </c>
      <c r="B8" s="20">
        <f>-7/3</f>
        <v>-2.3333333333333335</v>
      </c>
    </row>
    <row r="9" spans="1:6" x14ac:dyDescent="0.25">
      <c r="A9" s="19" t="s">
        <v>16</v>
      </c>
      <c r="B9" s="16">
        <v>1900</v>
      </c>
      <c r="E9" s="57" t="s">
        <v>40</v>
      </c>
    </row>
    <row r="11" spans="1:6" x14ac:dyDescent="0.25">
      <c r="A11" s="15" t="s">
        <v>17</v>
      </c>
    </row>
    <row r="13" spans="1:6" x14ac:dyDescent="0.25">
      <c r="A13" s="16" t="s">
        <v>18</v>
      </c>
    </row>
    <row r="14" spans="1:6" x14ac:dyDescent="0.25">
      <c r="A14" s="19" t="s">
        <v>19</v>
      </c>
      <c r="B14" s="51">
        <v>500</v>
      </c>
    </row>
    <row r="15" spans="1:6" x14ac:dyDescent="0.25">
      <c r="A15" s="19" t="s">
        <v>21</v>
      </c>
      <c r="B15" s="58">
        <f>B9+B8*B14</f>
        <v>733.33333333333326</v>
      </c>
      <c r="C15" s="26"/>
    </row>
    <row r="16" spans="1:6" x14ac:dyDescent="0.25">
      <c r="A16" s="19" t="s">
        <v>22</v>
      </c>
      <c r="B16" s="58">
        <f>ROUNDUP(B15/B5,0)</f>
        <v>3</v>
      </c>
      <c r="C16" s="27"/>
    </row>
    <row r="17" spans="1:6" x14ac:dyDescent="0.25">
      <c r="A17" s="19" t="s">
        <v>23</v>
      </c>
      <c r="B17" s="30">
        <f>B14*B15</f>
        <v>366666.66666666663</v>
      </c>
      <c r="C17" s="26"/>
    </row>
    <row r="18" spans="1:6" x14ac:dyDescent="0.25">
      <c r="A18" s="16" t="s">
        <v>0</v>
      </c>
      <c r="C18" s="26"/>
    </row>
    <row r="19" spans="1:6" x14ac:dyDescent="0.25">
      <c r="A19" s="19" t="s">
        <v>24</v>
      </c>
      <c r="B19" s="59">
        <f>B6*B16</f>
        <v>270000</v>
      </c>
      <c r="C19" s="27"/>
    </row>
    <row r="20" spans="1:6" x14ac:dyDescent="0.25">
      <c r="A20" s="30"/>
      <c r="B20" s="31"/>
      <c r="C20" s="27"/>
    </row>
    <row r="21" spans="1:6" x14ac:dyDescent="0.25">
      <c r="A21" s="60" t="s">
        <v>1</v>
      </c>
      <c r="B21" s="27">
        <f>B17-B19</f>
        <v>96666.666666666628</v>
      </c>
      <c r="C21" s="27"/>
    </row>
    <row r="22" spans="1:6" x14ac:dyDescent="0.25">
      <c r="B22" s="26"/>
      <c r="C22" s="26"/>
    </row>
    <row r="23" spans="1:6" ht="13.8" thickBot="1" x14ac:dyDescent="0.3"/>
    <row r="24" spans="1:6" ht="15.6" x14ac:dyDescent="0.3">
      <c r="A24" s="61" t="s">
        <v>6</v>
      </c>
      <c r="B24" s="61"/>
      <c r="C24" s="62"/>
      <c r="D24" s="62"/>
      <c r="E24" s="62"/>
      <c r="F24" s="63"/>
    </row>
    <row r="25" spans="1:6" ht="15.6" x14ac:dyDescent="0.3">
      <c r="A25" s="64"/>
      <c r="B25" s="64"/>
      <c r="C25" s="65" t="s">
        <v>8</v>
      </c>
      <c r="D25" s="65" t="s">
        <v>41</v>
      </c>
      <c r="E25" s="65" t="s">
        <v>42</v>
      </c>
      <c r="F25" s="63"/>
    </row>
    <row r="26" spans="1:6" ht="14.4" x14ac:dyDescent="0.3">
      <c r="A26" s="66" t="s">
        <v>7</v>
      </c>
      <c r="B26" s="66"/>
      <c r="C26" s="67"/>
      <c r="D26" s="67"/>
      <c r="E26" s="67"/>
      <c r="F26" s="63"/>
    </row>
    <row r="27" spans="1:6" ht="14.4" x14ac:dyDescent="0.3">
      <c r="A27" s="68"/>
      <c r="B27" s="68" t="s">
        <v>43</v>
      </c>
      <c r="C27" s="69">
        <v>90000</v>
      </c>
      <c r="D27" s="70">
        <v>100000</v>
      </c>
      <c r="E27" s="70">
        <v>80000</v>
      </c>
      <c r="F27" s="63"/>
    </row>
    <row r="28" spans="1:6" ht="14.4" x14ac:dyDescent="0.3">
      <c r="A28" s="68"/>
      <c r="B28" s="68" t="s">
        <v>44</v>
      </c>
      <c r="C28" s="71">
        <v>500</v>
      </c>
      <c r="D28" s="72">
        <v>700</v>
      </c>
      <c r="E28" s="72">
        <v>500</v>
      </c>
      <c r="F28" s="63"/>
    </row>
    <row r="29" spans="1:6" ht="14.4" x14ac:dyDescent="0.3">
      <c r="A29" s="66" t="s">
        <v>9</v>
      </c>
      <c r="B29" s="66"/>
      <c r="C29" s="67"/>
      <c r="D29" s="67"/>
      <c r="E29" s="67"/>
      <c r="F29" s="63"/>
    </row>
    <row r="30" spans="1:6" ht="15" thickBot="1" x14ac:dyDescent="0.35">
      <c r="A30" s="73"/>
      <c r="B30" s="73" t="s">
        <v>45</v>
      </c>
      <c r="C30" s="74">
        <v>96666.666666666599</v>
      </c>
      <c r="D30" s="74">
        <v>86666.666666666599</v>
      </c>
      <c r="E30" s="74">
        <v>126666.66666666701</v>
      </c>
      <c r="F30" s="63"/>
    </row>
    <row r="31" spans="1:6" ht="14.4" x14ac:dyDescent="0.3">
      <c r="A31" s="75" t="s">
        <v>40</v>
      </c>
      <c r="B31" s="63"/>
      <c r="C31" s="63"/>
      <c r="D31" s="63"/>
      <c r="E31" s="63"/>
      <c r="F31" s="63"/>
    </row>
    <row r="32" spans="1:6" ht="14.4" x14ac:dyDescent="0.3">
      <c r="A32" s="75" t="s">
        <v>40</v>
      </c>
      <c r="B32" s="63"/>
      <c r="C32" s="63"/>
      <c r="D32" s="63"/>
      <c r="E32" s="63"/>
      <c r="F32" s="63"/>
    </row>
    <row r="33" spans="1:6" ht="14.4" x14ac:dyDescent="0.3">
      <c r="A33" s="75" t="s">
        <v>40</v>
      </c>
      <c r="B33" s="63"/>
      <c r="C33" s="63"/>
      <c r="D33" s="63"/>
      <c r="E33" s="63"/>
      <c r="F33" s="63"/>
    </row>
  </sheetData>
  <scenarios current="0" show="0" sqref="B21">
    <scenario name="dgshhdfs" locked="1" count="2" user="Author">
      <inputCells r="B6" val="100000, 80000" numFmtId="164"/>
      <inputCells r="B14" val="500700" numFmtId="44"/>
    </scenario>
  </scenario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selection activeCell="D26" sqref="D26"/>
    </sheetView>
  </sheetViews>
  <sheetFormatPr defaultColWidth="9.109375" defaultRowHeight="14.4" outlineLevelCol="1" x14ac:dyDescent="0.3"/>
  <cols>
    <col min="1" max="1" width="35.44140625" style="36" customWidth="1"/>
    <col min="2" max="2" width="15.44140625" style="36" customWidth="1"/>
    <col min="3" max="3" width="4.5546875" style="36" customWidth="1"/>
    <col min="4" max="4" width="11.5546875" style="36" customWidth="1" outlineLevel="1"/>
    <col min="5" max="5" width="8.21875" style="36" customWidth="1" outlineLevel="1"/>
    <col min="6" max="6" width="7.21875" style="36" customWidth="1" outlineLevel="1"/>
    <col min="7" max="8" width="2.21875" style="36" customWidth="1" outlineLevel="1"/>
    <col min="9" max="9" width="9.109375" style="36" customWidth="1" outlineLevel="1"/>
    <col min="10" max="10" width="13.21875" style="37" customWidth="1" outlineLevel="1"/>
    <col min="11" max="11" width="13.77734375" style="37" customWidth="1" outlineLevel="1"/>
    <col min="12" max="12" width="15" style="37" customWidth="1" outlineLevel="1"/>
    <col min="13" max="14" width="14" style="37" customWidth="1" outlineLevel="1"/>
    <col min="15" max="16384" width="9.109375" style="36"/>
  </cols>
  <sheetData>
    <row r="1" spans="1:14" x14ac:dyDescent="0.3">
      <c r="A1" s="35" t="s">
        <v>27</v>
      </c>
    </row>
    <row r="2" spans="1:14" ht="15" thickBot="1" x14ac:dyDescent="0.35">
      <c r="J2" s="38" t="s">
        <v>21</v>
      </c>
      <c r="K2" s="38" t="s">
        <v>53</v>
      </c>
      <c r="L2" s="38" t="s">
        <v>54</v>
      </c>
      <c r="M2" s="38" t="s">
        <v>28</v>
      </c>
      <c r="N2" s="38" t="s">
        <v>29</v>
      </c>
    </row>
    <row r="3" spans="1:14" ht="15" thickTop="1" x14ac:dyDescent="0.3">
      <c r="A3" s="35" t="s">
        <v>11</v>
      </c>
      <c r="I3" s="39" t="s">
        <v>30</v>
      </c>
      <c r="J3" s="40"/>
      <c r="K3" s="40"/>
      <c r="L3" s="40"/>
      <c r="M3" s="41"/>
      <c r="N3" s="40"/>
    </row>
    <row r="4" spans="1:14" x14ac:dyDescent="0.3">
      <c r="I4" s="37">
        <v>1</v>
      </c>
      <c r="J4" s="37">
        <f ca="1">RANDBETWEEN($E$14,$F$14)</f>
        <v>767</v>
      </c>
      <c r="K4" s="78">
        <f ca="1">$B$6+J4*_xlfn.NORM.INV(RAND(),$E$7,$F$7)</f>
        <v>148818.63916628421</v>
      </c>
      <c r="L4" s="78">
        <f ca="1">J4*_xlfn.NORM.INV(RAND(),$E$10,$F$10)</f>
        <v>127267.22529458886</v>
      </c>
      <c r="M4" s="78">
        <f ca="1">K4-L4</f>
        <v>21551.413871695346</v>
      </c>
      <c r="N4" s="37" t="str">
        <f ca="1">IF(M4&gt;0, "Outsource", "Manufacture")</f>
        <v>Outsource</v>
      </c>
    </row>
    <row r="5" spans="1:14" x14ac:dyDescent="0.3">
      <c r="A5" s="42" t="s">
        <v>31</v>
      </c>
      <c r="D5" s="76" t="s">
        <v>46</v>
      </c>
      <c r="E5" s="76"/>
      <c r="F5" s="76"/>
      <c r="I5" s="37">
        <v>2</v>
      </c>
      <c r="J5" s="37">
        <f t="shared" ref="J5:J53" ca="1" si="0">RANDBETWEEN($E$14,$F$14)</f>
        <v>757</v>
      </c>
      <c r="K5" s="78">
        <f t="shared" ref="K5:K53" ca="1" si="1">$B$6+J5*_xlfn.NORM.INV(RAND(),$E$7,$F$7)</f>
        <v>151289.70187391993</v>
      </c>
      <c r="L5" s="78">
        <f t="shared" ref="L5:L53" ca="1" si="2">J5*_xlfn.NORM.INV(RAND(),$E$10,$F$10)</f>
        <v>127724.65539563329</v>
      </c>
      <c r="M5" s="78">
        <f t="shared" ref="M5:M53" ca="1" si="3">K5-L5</f>
        <v>23565.046478286633</v>
      </c>
      <c r="N5" s="37" t="str">
        <f t="shared" ref="N5:N53" ca="1" si="4">IF(M5&gt;0, "Outsource", "Manufacture")</f>
        <v>Outsource</v>
      </c>
    </row>
    <row r="6" spans="1:14" x14ac:dyDescent="0.3">
      <c r="A6" s="43" t="s">
        <v>13</v>
      </c>
      <c r="B6" s="44">
        <v>50000</v>
      </c>
      <c r="C6" s="44"/>
      <c r="E6" s="76" t="s">
        <v>47</v>
      </c>
      <c r="F6" s="76" t="s">
        <v>48</v>
      </c>
      <c r="I6" s="37">
        <v>3</v>
      </c>
      <c r="J6" s="37">
        <f t="shared" ca="1" si="0"/>
        <v>753</v>
      </c>
      <c r="K6" s="78">
        <f t="shared" ca="1" si="1"/>
        <v>145095.87571788311</v>
      </c>
      <c r="L6" s="78">
        <f t="shared" ca="1" si="2"/>
        <v>127963.1615593251</v>
      </c>
      <c r="M6" s="78">
        <f t="shared" ca="1" si="3"/>
        <v>17132.71415855801</v>
      </c>
      <c r="N6" s="37" t="str">
        <f t="shared" ca="1" si="4"/>
        <v>Outsource</v>
      </c>
    </row>
    <row r="7" spans="1:14" x14ac:dyDescent="0.3">
      <c r="A7" s="43" t="s">
        <v>32</v>
      </c>
      <c r="B7" s="44">
        <v>125</v>
      </c>
      <c r="C7" s="44"/>
      <c r="D7" s="36" t="s">
        <v>49</v>
      </c>
      <c r="E7" s="77">
        <v>125</v>
      </c>
      <c r="F7" s="77">
        <v>8</v>
      </c>
      <c r="I7" s="37">
        <v>4</v>
      </c>
      <c r="J7" s="37">
        <f t="shared" ca="1" si="0"/>
        <v>821</v>
      </c>
      <c r="K7" s="78">
        <f t="shared" ca="1" si="1"/>
        <v>146766.66810754495</v>
      </c>
      <c r="L7" s="78">
        <f t="shared" ca="1" si="2"/>
        <v>131094.08453161755</v>
      </c>
      <c r="M7" s="78">
        <f t="shared" ca="1" si="3"/>
        <v>15672.58357592739</v>
      </c>
      <c r="N7" s="37" t="str">
        <f t="shared" ca="1" si="4"/>
        <v>Outsource</v>
      </c>
    </row>
    <row r="8" spans="1:14" x14ac:dyDescent="0.3">
      <c r="I8" s="37">
        <v>5</v>
      </c>
      <c r="J8" s="37">
        <f t="shared" ca="1" si="0"/>
        <v>814</v>
      </c>
      <c r="K8" s="78">
        <f t="shared" ca="1" si="1"/>
        <v>147049.40999310417</v>
      </c>
      <c r="L8" s="78">
        <f t="shared" ca="1" si="2"/>
        <v>134670.81317152723</v>
      </c>
      <c r="M8" s="78">
        <f t="shared" ca="1" si="3"/>
        <v>12378.596821576939</v>
      </c>
      <c r="N8" s="37" t="str">
        <f t="shared" ca="1" si="4"/>
        <v>Outsource</v>
      </c>
    </row>
    <row r="9" spans="1:14" x14ac:dyDescent="0.3">
      <c r="A9" s="42" t="s">
        <v>33</v>
      </c>
      <c r="E9" s="76" t="s">
        <v>47</v>
      </c>
      <c r="F9" s="76" t="s">
        <v>48</v>
      </c>
      <c r="I9" s="37">
        <v>6</v>
      </c>
      <c r="J9" s="37">
        <f t="shared" ca="1" si="0"/>
        <v>1014</v>
      </c>
      <c r="K9" s="78">
        <f t="shared" ca="1" si="1"/>
        <v>182219.11555190044</v>
      </c>
      <c r="L9" s="78">
        <f t="shared" ca="1" si="2"/>
        <v>192236.81483329114</v>
      </c>
      <c r="M9" s="78">
        <f t="shared" ca="1" si="3"/>
        <v>-10017.699281390698</v>
      </c>
      <c r="N9" s="37" t="str">
        <f t="shared" ca="1" si="4"/>
        <v>Manufacture</v>
      </c>
    </row>
    <row r="10" spans="1:14" x14ac:dyDescent="0.3">
      <c r="A10" s="45" t="s">
        <v>34</v>
      </c>
      <c r="B10" s="44">
        <v>175</v>
      </c>
      <c r="C10" s="44"/>
      <c r="D10" s="36" t="s">
        <v>49</v>
      </c>
      <c r="E10" s="77">
        <v>175</v>
      </c>
      <c r="F10" s="77">
        <v>17.5</v>
      </c>
      <c r="I10" s="37">
        <v>7</v>
      </c>
      <c r="J10" s="37">
        <f t="shared" ca="1" si="0"/>
        <v>872</v>
      </c>
      <c r="K10" s="78">
        <f t="shared" ca="1" si="1"/>
        <v>153457.36018929235</v>
      </c>
      <c r="L10" s="78">
        <f t="shared" ca="1" si="2"/>
        <v>147252.86208943118</v>
      </c>
      <c r="M10" s="78">
        <f t="shared" ca="1" si="3"/>
        <v>6204.4980998611718</v>
      </c>
      <c r="N10" s="37" t="str">
        <f t="shared" ca="1" si="4"/>
        <v>Outsource</v>
      </c>
    </row>
    <row r="11" spans="1:14" x14ac:dyDescent="0.3">
      <c r="I11" s="37">
        <v>8</v>
      </c>
      <c r="J11" s="37">
        <f t="shared" ca="1" si="0"/>
        <v>820</v>
      </c>
      <c r="K11" s="78">
        <f t="shared" ca="1" si="1"/>
        <v>148260.39705003775</v>
      </c>
      <c r="L11" s="78">
        <f t="shared" ca="1" si="2"/>
        <v>127979.8446607176</v>
      </c>
      <c r="M11" s="78">
        <f t="shared" ca="1" si="3"/>
        <v>20280.552389320146</v>
      </c>
      <c r="N11" s="37" t="str">
        <f t="shared" ca="1" si="4"/>
        <v>Outsource</v>
      </c>
    </row>
    <row r="12" spans="1:14" x14ac:dyDescent="0.3">
      <c r="A12" s="35" t="s">
        <v>17</v>
      </c>
      <c r="I12" s="37">
        <v>9</v>
      </c>
      <c r="J12" s="37">
        <f t="shared" ca="1" si="0"/>
        <v>924</v>
      </c>
      <c r="K12" s="78">
        <f t="shared" ca="1" si="1"/>
        <v>156973.25928622147</v>
      </c>
      <c r="L12" s="78">
        <f t="shared" ca="1" si="2"/>
        <v>190957.21679121006</v>
      </c>
      <c r="M12" s="78">
        <f t="shared" ca="1" si="3"/>
        <v>-33983.95750498859</v>
      </c>
      <c r="N12" s="37" t="str">
        <f t="shared" ca="1" si="4"/>
        <v>Manufacture</v>
      </c>
    </row>
    <row r="13" spans="1:14" x14ac:dyDescent="0.3">
      <c r="E13" s="76" t="s">
        <v>51</v>
      </c>
      <c r="F13" s="76" t="s">
        <v>52</v>
      </c>
      <c r="I13" s="37">
        <v>10</v>
      </c>
      <c r="J13" s="37">
        <f t="shared" ca="1" si="0"/>
        <v>762</v>
      </c>
      <c r="K13" s="78">
        <f t="shared" ca="1" si="1"/>
        <v>146439.39729556284</v>
      </c>
      <c r="L13" s="78">
        <f t="shared" ca="1" si="2"/>
        <v>134091.81624145157</v>
      </c>
      <c r="M13" s="78">
        <f t="shared" ca="1" si="3"/>
        <v>12347.581054111273</v>
      </c>
      <c r="N13" s="37" t="str">
        <f t="shared" ca="1" si="4"/>
        <v>Outsource</v>
      </c>
    </row>
    <row r="14" spans="1:14" x14ac:dyDescent="0.3">
      <c r="A14" s="45" t="s">
        <v>35</v>
      </c>
      <c r="B14" s="36">
        <v>1</v>
      </c>
      <c r="D14" s="36" t="s">
        <v>50</v>
      </c>
      <c r="E14" s="36">
        <v>750</v>
      </c>
      <c r="F14" s="36">
        <v>1100</v>
      </c>
      <c r="I14" s="37">
        <v>11</v>
      </c>
      <c r="J14" s="37">
        <f t="shared" ca="1" si="0"/>
        <v>937</v>
      </c>
      <c r="K14" s="78">
        <f t="shared" ca="1" si="1"/>
        <v>160331.12799923398</v>
      </c>
      <c r="L14" s="78">
        <f t="shared" ca="1" si="2"/>
        <v>182912.76405789281</v>
      </c>
      <c r="M14" s="78">
        <f t="shared" ca="1" si="3"/>
        <v>-22581.636058658827</v>
      </c>
      <c r="N14" s="37" t="str">
        <f t="shared" ca="1" si="4"/>
        <v>Manufacture</v>
      </c>
    </row>
    <row r="15" spans="1:14" x14ac:dyDescent="0.3">
      <c r="I15" s="37">
        <v>12</v>
      </c>
      <c r="J15" s="37">
        <f t="shared" ca="1" si="0"/>
        <v>1100</v>
      </c>
      <c r="K15" s="78">
        <f t="shared" ca="1" si="1"/>
        <v>195772.06806826891</v>
      </c>
      <c r="L15" s="78">
        <f t="shared" ca="1" si="2"/>
        <v>186756.01375037665</v>
      </c>
      <c r="M15" s="78">
        <f t="shared" ca="1" si="3"/>
        <v>9016.0543178922671</v>
      </c>
      <c r="N15" s="37" t="str">
        <f t="shared" ca="1" si="4"/>
        <v>Outsource</v>
      </c>
    </row>
    <row r="16" spans="1:14" x14ac:dyDescent="0.3">
      <c r="A16" s="45" t="s">
        <v>36</v>
      </c>
      <c r="B16" s="46">
        <f>B6+B7*B14</f>
        <v>50125</v>
      </c>
      <c r="C16" s="46"/>
      <c r="I16" s="37">
        <v>13</v>
      </c>
      <c r="J16" s="37">
        <f t="shared" ca="1" si="0"/>
        <v>925</v>
      </c>
      <c r="K16" s="78">
        <f t="shared" ca="1" si="1"/>
        <v>167138.46032078203</v>
      </c>
      <c r="L16" s="78">
        <f t="shared" ca="1" si="2"/>
        <v>195602.53729261685</v>
      </c>
      <c r="M16" s="78">
        <f t="shared" ca="1" si="3"/>
        <v>-28464.076971834817</v>
      </c>
      <c r="N16" s="37" t="str">
        <f t="shared" ca="1" si="4"/>
        <v>Manufacture</v>
      </c>
    </row>
    <row r="17" spans="1:14" ht="15" thickBot="1" x14ac:dyDescent="0.35">
      <c r="A17" s="45" t="s">
        <v>37</v>
      </c>
      <c r="B17" s="47">
        <f>B14*B10</f>
        <v>175</v>
      </c>
      <c r="C17" s="81"/>
      <c r="I17" s="37">
        <v>14</v>
      </c>
      <c r="J17" s="37">
        <f t="shared" ca="1" si="0"/>
        <v>999</v>
      </c>
      <c r="K17" s="78">
        <f t="shared" ca="1" si="1"/>
        <v>182984.30403424337</v>
      </c>
      <c r="L17" s="78">
        <f t="shared" ca="1" si="2"/>
        <v>193867.763215621</v>
      </c>
      <c r="M17" s="78">
        <f t="shared" ca="1" si="3"/>
        <v>-10883.459181377635</v>
      </c>
      <c r="N17" s="37" t="str">
        <f t="shared" ca="1" si="4"/>
        <v>Manufacture</v>
      </c>
    </row>
    <row r="18" spans="1:14" ht="15" thickTop="1" x14ac:dyDescent="0.3">
      <c r="A18" s="45" t="s">
        <v>28</v>
      </c>
      <c r="B18" s="46">
        <f>B16-B17</f>
        <v>49950</v>
      </c>
      <c r="C18" s="46"/>
      <c r="I18" s="37">
        <v>15</v>
      </c>
      <c r="J18" s="37">
        <f t="shared" ca="1" si="0"/>
        <v>811</v>
      </c>
      <c r="K18" s="78">
        <f t="shared" ca="1" si="1"/>
        <v>153992.17564793024</v>
      </c>
      <c r="L18" s="78">
        <f t="shared" ca="1" si="2"/>
        <v>152239.74856941405</v>
      </c>
      <c r="M18" s="78">
        <f t="shared" ca="1" si="3"/>
        <v>1752.4270785161934</v>
      </c>
      <c r="N18" s="37" t="str">
        <f t="shared" ca="1" si="4"/>
        <v>Outsource</v>
      </c>
    </row>
    <row r="19" spans="1:14" x14ac:dyDescent="0.3">
      <c r="A19" s="45"/>
      <c r="I19" s="37">
        <v>16</v>
      </c>
      <c r="J19" s="37">
        <f t="shared" ca="1" si="0"/>
        <v>847</v>
      </c>
      <c r="K19" s="78">
        <f t="shared" ca="1" si="1"/>
        <v>160272.46718084434</v>
      </c>
      <c r="L19" s="78">
        <f t="shared" ca="1" si="2"/>
        <v>137106.33448176854</v>
      </c>
      <c r="M19" s="78">
        <f t="shared" ca="1" si="3"/>
        <v>23166.132699075795</v>
      </c>
      <c r="N19" s="37" t="str">
        <f t="shared" ca="1" si="4"/>
        <v>Outsource</v>
      </c>
    </row>
    <row r="20" spans="1:14" x14ac:dyDescent="0.3">
      <c r="A20" s="45" t="s">
        <v>29</v>
      </c>
      <c r="B20" s="45" t="str">
        <f>IF(B18&lt;=0,"Manufacture","Outsource")</f>
        <v>Outsource</v>
      </c>
      <c r="C20" s="45"/>
      <c r="I20" s="37">
        <v>17</v>
      </c>
      <c r="J20" s="37">
        <f t="shared" ca="1" si="0"/>
        <v>781</v>
      </c>
      <c r="K20" s="78">
        <f t="shared" ca="1" si="1"/>
        <v>155426.84967354382</v>
      </c>
      <c r="L20" s="78">
        <f t="shared" ca="1" si="2"/>
        <v>141792.17793558174</v>
      </c>
      <c r="M20" s="78">
        <f t="shared" ca="1" si="3"/>
        <v>13634.671737962082</v>
      </c>
      <c r="N20" s="37" t="str">
        <f t="shared" ca="1" si="4"/>
        <v>Outsource</v>
      </c>
    </row>
    <row r="21" spans="1:14" x14ac:dyDescent="0.3">
      <c r="I21" s="37">
        <v>18</v>
      </c>
      <c r="J21" s="37">
        <f t="shared" ca="1" si="0"/>
        <v>1093</v>
      </c>
      <c r="K21" s="78">
        <f t="shared" ca="1" si="1"/>
        <v>190275.00301447825</v>
      </c>
      <c r="L21" s="78">
        <f t="shared" ca="1" si="2"/>
        <v>198550.41055801959</v>
      </c>
      <c r="M21" s="78">
        <f t="shared" ca="1" si="3"/>
        <v>-8275.4075435413397</v>
      </c>
      <c r="N21" s="37" t="str">
        <f t="shared" ca="1" si="4"/>
        <v>Manufacture</v>
      </c>
    </row>
    <row r="22" spans="1:14" x14ac:dyDescent="0.3">
      <c r="A22" s="82" t="s">
        <v>55</v>
      </c>
      <c r="I22" s="37">
        <v>19</v>
      </c>
      <c r="J22" s="37">
        <f t="shared" ca="1" si="0"/>
        <v>1041</v>
      </c>
      <c r="K22" s="78">
        <f t="shared" ca="1" si="1"/>
        <v>174842.44880699605</v>
      </c>
      <c r="L22" s="78">
        <f t="shared" ca="1" si="2"/>
        <v>201607.89514766069</v>
      </c>
      <c r="M22" s="78">
        <f t="shared" ca="1" si="3"/>
        <v>-26765.446340664639</v>
      </c>
      <c r="N22" s="37" t="str">
        <f t="shared" ca="1" si="4"/>
        <v>Manufacture</v>
      </c>
    </row>
    <row r="23" spans="1:14" x14ac:dyDescent="0.3">
      <c r="I23" s="37">
        <v>20</v>
      </c>
      <c r="J23" s="37">
        <f t="shared" ca="1" si="0"/>
        <v>789</v>
      </c>
      <c r="K23" s="78">
        <f t="shared" ca="1" si="1"/>
        <v>142952.60111900023</v>
      </c>
      <c r="L23" s="78">
        <f t="shared" ca="1" si="2"/>
        <v>139300.9932843339</v>
      </c>
      <c r="M23" s="78">
        <f t="shared" ca="1" si="3"/>
        <v>3651.6078346663271</v>
      </c>
      <c r="N23" s="37" t="str">
        <f t="shared" ca="1" si="4"/>
        <v>Outsource</v>
      </c>
    </row>
    <row r="24" spans="1:14" x14ac:dyDescent="0.3">
      <c r="A24" s="48"/>
      <c r="I24" s="37">
        <v>21</v>
      </c>
      <c r="J24" s="37">
        <f t="shared" ca="1" si="0"/>
        <v>834</v>
      </c>
      <c r="K24" s="78">
        <f t="shared" ca="1" si="1"/>
        <v>143641.15584241625</v>
      </c>
      <c r="L24" s="78">
        <f t="shared" ca="1" si="2"/>
        <v>158512.1335855792</v>
      </c>
      <c r="M24" s="78">
        <f t="shared" ca="1" si="3"/>
        <v>-14870.977743162948</v>
      </c>
      <c r="N24" s="37" t="str">
        <f t="shared" ca="1" si="4"/>
        <v>Manufacture</v>
      </c>
    </row>
    <row r="25" spans="1:14" x14ac:dyDescent="0.3">
      <c r="A25" s="45"/>
      <c r="B25" s="45"/>
      <c r="C25" s="45"/>
      <c r="I25" s="37">
        <v>22</v>
      </c>
      <c r="J25" s="37">
        <f t="shared" ca="1" si="0"/>
        <v>1064</v>
      </c>
      <c r="K25" s="78">
        <f t="shared" ca="1" si="1"/>
        <v>178701.1985667671</v>
      </c>
      <c r="L25" s="78">
        <f t="shared" ca="1" si="2"/>
        <v>208183.44948119836</v>
      </c>
      <c r="M25" s="78">
        <f t="shared" ca="1" si="3"/>
        <v>-29482.250914431264</v>
      </c>
      <c r="N25" s="37" t="str">
        <f t="shared" ca="1" si="4"/>
        <v>Manufacture</v>
      </c>
    </row>
    <row r="26" spans="1:14" x14ac:dyDescent="0.3">
      <c r="I26" s="37">
        <v>23</v>
      </c>
      <c r="J26" s="37">
        <f t="shared" ca="1" si="0"/>
        <v>1082</v>
      </c>
      <c r="K26" s="78">
        <f t="shared" ca="1" si="1"/>
        <v>185536.58583478958</v>
      </c>
      <c r="L26" s="78">
        <f t="shared" ca="1" si="2"/>
        <v>174483.9564909398</v>
      </c>
      <c r="M26" s="78">
        <f t="shared" ca="1" si="3"/>
        <v>11052.629343849781</v>
      </c>
      <c r="N26" s="37" t="str">
        <f t="shared" ca="1" si="4"/>
        <v>Outsource</v>
      </c>
    </row>
    <row r="27" spans="1:14" x14ac:dyDescent="0.3">
      <c r="I27" s="37">
        <v>24</v>
      </c>
      <c r="J27" s="37">
        <f t="shared" ca="1" si="0"/>
        <v>1033</v>
      </c>
      <c r="K27" s="78">
        <f t="shared" ca="1" si="1"/>
        <v>179623.31433040078</v>
      </c>
      <c r="L27" s="78">
        <f t="shared" ca="1" si="2"/>
        <v>171884.67783154306</v>
      </c>
      <c r="M27" s="78">
        <f t="shared" ca="1" si="3"/>
        <v>7738.6364988577261</v>
      </c>
      <c r="N27" s="37" t="str">
        <f t="shared" ca="1" si="4"/>
        <v>Outsource</v>
      </c>
    </row>
    <row r="28" spans="1:14" x14ac:dyDescent="0.3">
      <c r="I28" s="37">
        <v>25</v>
      </c>
      <c r="J28" s="37">
        <f t="shared" ca="1" si="0"/>
        <v>843</v>
      </c>
      <c r="K28" s="78">
        <f t="shared" ca="1" si="1"/>
        <v>153589.03076503647</v>
      </c>
      <c r="L28" s="78">
        <f t="shared" ca="1" si="2"/>
        <v>140613.31459314813</v>
      </c>
      <c r="M28" s="78">
        <f t="shared" ca="1" si="3"/>
        <v>12975.716171888344</v>
      </c>
      <c r="N28" s="37" t="str">
        <f t="shared" ca="1" si="4"/>
        <v>Outsource</v>
      </c>
    </row>
    <row r="29" spans="1:14" x14ac:dyDescent="0.3">
      <c r="I29" s="37">
        <v>26</v>
      </c>
      <c r="J29" s="37">
        <f t="shared" ca="1" si="0"/>
        <v>959</v>
      </c>
      <c r="K29" s="78">
        <f t="shared" ca="1" si="1"/>
        <v>180671.91591189959</v>
      </c>
      <c r="L29" s="78">
        <f t="shared" ca="1" si="2"/>
        <v>148901.72600773009</v>
      </c>
      <c r="M29" s="78">
        <f t="shared" ca="1" si="3"/>
        <v>31770.1899041695</v>
      </c>
      <c r="N29" s="37" t="str">
        <f t="shared" ca="1" si="4"/>
        <v>Outsource</v>
      </c>
    </row>
    <row r="30" spans="1:14" x14ac:dyDescent="0.3">
      <c r="I30" s="37">
        <v>27</v>
      </c>
      <c r="J30" s="37">
        <f t="shared" ca="1" si="0"/>
        <v>790</v>
      </c>
      <c r="K30" s="78">
        <f t="shared" ca="1" si="1"/>
        <v>140762.16749367525</v>
      </c>
      <c r="L30" s="78">
        <f t="shared" ca="1" si="2"/>
        <v>119342.29818299992</v>
      </c>
      <c r="M30" s="78">
        <f t="shared" ca="1" si="3"/>
        <v>21419.869310675334</v>
      </c>
      <c r="N30" s="37" t="str">
        <f t="shared" ca="1" si="4"/>
        <v>Outsource</v>
      </c>
    </row>
    <row r="31" spans="1:14" x14ac:dyDescent="0.3">
      <c r="I31" s="37">
        <v>28</v>
      </c>
      <c r="J31" s="37">
        <f t="shared" ca="1" si="0"/>
        <v>776</v>
      </c>
      <c r="K31" s="78">
        <f t="shared" ca="1" si="1"/>
        <v>147128.2014488829</v>
      </c>
      <c r="L31" s="78">
        <f t="shared" ca="1" si="2"/>
        <v>108212.4959695031</v>
      </c>
      <c r="M31" s="78">
        <f t="shared" ca="1" si="3"/>
        <v>38915.705479379802</v>
      </c>
      <c r="N31" s="37" t="str">
        <f t="shared" ca="1" si="4"/>
        <v>Outsource</v>
      </c>
    </row>
    <row r="32" spans="1:14" x14ac:dyDescent="0.3">
      <c r="A32" s="49"/>
      <c r="B32" s="49"/>
      <c r="C32" s="49"/>
      <c r="I32" s="37">
        <v>29</v>
      </c>
      <c r="J32" s="37">
        <f t="shared" ca="1" si="0"/>
        <v>1069</v>
      </c>
      <c r="K32" s="78">
        <f t="shared" ca="1" si="1"/>
        <v>183429.41913574954</v>
      </c>
      <c r="L32" s="78">
        <f t="shared" ca="1" si="2"/>
        <v>165160.81545925714</v>
      </c>
      <c r="M32" s="78">
        <f t="shared" ca="1" si="3"/>
        <v>18268.603676492407</v>
      </c>
      <c r="N32" s="37" t="str">
        <f t="shared" ca="1" si="4"/>
        <v>Outsource</v>
      </c>
    </row>
    <row r="33" spans="1:14" x14ac:dyDescent="0.3">
      <c r="A33" s="48"/>
      <c r="I33" s="37">
        <v>30</v>
      </c>
      <c r="J33" s="37">
        <f t="shared" ca="1" si="0"/>
        <v>947</v>
      </c>
      <c r="K33" s="78">
        <f t="shared" ca="1" si="1"/>
        <v>176490.42373877295</v>
      </c>
      <c r="L33" s="78">
        <f t="shared" ca="1" si="2"/>
        <v>142163.29229353234</v>
      </c>
      <c r="M33" s="78">
        <f t="shared" ca="1" si="3"/>
        <v>34327.131445240608</v>
      </c>
      <c r="N33" s="37" t="str">
        <f t="shared" ca="1" si="4"/>
        <v>Outsource</v>
      </c>
    </row>
    <row r="34" spans="1:14" x14ac:dyDescent="0.3">
      <c r="A34" s="48"/>
      <c r="I34" s="37">
        <v>31</v>
      </c>
      <c r="J34" s="37">
        <f t="shared" ca="1" si="0"/>
        <v>842</v>
      </c>
      <c r="K34" s="78">
        <f t="shared" ca="1" si="1"/>
        <v>145857.10309419455</v>
      </c>
      <c r="L34" s="78">
        <f t="shared" ca="1" si="2"/>
        <v>153956.24320300508</v>
      </c>
      <c r="M34" s="78">
        <f t="shared" ca="1" si="3"/>
        <v>-8099.140108810534</v>
      </c>
      <c r="N34" s="37" t="str">
        <f t="shared" ca="1" si="4"/>
        <v>Manufacture</v>
      </c>
    </row>
    <row r="35" spans="1:14" x14ac:dyDescent="0.3">
      <c r="A35" s="48"/>
      <c r="I35" s="37">
        <v>32</v>
      </c>
      <c r="J35" s="37">
        <f t="shared" ca="1" si="0"/>
        <v>935</v>
      </c>
      <c r="K35" s="78">
        <f t="shared" ca="1" si="1"/>
        <v>173001.58966463088</v>
      </c>
      <c r="L35" s="78">
        <f t="shared" ca="1" si="2"/>
        <v>169479.03816400899</v>
      </c>
      <c r="M35" s="78">
        <f t="shared" ca="1" si="3"/>
        <v>3522.551500621892</v>
      </c>
      <c r="N35" s="37" t="str">
        <f t="shared" ca="1" si="4"/>
        <v>Outsource</v>
      </c>
    </row>
    <row r="36" spans="1:14" x14ac:dyDescent="0.3">
      <c r="I36" s="37">
        <v>33</v>
      </c>
      <c r="J36" s="37">
        <f t="shared" ca="1" si="0"/>
        <v>787</v>
      </c>
      <c r="K36" s="78">
        <f t="shared" ca="1" si="1"/>
        <v>155371.32585678817</v>
      </c>
      <c r="L36" s="78">
        <f t="shared" ca="1" si="2"/>
        <v>127140.88771747844</v>
      </c>
      <c r="M36" s="78">
        <f t="shared" ca="1" si="3"/>
        <v>28230.438139309728</v>
      </c>
      <c r="N36" s="37" t="str">
        <f t="shared" ca="1" si="4"/>
        <v>Outsource</v>
      </c>
    </row>
    <row r="37" spans="1:14" x14ac:dyDescent="0.3">
      <c r="I37" s="37">
        <v>34</v>
      </c>
      <c r="J37" s="37">
        <f t="shared" ca="1" si="0"/>
        <v>1024</v>
      </c>
      <c r="K37" s="78">
        <f t="shared" ca="1" si="1"/>
        <v>177206.01200234861</v>
      </c>
      <c r="L37" s="78">
        <f t="shared" ca="1" si="2"/>
        <v>203972.90738222288</v>
      </c>
      <c r="M37" s="78">
        <f t="shared" ca="1" si="3"/>
        <v>-26766.895379874273</v>
      </c>
      <c r="N37" s="37" t="str">
        <f t="shared" ca="1" si="4"/>
        <v>Manufacture</v>
      </c>
    </row>
    <row r="38" spans="1:14" x14ac:dyDescent="0.3">
      <c r="I38" s="37">
        <v>35</v>
      </c>
      <c r="J38" s="37">
        <f t="shared" ca="1" si="0"/>
        <v>944</v>
      </c>
      <c r="K38" s="78">
        <f t="shared" ca="1" si="1"/>
        <v>170914.86619498424</v>
      </c>
      <c r="L38" s="78">
        <f t="shared" ca="1" si="2"/>
        <v>158634.70828355875</v>
      </c>
      <c r="M38" s="78">
        <f t="shared" ca="1" si="3"/>
        <v>12280.157911425486</v>
      </c>
      <c r="N38" s="37" t="str">
        <f t="shared" ca="1" si="4"/>
        <v>Outsource</v>
      </c>
    </row>
    <row r="39" spans="1:14" x14ac:dyDescent="0.3">
      <c r="I39" s="37">
        <v>36</v>
      </c>
      <c r="J39" s="37">
        <f t="shared" ca="1" si="0"/>
        <v>803</v>
      </c>
      <c r="K39" s="78">
        <f t="shared" ca="1" si="1"/>
        <v>153327.46901856511</v>
      </c>
      <c r="L39" s="78">
        <f t="shared" ca="1" si="2"/>
        <v>152730.20140604445</v>
      </c>
      <c r="M39" s="78">
        <f t="shared" ca="1" si="3"/>
        <v>597.26761252066353</v>
      </c>
      <c r="N39" s="37" t="str">
        <f t="shared" ca="1" si="4"/>
        <v>Outsource</v>
      </c>
    </row>
    <row r="40" spans="1:14" x14ac:dyDescent="0.3">
      <c r="I40" s="37">
        <v>37</v>
      </c>
      <c r="J40" s="37">
        <f t="shared" ca="1" si="0"/>
        <v>878</v>
      </c>
      <c r="K40" s="78">
        <f t="shared" ca="1" si="1"/>
        <v>156152.43456530749</v>
      </c>
      <c r="L40" s="78">
        <f t="shared" ca="1" si="2"/>
        <v>148941.65440866983</v>
      </c>
      <c r="M40" s="78">
        <f t="shared" ca="1" si="3"/>
        <v>7210.7801566376584</v>
      </c>
      <c r="N40" s="37" t="str">
        <f t="shared" ca="1" si="4"/>
        <v>Outsource</v>
      </c>
    </row>
    <row r="41" spans="1:14" x14ac:dyDescent="0.3">
      <c r="I41" s="37">
        <v>38</v>
      </c>
      <c r="J41" s="37">
        <f t="shared" ca="1" si="0"/>
        <v>955</v>
      </c>
      <c r="K41" s="78">
        <f t="shared" ca="1" si="1"/>
        <v>172542.86400097678</v>
      </c>
      <c r="L41" s="78">
        <f t="shared" ca="1" si="2"/>
        <v>183938.83530289112</v>
      </c>
      <c r="M41" s="78">
        <f t="shared" ca="1" si="3"/>
        <v>-11395.971301914338</v>
      </c>
      <c r="N41" s="37" t="str">
        <f t="shared" ca="1" si="4"/>
        <v>Manufacture</v>
      </c>
    </row>
    <row r="42" spans="1:14" x14ac:dyDescent="0.3">
      <c r="I42" s="37">
        <v>39</v>
      </c>
      <c r="J42" s="37">
        <f t="shared" ca="1" si="0"/>
        <v>1095</v>
      </c>
      <c r="K42" s="78">
        <f t="shared" ca="1" si="1"/>
        <v>198499.26621443682</v>
      </c>
      <c r="L42" s="78">
        <f t="shared" ca="1" si="2"/>
        <v>203929.5438894254</v>
      </c>
      <c r="M42" s="78">
        <f t="shared" ca="1" si="3"/>
        <v>-5430.2776749885816</v>
      </c>
      <c r="N42" s="37" t="str">
        <f t="shared" ca="1" si="4"/>
        <v>Manufacture</v>
      </c>
    </row>
    <row r="43" spans="1:14" x14ac:dyDescent="0.3">
      <c r="I43" s="37">
        <v>40</v>
      </c>
      <c r="J43" s="37">
        <f t="shared" ca="1" si="0"/>
        <v>973</v>
      </c>
      <c r="K43" s="78">
        <f t="shared" ca="1" si="1"/>
        <v>171470.75014906272</v>
      </c>
      <c r="L43" s="78">
        <f t="shared" ca="1" si="2"/>
        <v>175300.76458758203</v>
      </c>
      <c r="M43" s="78">
        <f t="shared" ca="1" si="3"/>
        <v>-3830.0144385193125</v>
      </c>
      <c r="N43" s="37" t="str">
        <f t="shared" ca="1" si="4"/>
        <v>Manufacture</v>
      </c>
    </row>
    <row r="44" spans="1:14" x14ac:dyDescent="0.3">
      <c r="I44" s="37">
        <v>41</v>
      </c>
      <c r="J44" s="37">
        <f t="shared" ca="1" si="0"/>
        <v>1081</v>
      </c>
      <c r="K44" s="78">
        <f t="shared" ca="1" si="1"/>
        <v>182205.59247777954</v>
      </c>
      <c r="L44" s="78">
        <f t="shared" ca="1" si="2"/>
        <v>156734.0107904055</v>
      </c>
      <c r="M44" s="78">
        <f t="shared" ca="1" si="3"/>
        <v>25471.58168737404</v>
      </c>
      <c r="N44" s="37" t="str">
        <f t="shared" ca="1" si="4"/>
        <v>Outsource</v>
      </c>
    </row>
    <row r="45" spans="1:14" x14ac:dyDescent="0.3">
      <c r="I45" s="37">
        <v>42</v>
      </c>
      <c r="J45" s="37">
        <f t="shared" ca="1" si="0"/>
        <v>971</v>
      </c>
      <c r="K45" s="78">
        <f t="shared" ca="1" si="1"/>
        <v>176004.0061609348</v>
      </c>
      <c r="L45" s="78">
        <f t="shared" ca="1" si="2"/>
        <v>160288.37373126482</v>
      </c>
      <c r="M45" s="78">
        <f t="shared" ca="1" si="3"/>
        <v>15715.63242966999</v>
      </c>
      <c r="N45" s="37" t="str">
        <f t="shared" ca="1" si="4"/>
        <v>Outsource</v>
      </c>
    </row>
    <row r="46" spans="1:14" x14ac:dyDescent="0.3">
      <c r="I46" s="37">
        <v>43</v>
      </c>
      <c r="J46" s="37">
        <f t="shared" ca="1" si="0"/>
        <v>942</v>
      </c>
      <c r="K46" s="78">
        <f t="shared" ca="1" si="1"/>
        <v>165109.77344175172</v>
      </c>
      <c r="L46" s="78">
        <f t="shared" ca="1" si="2"/>
        <v>161872.27005226017</v>
      </c>
      <c r="M46" s="78">
        <f t="shared" ca="1" si="3"/>
        <v>3237.5033894915541</v>
      </c>
      <c r="N46" s="37" t="str">
        <f t="shared" ca="1" si="4"/>
        <v>Outsource</v>
      </c>
    </row>
    <row r="47" spans="1:14" x14ac:dyDescent="0.3">
      <c r="I47" s="37">
        <v>44</v>
      </c>
      <c r="J47" s="37">
        <f t="shared" ca="1" si="0"/>
        <v>870</v>
      </c>
      <c r="K47" s="78">
        <f t="shared" ca="1" si="1"/>
        <v>164661.13748976128</v>
      </c>
      <c r="L47" s="78">
        <f t="shared" ca="1" si="2"/>
        <v>147970.97182330274</v>
      </c>
      <c r="M47" s="78">
        <f t="shared" ca="1" si="3"/>
        <v>16690.165666458546</v>
      </c>
      <c r="N47" s="37" t="str">
        <f t="shared" ca="1" si="4"/>
        <v>Outsource</v>
      </c>
    </row>
    <row r="48" spans="1:14" x14ac:dyDescent="0.3">
      <c r="I48" s="37">
        <v>45</v>
      </c>
      <c r="J48" s="37">
        <f t="shared" ca="1" si="0"/>
        <v>1032</v>
      </c>
      <c r="K48" s="78">
        <f t="shared" ca="1" si="1"/>
        <v>173092.34229449631</v>
      </c>
      <c r="L48" s="78">
        <f t="shared" ca="1" si="2"/>
        <v>217818.62717347947</v>
      </c>
      <c r="M48" s="78">
        <f t="shared" ca="1" si="3"/>
        <v>-44726.284878983162</v>
      </c>
      <c r="N48" s="37" t="str">
        <f t="shared" ca="1" si="4"/>
        <v>Manufacture</v>
      </c>
    </row>
    <row r="49" spans="9:14" x14ac:dyDescent="0.3">
      <c r="I49" s="37">
        <v>46</v>
      </c>
      <c r="J49" s="37">
        <f t="shared" ca="1" si="0"/>
        <v>1059</v>
      </c>
      <c r="K49" s="78">
        <f t="shared" ca="1" si="1"/>
        <v>185805.43519957163</v>
      </c>
      <c r="L49" s="78">
        <f t="shared" ca="1" si="2"/>
        <v>189222.26057515445</v>
      </c>
      <c r="M49" s="78">
        <f t="shared" ca="1" si="3"/>
        <v>-3416.8253755828191</v>
      </c>
      <c r="N49" s="37" t="str">
        <f t="shared" ca="1" si="4"/>
        <v>Manufacture</v>
      </c>
    </row>
    <row r="50" spans="9:14" x14ac:dyDescent="0.3">
      <c r="I50" s="37">
        <v>47</v>
      </c>
      <c r="J50" s="37">
        <f t="shared" ca="1" si="0"/>
        <v>847</v>
      </c>
      <c r="K50" s="78">
        <f t="shared" ca="1" si="1"/>
        <v>142133.89140938394</v>
      </c>
      <c r="L50" s="78">
        <f t="shared" ca="1" si="2"/>
        <v>144362.32206581775</v>
      </c>
      <c r="M50" s="78">
        <f t="shared" ca="1" si="3"/>
        <v>-2228.430656433804</v>
      </c>
      <c r="N50" s="37" t="str">
        <f t="shared" ca="1" si="4"/>
        <v>Manufacture</v>
      </c>
    </row>
    <row r="51" spans="9:14" x14ac:dyDescent="0.3">
      <c r="I51" s="37">
        <v>48</v>
      </c>
      <c r="J51" s="37">
        <f t="shared" ca="1" si="0"/>
        <v>932</v>
      </c>
      <c r="K51" s="78">
        <f t="shared" ca="1" si="1"/>
        <v>180868.33417898242</v>
      </c>
      <c r="L51" s="78">
        <f t="shared" ca="1" si="2"/>
        <v>180414.89725755775</v>
      </c>
      <c r="M51" s="78">
        <f t="shared" ca="1" si="3"/>
        <v>453.43692142466898</v>
      </c>
      <c r="N51" s="37" t="str">
        <f t="shared" ca="1" si="4"/>
        <v>Outsource</v>
      </c>
    </row>
    <row r="52" spans="9:14" x14ac:dyDescent="0.3">
      <c r="I52" s="37">
        <v>49</v>
      </c>
      <c r="J52" s="37">
        <f t="shared" ca="1" si="0"/>
        <v>1002</v>
      </c>
      <c r="K52" s="78">
        <f t="shared" ca="1" si="1"/>
        <v>165059.53588331278</v>
      </c>
      <c r="L52" s="78">
        <f t="shared" ca="1" si="2"/>
        <v>134800.08399935998</v>
      </c>
      <c r="M52" s="78">
        <f t="shared" ca="1" si="3"/>
        <v>30259.451883952803</v>
      </c>
      <c r="N52" s="37" t="str">
        <f t="shared" ca="1" si="4"/>
        <v>Outsource</v>
      </c>
    </row>
    <row r="53" spans="9:14" ht="15" thickBot="1" x14ac:dyDescent="0.35">
      <c r="I53" s="50">
        <v>50</v>
      </c>
      <c r="J53" s="50">
        <f t="shared" ca="1" si="0"/>
        <v>838</v>
      </c>
      <c r="K53" s="79">
        <f t="shared" ca="1" si="1"/>
        <v>164505.00222241855</v>
      </c>
      <c r="L53" s="79">
        <f t="shared" ca="1" si="2"/>
        <v>137813.03753893301</v>
      </c>
      <c r="M53" s="79">
        <f t="shared" ca="1" si="3"/>
        <v>26691.964683485538</v>
      </c>
      <c r="N53" s="50" t="str">
        <f t="shared" ca="1" si="4"/>
        <v>Outsource</v>
      </c>
    </row>
    <row r="54" spans="9:14" ht="15" thickTop="1" x14ac:dyDescent="0.3"/>
    <row r="55" spans="9:14" x14ac:dyDescent="0.3">
      <c r="M55" s="37" t="s">
        <v>38</v>
      </c>
      <c r="N55" s="80">
        <f ca="1">COUNTIF(N4:N53,"Manufacture")/I53</f>
        <v>0.34</v>
      </c>
    </row>
    <row r="56" spans="9:14" x14ac:dyDescent="0.3">
      <c r="M56" s="37" t="s">
        <v>39</v>
      </c>
      <c r="N56" s="80">
        <f ca="1">1-N55</f>
        <v>0.65999999999999992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tables</vt:lpstr>
      <vt:lpstr>scenario manager</vt:lpstr>
      <vt:lpstr>goal_seek</vt:lpstr>
      <vt:lpstr>goal seek airline model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2019-01-31T20:55:26Z</dcterms:created>
  <dcterms:modified xsi:type="dcterms:W3CDTF">2019-09-19T15:12:14Z</dcterms:modified>
</cp:coreProperties>
</file>