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gar\Documents\School\Bootcamp\Week 1- Excel\"/>
    </mc:Choice>
  </mc:AlternateContent>
  <xr:revisionPtr revIDLastSave="0" documentId="13_ncr:1_{459048D5-19F8-4781-BAF7-6E4E8F7BEEBC}" xr6:coauthVersionLast="47" xr6:coauthVersionMax="47" xr10:uidLastSave="{00000000-0000-0000-0000-000000000000}"/>
  <bookViews>
    <workbookView xWindow="47880" yWindow="-120" windowWidth="29040" windowHeight="15840" tabRatio="861" activeTab="2" xr2:uid="{00000000-000D-0000-FFFF-FFFF00000000}"/>
  </bookViews>
  <sheets>
    <sheet name="Outcomes Based on Goals" sheetId="12" r:id="rId1"/>
    <sheet name="Theater Outcomes by Launch Date" sheetId="11" r:id="rId2"/>
    <sheet name="Kickstarter" sheetId="1" r:id="rId3"/>
    <sheet name="Descriptive Statistics" sheetId="9" r:id="rId4"/>
    <sheet name="Category Statistics" sheetId="3" r:id="rId5"/>
    <sheet name="Subcategory Statistics" sheetId="4" r:id="rId6"/>
    <sheet name="Outcomes Based On Launch Date" sheetId="5" r:id="rId7"/>
    <sheet name="Edinburgh Research" sheetId="6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C2" i="12"/>
  <c r="H3" i="12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E3" i="12"/>
  <c r="E4" i="12"/>
  <c r="E5" i="12"/>
  <c r="E6" i="12"/>
  <c r="E7" i="12"/>
  <c r="E8" i="12"/>
  <c r="E9" i="12"/>
  <c r="E10" i="12"/>
  <c r="E11" i="12"/>
  <c r="E12" i="12"/>
  <c r="E13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194" i="1"/>
  <c r="C13" i="9"/>
  <c r="C12" i="9"/>
  <c r="C14" i="9" s="1"/>
  <c r="C11" i="9"/>
  <c r="B13" i="9"/>
  <c r="B12" i="9"/>
  <c r="B14" i="9" s="1"/>
  <c r="B11" i="9"/>
  <c r="C6" i="9"/>
  <c r="C5" i="9"/>
  <c r="C7" i="9" s="1"/>
  <c r="C4" i="9"/>
  <c r="B7" i="9"/>
  <c r="B6" i="9"/>
  <c r="B5" i="9"/>
  <c r="B4" i="9"/>
  <c r="C10" i="9"/>
  <c r="C3" i="9"/>
  <c r="C9" i="9"/>
  <c r="C2" i="9"/>
  <c r="B10" i="9"/>
  <c r="B9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0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2" i="12" l="1"/>
  <c r="H2" i="12" s="1"/>
  <c r="G2" i="12" l="1"/>
  <c r="F2" i="12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<sst xmlns="http://schemas.openxmlformats.org/spreadsheetml/2006/main" count="33050" uniqueCount="8418">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</sst>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9D-4C71-A2DF-F0564FFE0C0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9D-4C71-A2DF-F0564FFE0C0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9D-4C71-A2DF-F0564FFE0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241376"/>
        <c:axId val="6512417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59D-4C71-A2DF-F0564FFE0C0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59D-4C71-A2DF-F0564FFE0C0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59D-4C71-A2DF-F0564FFE0C0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59D-4C71-A2DF-F0564FFE0C07}"/>
                  </c:ext>
                </c:extLst>
              </c15:ser>
            </c15:filteredLineSeries>
          </c:ext>
        </c:extLst>
      </c:lineChart>
      <c:catAx>
        <c:axId val="65124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41704"/>
        <c:crosses val="autoZero"/>
        <c:auto val="1"/>
        <c:lblAlgn val="ctr"/>
        <c:lblOffset val="100"/>
        <c:noMultiLvlLbl val="0"/>
      </c:catAx>
      <c:valAx>
        <c:axId val="65124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4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F-4C90-AB8B-80775E50681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F-4C90-AB8B-80775E50681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F-4C90-AB8B-80775E506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420240"/>
        <c:axId val="659422864"/>
      </c:lineChart>
      <c:catAx>
        <c:axId val="65942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2864"/>
        <c:crosses val="autoZero"/>
        <c:auto val="1"/>
        <c:lblAlgn val="ctr"/>
        <c:lblOffset val="100"/>
        <c:noMultiLvlLbl val="0"/>
      </c:catAx>
      <c:valAx>
        <c:axId val="65942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2-4ABF-8C37-18E8C1ADEB0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22-4ABF-8C37-18E8C1ADEB0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22-4ABF-8C37-18E8C1ADEB0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22-4ABF-8C37-18E8C1ADE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9581320"/>
        <c:axId val="668414736"/>
      </c:barChart>
      <c:catAx>
        <c:axId val="30958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14736"/>
        <c:crosses val="autoZero"/>
        <c:auto val="1"/>
        <c:lblAlgn val="ctr"/>
        <c:lblOffset val="100"/>
        <c:noMultiLvlLbl val="0"/>
      </c:catAx>
      <c:valAx>
        <c:axId val="66841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58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0-440E-9A02-2BFE299A2B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20-440E-9A02-2BFE299A2B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20-440E-9A02-2BFE299A2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547888"/>
        <c:axId val="660548216"/>
      </c:barChart>
      <c:catAx>
        <c:axId val="66054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48216"/>
        <c:crosses val="autoZero"/>
        <c:auto val="1"/>
        <c:lblAlgn val="ctr"/>
        <c:lblOffset val="100"/>
        <c:noMultiLvlLbl val="0"/>
      </c:catAx>
      <c:valAx>
        <c:axId val="66054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4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50-4162-A20E-55E6C79F27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50-4162-A20E-55E6C79F27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50-4162-A20E-55E6C79F27C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50-4162-A20E-55E6C79F2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960576"/>
        <c:axId val="666958280"/>
      </c:lineChart>
      <c:catAx>
        <c:axId val="66696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958280"/>
        <c:crosses val="autoZero"/>
        <c:auto val="1"/>
        <c:lblAlgn val="ctr"/>
        <c:lblOffset val="100"/>
        <c:noMultiLvlLbl val="0"/>
      </c:catAx>
      <c:valAx>
        <c:axId val="66695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9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264316</xdr:colOff>
      <xdr:row>1</xdr:row>
      <xdr:rowOff>21430</xdr:rowOff>
    </xdr:from>
    <xdr:to>
      <xdr:col>20</xdr:col>
      <xdr:colOff>57149</xdr:colOff>
      <xdr:row>19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DA694-3CE5-4C61-AF46-04D3152B4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369092</xdr:colOff>
      <xdr:row>2</xdr:row>
      <xdr:rowOff>173831</xdr:rowOff>
    </xdr:from>
    <xdr:to>
      <xdr:col>15</xdr:col>
      <xdr:colOff>409574</xdr:colOff>
      <xdr:row>24</xdr:row>
      <xdr:rowOff>4763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31EA5E-E888-455C-BBCA-759BCE52B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88104</xdr:colOff>
      <xdr:row>5</xdr:row>
      <xdr:rowOff>7143</xdr:rowOff>
    </xdr:from>
    <xdr:to>
      <xdr:col>16</xdr:col>
      <xdr:colOff>233362</xdr:colOff>
      <xdr:row>31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727EE-3FA9-454E-AFCA-C85C1DEE7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240505</xdr:colOff>
      <xdr:row>2</xdr:row>
      <xdr:rowOff>35718</xdr:rowOff>
    </xdr:from>
    <xdr:to>
      <xdr:col>16</xdr:col>
      <xdr:colOff>500062</xdr:colOff>
      <xdr:row>29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84EF9-AB3B-49BC-A7C9-D4BD19A6A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50005</xdr:colOff>
      <xdr:row>4</xdr:row>
      <xdr:rowOff>26194</xdr:rowOff>
    </xdr:from>
    <xdr:to>
      <xdr:col>14</xdr:col>
      <xdr:colOff>88105</xdr:colOff>
      <xdr:row>19</xdr:row>
      <xdr:rowOff>54769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05855-FF29-48DC-8C36-1B2E4AAD2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gar" refreshedDate="44363.808341782409" createdVersion="7" refreshedVersion="7" minRefreshableVersion="3" recordCount="4114" xr:uid="{99A582E5-C7B0-4895-897B-8D825329CFA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gar" refreshedDate="44364.614930324075" createdVersion="7" refreshedVersion="7" minRefreshableVersion="3" recordCount="4114" xr:uid="{CD300325-7663-4411-9F35-4EB4B6105A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gar" refreshedDate="44373.833673148147" createdVersion="7" refreshedVersion="7" minRefreshableVersion="3" recordCount="4114" xr:uid="{22896B26-2728-4E69-BFBF-0C6760EC049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2F3A39-7B13-40F1-A764-8EBEBE7A3C70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90FE1B-AB25-4AF8-BC14-A5208788B96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E16C95-2714-4602-A733-7D8DA045011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FA088-3A62-4E79-92C1-CA53EB4FE24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0B50B-EAC3-4D7A-834C-7BEAF1F83721}">
  <dimension ref="A1:H13"/>
  <sheetViews>
    <sheetView workbookViewId="0">
      <selection activeCell="G17" sqref="G17"/>
    </sheetView>
  </sheetViews>
  <sheetFormatPr defaultRowHeight="14.25" x14ac:dyDescent="0.45"/>
  <cols>
    <col min="1" max="1" width="16.33203125" bestFit="1" customWidth="1"/>
    <col min="2" max="2" width="16.2656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7.73046875" bestFit="1" customWidth="1"/>
  </cols>
  <sheetData>
    <row r="1" spans="1:8" x14ac:dyDescent="0.45">
      <c r="A1" s="17" t="s">
        <v>8382</v>
      </c>
      <c r="B1" s="17" t="s">
        <v>8399</v>
      </c>
      <c r="C1" s="17" t="s">
        <v>8400</v>
      </c>
      <c r="D1" s="17" t="s">
        <v>8401</v>
      </c>
      <c r="E1" s="17" t="s">
        <v>8402</v>
      </c>
      <c r="F1" s="17" t="s">
        <v>8403</v>
      </c>
      <c r="G1" s="17" t="s">
        <v>8404</v>
      </c>
      <c r="H1" s="17" t="s">
        <v>8405</v>
      </c>
    </row>
    <row r="2" spans="1:8" x14ac:dyDescent="0.45">
      <c r="A2" t="s">
        <v>8406</v>
      </c>
      <c r="B2">
        <f>COUNTIFS(Kickstarter!$F$1:$F$4115, "=successful", Kickstarter!$D$1:$D$4115, "&lt;1000", Kickstarter!$R$1:$R$4115, "=plays")</f>
        <v>141</v>
      </c>
      <c r="C2">
        <f>COUNTIFS(Kickstarter!$F$1:$F$4115, "=failed", Kickstarter!$D$1:$D$4115, "&lt;1000", Kickstarter!$R$1:$R$4115, "=plays")</f>
        <v>45</v>
      </c>
      <c r="D2">
        <f>COUNTIFS(Kickstarter!$F$1:$F$4115, "=canceled", Kickstarter!$D$1:$D$4115, "&lt;1000", Kickstarter!$R$1:$R$4115, "=plays")</f>
        <v>0</v>
      </c>
      <c r="E2">
        <f>SUM(B2:D2)</f>
        <v>186</v>
      </c>
      <c r="F2">
        <f>(B2/E2)*100</f>
        <v>75.806451612903231</v>
      </c>
      <c r="G2">
        <f>(C2/E2)*100</f>
        <v>24.193548387096776</v>
      </c>
      <c r="H2">
        <f>(D2/E2)*100</f>
        <v>0</v>
      </c>
    </row>
    <row r="3" spans="1:8" x14ac:dyDescent="0.45">
      <c r="A3" t="s">
        <v>8407</v>
      </c>
      <c r="B3">
        <f>COUNTIFS(Kickstarter!$F$1:$F$4115, "=successful", Kickstarter!$D$1:$D$4115, "&gt;=1000", Kickstarter!$D$1:$D$4115, "&lt;5000", Kickstarter!$R$1:$R$4115, "=plays")</f>
        <v>388</v>
      </c>
      <c r="C3">
        <f>COUNTIFS(Kickstarter!$F$1:$F$4115, "=failed", Kickstarter!$D$1:$D$4115, "&gt;=1000", Kickstarter!$D$1:$D$4115, "&lt;5000", Kickstarter!$R$1:$R$4115, "=plays")</f>
        <v>146</v>
      </c>
      <c r="D3">
        <f>COUNTIFS(Kickstarter!$F$1:$F$4115, "=canceled", Kickstarter!$D$1:$D$4115, "&gt;=1000", Kickstarter!$D$1:$D$4115, "&lt;5000", Kickstarter!$R$1:$R$4115, "=plays")</f>
        <v>0</v>
      </c>
      <c r="E3">
        <f t="shared" ref="E3:E13" si="0">SUM(B3:D3)</f>
        <v>534</v>
      </c>
      <c r="F3">
        <f t="shared" ref="F3:F13" si="1">(B3/E3)*100</f>
        <v>72.659176029962552</v>
      </c>
      <c r="G3">
        <f t="shared" ref="G3:G13" si="2">(C3/E3)*100</f>
        <v>27.340823970037455</v>
      </c>
      <c r="H3">
        <f t="shared" ref="H3:H13" si="3">(D3/E3)*100</f>
        <v>0</v>
      </c>
    </row>
    <row r="4" spans="1:8" x14ac:dyDescent="0.45">
      <c r="A4" t="s">
        <v>8408</v>
      </c>
      <c r="B4">
        <f>COUNTIFS(Kickstarter!$F$1:$F$4115, "=successful", Kickstarter!$D$1:$D$4115, "&gt;=5000", Kickstarter!$D$1:$D$4115, "&lt;10000", Kickstarter!$R$1:$R$4115, "=plays")</f>
        <v>93</v>
      </c>
      <c r="C4">
        <f>COUNTIFS(Kickstarter!$F$1:$F$4115, "=failed", Kickstarter!$D$1:$D$4115, "&gt;=5000", Kickstarter!$D$1:$D$4115, "&lt;10000", Kickstarter!$R$1:$R$4115, "=plays")</f>
        <v>76</v>
      </c>
      <c r="D4">
        <f>COUNTIFS(Kickstarter!$F$1:$F$4115, "=canceled", Kickstarter!$D$1:$D$4115, "&gt;=5000", Kickstarter!$D$1:$D$4115, "&lt;10000", Kickstarter!$R$1:$R$4115, "=plays")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45">
      <c r="A5" t="s">
        <v>8409</v>
      </c>
      <c r="B5">
        <f>COUNTIFS(Kickstarter!$F$1:$F$4115, "=successful", Kickstarter!$D$1:$D$4115, "&gt;=10000", Kickstarter!$D$1:$D$4115, "&lt;15000", Kickstarter!$R$1:$R$4115, "=plays")</f>
        <v>39</v>
      </c>
      <c r="C5">
        <f>COUNTIFS(Kickstarter!$F$1:$F$4115, "=failed", Kickstarter!$D$1:$D$4115, "&gt;=10000", Kickstarter!$D$1:$D$4115, "&lt;15000", Kickstarter!$R$1:$R$4115, "=plays")</f>
        <v>33</v>
      </c>
      <c r="D5">
        <f>COUNTIFS(Kickstarter!$F$1:$F$4115, "=canceled", Kickstarter!$D$1:$D$4115, "&gt;=10000", Kickstarter!$D$1:$D$4115, "&lt;15000", Kickstarter!$R$1:$R$4115, "=plays")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45">
      <c r="A6" t="s">
        <v>8410</v>
      </c>
      <c r="B6">
        <f>COUNTIFS(Kickstarter!$F$1:$F$4115, "=successful", Kickstarter!$D$1:$D$4115, "&gt;=15000", Kickstarter!$D$1:$D$4115, "&lt;20000", Kickstarter!$R$1:$R$4115, "=plays")</f>
        <v>12</v>
      </c>
      <c r="C6">
        <f>COUNTIFS(Kickstarter!$F$1:$F$4115, "=failed", Kickstarter!$D$1:$D$4115, "&gt;=15000", Kickstarter!$D$1:$D$4115, "&lt;20000", Kickstarter!$R$1:$R$4115, "=plays")</f>
        <v>12</v>
      </c>
      <c r="D6">
        <f>COUNTIFS(Kickstarter!$F$1:$F$4115, "=canceled", Kickstarter!$D$1:$D$4115, "&gt;=15000", Kickstarter!$D$1:$D$4115, "&lt;20000", Kickstarter!$R$1:$R$4115, "=plays")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45">
      <c r="A7" t="s">
        <v>8411</v>
      </c>
      <c r="B7">
        <f>COUNTIFS(Kickstarter!$F$1:$F$4115, "=successful", Kickstarter!$D$1:$D$4115, "&gt;=20000", Kickstarter!$D$1:$D$4115, "&lt;25000", Kickstarter!$R$1:$R$4115, "=plays")</f>
        <v>9</v>
      </c>
      <c r="C7">
        <f>COUNTIFS(Kickstarter!$F$1:$F$4115, "=failed", Kickstarter!$D$1:$D$4115, "&gt;=20000", Kickstarter!$D$1:$D$4115, "&lt;25000", Kickstarter!$R$1:$R$4115, "=plays")</f>
        <v>11</v>
      </c>
      <c r="D7">
        <f>COUNTIFS(Kickstarter!$F$1:$F$4115, "=canceled", Kickstarter!$D$1:$D$4115, "&gt;=20000", Kickstarter!$D$1:$D$4115, "&lt;25000", Kickstarter!$R$1:$R$4115, "=plays")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45">
      <c r="A8" t="s">
        <v>8412</v>
      </c>
      <c r="B8">
        <f>COUNTIFS(Kickstarter!$F$1:$F$4115, "=successful", Kickstarter!$D$1:$D$4115, "&gt;=25000", Kickstarter!$D$1:$D$4115, "&lt;30000", Kickstarter!$R$1:$R$4115, "=plays")</f>
        <v>1</v>
      </c>
      <c r="C8">
        <f>COUNTIFS(Kickstarter!$F$1:$F$4115, "=failed", Kickstarter!$D$1:$D$4115, "&gt;=25000", Kickstarter!$D$1:$D$4115, "&lt;30000", Kickstarter!$R$1:$R$4115, "=plays")</f>
        <v>4</v>
      </c>
      <c r="D8">
        <f>COUNTIFS(Kickstarter!$F$1:$F$4115, "=canceled", Kickstarter!$D$1:$D$4115, "&gt;=25000", Kickstarter!$D$1:$D$4115, "&lt;30000", Kickstarter!$R$1:$R$4115, "=plays")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45">
      <c r="A9" t="s">
        <v>8413</v>
      </c>
      <c r="B9">
        <f>COUNTIFS(Kickstarter!$F$1:$F$4115, "=successful", Kickstarter!$D$1:$D$4115, "&gt;=30000", Kickstarter!$D$1:$D$4115, "&lt;35000", Kickstarter!$R$1:$R$4115, "=plays")</f>
        <v>3</v>
      </c>
      <c r="C9">
        <f>COUNTIFS(Kickstarter!$F$1:$F$4115, "=failed", Kickstarter!$D$1:$D$4115, "&gt;=30000", Kickstarter!$D$1:$D$4115, "&lt;35000", Kickstarter!$R$1:$R$4115, "=plays")</f>
        <v>8</v>
      </c>
      <c r="D9">
        <f>COUNTIFS(Kickstarter!$F$1:$F$4115, "=canceled", Kickstarter!$D$1:$D$4115, "&gt;=30000", Kickstarter!$D$1:$D$4115, "&lt;35000", Kickstarter!$R$1:$R$4115, "=plays")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45">
      <c r="A10" t="s">
        <v>8414</v>
      </c>
      <c r="B10">
        <f>COUNTIFS(Kickstarter!$F$1:$F$4115, "=successful", Kickstarter!$D$1:$D$4115, "&gt;=35000", Kickstarter!$D$1:$D$4115, "&lt;40000", Kickstarter!$R$1:$R$4115, "=plays")</f>
        <v>4</v>
      </c>
      <c r="C10">
        <f>COUNTIFS(Kickstarter!$F$1:$F$4115, "=failed", Kickstarter!$D$1:$D$4115, "&gt;=35000", Kickstarter!$D$1:$D$4115, "&lt;40000", Kickstarter!$R$1:$R$4115, "=plays")</f>
        <v>2</v>
      </c>
      <c r="D10">
        <f>COUNTIFS(Kickstarter!$F$1:$F$4115, "=canceled", Kickstarter!$D$1:$D$4115, "&gt;=35000", Kickstarter!$D$1:$D$4115, "&lt;40000", Kickstarter!$R$1:$R$4115, "=plays")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45">
      <c r="A11" t="s">
        <v>8415</v>
      </c>
      <c r="B11">
        <f>COUNTIFS(Kickstarter!$F$1:$F$4115, "=successful", Kickstarter!$D$1:$D$4115, "&gt;=40000", Kickstarter!$D$1:$D$4115, "&lt;45000", Kickstarter!$R$1:$R$4115, "=plays")</f>
        <v>2</v>
      </c>
      <c r="C11">
        <f>COUNTIFS(Kickstarter!$F$1:$F$4115, "=failed", Kickstarter!$D$1:$D$4115, "&gt;=40000", Kickstarter!$D$1:$D$4115, "&lt;45000", Kickstarter!$R$1:$R$4115, "=plays")</f>
        <v>1</v>
      </c>
      <c r="D11">
        <f>COUNTIFS(Kickstarter!$F$1:$F$4115, "=canceled", Kickstarter!$D$1:$D$4115, "&gt;=40000", Kickstarter!$D$1:$D$4115, "&lt;45000", Kickstarter!$R$1:$R$4115, "=plays")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45">
      <c r="A12" t="s">
        <v>8416</v>
      </c>
      <c r="B12">
        <f>COUNTIFS(Kickstarter!$F$1:$F$4115, "=successful", Kickstarter!$D$1:$D$4115, "&gt;=45000", Kickstarter!$D$1:$D$4115, "&lt;50000", Kickstarter!$R$1:$R$4115, "=plays")</f>
        <v>0</v>
      </c>
      <c r="C12">
        <f>COUNTIFS(Kickstarter!$F$1:$F$4115, "=failed", Kickstarter!$D$1:$D$4115, "&gt;=45000", Kickstarter!$D$1:$D$4115, "&lt;50000", Kickstarter!$R$1:$R$4115, "=plays")</f>
        <v>1</v>
      </c>
      <c r="D12">
        <f>COUNTIFS(Kickstarter!$F$1:$F$4115, "=canceled", Kickstarter!$D$1:$D$4115, "&gt;=45000", Kickstarter!$D$1:$D$4115, "&lt;50000", Kickstarter!$R$1:$R$4115, "=plays")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45">
      <c r="A13" t="s">
        <v>8417</v>
      </c>
      <c r="B13">
        <f>COUNTIFS(Kickstarter!$F$1:$F$4115, "=successful", Kickstarter!$D$1:$D$4115, "&gt;=50000", Kickstarter!$R$1:$R$4115, "=plays")</f>
        <v>2</v>
      </c>
      <c r="C13">
        <f>COUNTIFS(Kickstarter!$F$1:$F$4115, "=failed", Kickstarter!$D$1:$D$4115, "&gt;=50000", Kickstarter!$R$1:$R$4115, "=plays")</f>
        <v>14</v>
      </c>
      <c r="D13">
        <f>COUNTIFS(Kickstarter!$F$1:$F$4115, "=canceled", Kickstarter!$D$1:$D$4115, "&gt;=50000", Kickstarter!$R$1:$R$4115, "=plays")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BF11F-FC3B-4C3B-BB60-0E943CB55C8E}">
  <dimension ref="A1:E18"/>
  <sheetViews>
    <sheetView workbookViewId="0">
      <selection activeCell="D28" sqref="D2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8359</v>
      </c>
      <c r="B1" t="s">
        <v>8315</v>
      </c>
    </row>
    <row r="2" spans="1:5" x14ac:dyDescent="0.45">
      <c r="A2" s="11" t="s">
        <v>8379</v>
      </c>
      <c r="B2" t="s">
        <v>8364</v>
      </c>
    </row>
    <row r="4" spans="1:5" x14ac:dyDescent="0.45">
      <c r="A4" s="11" t="s">
        <v>8363</v>
      </c>
      <c r="B4" s="11" t="s">
        <v>8360</v>
      </c>
    </row>
    <row r="5" spans="1:5" x14ac:dyDescent="0.4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4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4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4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4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4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4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4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4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4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4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4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4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0" zoomScaleNormal="110" workbookViewId="0">
      <pane ySplit="1" topLeftCell="A1209" activePane="bottomLeft" state="frozen"/>
      <selection activeCell="I1" sqref="I1"/>
      <selection pane="bottomLeft" activeCell="C1216" sqref="C1216"/>
    </sheetView>
  </sheetViews>
  <sheetFormatPr defaultColWidth="8.796875" defaultRowHeight="14.25" x14ac:dyDescent="0.45"/>
  <cols>
    <col min="2" max="2" width="38.46484375" style="3" customWidth="1"/>
    <col min="3" max="3" width="78.3984375" style="3" bestFit="1" customWidth="1"/>
    <col min="4" max="4" width="15.3984375" style="6" bestFit="1" customWidth="1"/>
    <col min="5" max="5" width="12.1328125" style="8" bestFit="1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4.73046875" bestFit="1" customWidth="1"/>
    <col min="19" max="19" width="21.1328125" bestFit="1" customWidth="1"/>
    <col min="20" max="20" width="19.8632812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5" t="s">
        <v>8366</v>
      </c>
      <c r="U1" s="1" t="s">
        <v>8379</v>
      </c>
    </row>
    <row r="2" spans="1:21" ht="28.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28.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28.5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28.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28.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28.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28.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28.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28.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28.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28.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28.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28.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28.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28.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28.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28.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28.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28.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28.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28.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28.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28.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28.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28.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28.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28.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28.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28.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28.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28.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28.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28.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28.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28.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28.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28.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28.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28.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28.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28.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28.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28.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28.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28.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28.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28.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28.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28.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28.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28.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28.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28.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28.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28.5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28.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28.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28.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28.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28.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28.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28.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28.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71.2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28.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28.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28.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28.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28.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28.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28.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28.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28.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28.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28.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28.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28.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28.5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28.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28.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28.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28.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28.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28.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28.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28.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28.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28.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28.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28.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28.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28.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28.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28.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28.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28.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28.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28.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28.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28.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28.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28.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28.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28.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28.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28.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28.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28.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28.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28.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28.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28.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28.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28.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28.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28.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28.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28.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28.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28.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28.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28.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28.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28.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28.5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28.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28.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28.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28.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28.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28.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28.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28.5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28.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28.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28.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28.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28.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28.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28.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28.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28.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28.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28.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28.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28.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28.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28.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28.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28.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28.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28.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28.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28.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28.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28.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28.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28.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28.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28.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28.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>IFERROR(ROUND(E201/L201,2), 0)</f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28.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28.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28.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28.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28.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28.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28.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28.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28.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28.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28.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28.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28.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28.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28.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28.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28.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28.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28.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28.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28.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28.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28.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28.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28.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28.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28.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28.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28.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28.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28.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28.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28.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28.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28.5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28.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28.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42.75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28.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28.5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28.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28.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28.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28.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28.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28.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28.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28.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28.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28.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28.5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28.5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28.5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28.5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28.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28.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28.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28.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28.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28.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28.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28.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28.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28.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28.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28.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28.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28.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28.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28.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28.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28.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28.5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28.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28.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28.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28.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2.75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28.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28.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28.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28.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28.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28.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28.5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28.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28.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28.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28.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28.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28.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28.5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28.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28.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28.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28.5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28.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28.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8.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28.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28.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28.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28.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28.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28.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28.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28.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28.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28.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28.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28.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28.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28.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28.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28.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28.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28.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28.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28.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28.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28.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28.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28.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28.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28.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28.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28.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28.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28.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28.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28.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28.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28.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28.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28.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28.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28.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28.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28.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28.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28.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28.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28.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28.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28.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28.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28.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28.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28.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28.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28.5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28.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28.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28.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28.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28.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28.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28.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28.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28.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28.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28.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28.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28.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28.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28.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28.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28.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28.5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28.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28.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28.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28.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28.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28.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28.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28.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28.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28.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28.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28.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28.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28.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28.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28.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28.5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28.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28.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28.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28.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28.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28.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28.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28.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28.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28.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28.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28.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28.5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28.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28.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28.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28.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28.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28.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28.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28.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28.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28.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28.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28.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28.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28.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28.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28.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28.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28.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28.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28.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28.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28.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28.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28.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28.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28.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28.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28.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28.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28.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28.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28.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28.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28.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42.75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28.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28.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28.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28.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28.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28.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28.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28.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28.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28.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28.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28.5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28.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28.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28.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28.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28.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28.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28.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28.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28.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28.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28.5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28.5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28.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28.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28.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28.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28.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28.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28.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28.5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28.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28.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28.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28.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28.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28.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28.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28.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28.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28.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28.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28.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28.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28.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28.5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28.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28.5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28.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28.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28.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28.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28.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28.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28.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28.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28.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28.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28.5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28.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28.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28.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28.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28.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28.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28.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28.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28.5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28.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28.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28.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28.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28.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28.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28.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28.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28.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28.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28.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28.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28.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28.5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28.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28.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28.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42.75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28.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28.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28.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28.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28.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28.5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28.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28.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28.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28.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28.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28.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57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28.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28.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28.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28.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28.5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28.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28.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28.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28.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28.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28.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28.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28.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28.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28.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28.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28.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28.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28.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28.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28.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28.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28.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28.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28.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28.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28.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28.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28.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28.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28.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28.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28.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28.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28.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28.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28.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28.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28.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28.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28.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28.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28.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28.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28.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28.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28.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28.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28.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28.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28.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28.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28.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28.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28.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28.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28.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28.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28.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28.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28.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28.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28.5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28.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28.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28.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28.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28.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28.5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28.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28.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28.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28.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28.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28.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28.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28.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28.5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28.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28.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28.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28.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28.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28.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28.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28.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28.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28.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28.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28.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28.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28.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28.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28.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28.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28.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28.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28.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28.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28.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28.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28.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28.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28.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28.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28.5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28.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28.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28.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28.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28.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28.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28.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28.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28.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28.5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28.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28.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28.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28.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28.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28.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28.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28.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28.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28.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28.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28.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28.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28.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28.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28.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28.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28.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28.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28.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28.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28.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28.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28.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28.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28.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28.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28.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28.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28.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28.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28.5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28.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28.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28.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28.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28.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28.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28.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28.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28.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28.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28.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28.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28.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28.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28.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28.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28.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28.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28.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28.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28.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28.5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28.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28.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28.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28.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28.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28.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28.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28.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28.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28.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28.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28.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28.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28.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28.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28.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28.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28.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28.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28.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28.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28.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28.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28.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28.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28.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28.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28.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28.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28.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28.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28.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28.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28.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28.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28.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28.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28.5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28.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28.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28.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28.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28.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28.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28.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28.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28.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28.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28.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28.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28.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28.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28.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28.5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28.5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28.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28.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28.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28.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28.5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28.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28.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28.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28.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28.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28.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28.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28.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28.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28.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28.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28.5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28.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28.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28.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28.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28.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28.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28.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28.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28.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28.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28.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28.5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28.5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28.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28.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28.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28.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28.5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28.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28.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28.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28.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28.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28.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28.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28.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28.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28.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28.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28.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28.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28.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28.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28.5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28.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28.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28.5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28.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28.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28.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28.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28.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28.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28.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28.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28.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28.5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28.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28.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28.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28.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28.5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28.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28.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28.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28.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28.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42.75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28.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28.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28.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28.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28.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28.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28.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28.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28.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28.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28.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28.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28.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28.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28.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28.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28.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28.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28.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28.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28.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28.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28.5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57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28.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28.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28.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2.75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28.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57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28.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28.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28.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28.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28.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28.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28.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28.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28.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28.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28.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28.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28.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28.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28.5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28.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28.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28.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28.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28.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28.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28.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28.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28.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28.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28.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28.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28.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28.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28.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28.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28.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28.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28.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28.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28.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28.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28.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28.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28.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28.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28.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28.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28.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28.5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28.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28.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28.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28.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28.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28.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28.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28.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28.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28.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28.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28.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28.5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28.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28.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28.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28.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28.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28.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28.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28.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28.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28.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28.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28.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28.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28.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28.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28.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28.5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28.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28.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28.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28.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28.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28.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28.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28.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28.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28.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28.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28.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28.5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28.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28.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28.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28.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28.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28.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28.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28.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28.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28.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28.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28.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28.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28.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28.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28.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28.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28.5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28.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28.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28.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28.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28.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28.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28.5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28.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28.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28.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28.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28.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28.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28.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28.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28.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28.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28.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28.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28.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28.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28.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28.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28.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28.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28.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28.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28.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28.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28.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28.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28.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28.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28.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28.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28.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28.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42.75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28.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28.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28.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28.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28.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28.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28.5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28.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28.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28.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28.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28.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28.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28.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42.75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28.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28.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28.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28.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28.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28.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28.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28.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28.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28.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28.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28.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28.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28.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28.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28.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28.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28.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28.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28.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28.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28.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28.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28.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28.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28.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28.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28.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28.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28.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28.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28.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28.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28.5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28.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28.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28.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28.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28.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28.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28.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28.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28.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28.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28.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28.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28.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28.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28.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28.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28.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28.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28.5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28.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28.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28.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28.5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28.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28.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28.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28.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28.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28.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28.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28.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28.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28.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28.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28.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42.75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28.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28.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28.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28.5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28.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28.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28.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28.5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28.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28.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28.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28.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28.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28.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28.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28.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28.5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28.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28.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28.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28.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28.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28.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28.5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28.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28.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28.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28.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28.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28.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28.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28.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28.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28.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28.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28.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28.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28.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28.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28.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28.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28.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28.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28.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28.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28.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28.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28.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28.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28.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28.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28.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28.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28.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28.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28.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28.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28.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28.5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28.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28.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28.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28.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28.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28.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28.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28.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28.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28.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28.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28.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28.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28.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28.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28.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28.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28.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28.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28.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28.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28.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28.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28.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28.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28.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28.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28.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28.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28.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28.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28.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28.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28.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28.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28.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28.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28.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28.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28.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28.5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28.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28.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28.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28.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28.5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28.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28.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28.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28.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28.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28.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28.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28.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28.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28.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28.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28.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28.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28.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28.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28.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28.5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28.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28.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28.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28.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28.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28.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28.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28.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28.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28.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28.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28.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28.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28.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28.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28.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28.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28.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28.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28.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28.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28.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28.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28.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28.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28.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28.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28.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28.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28.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28.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28.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28.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28.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28.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28.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28.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28.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28.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28.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28.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28.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28.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28.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28.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28.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28.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28.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28.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28.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28.5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28.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28.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28.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28.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28.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28.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28.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28.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28.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28.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28.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28.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28.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28.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28.5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28.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28.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28.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28.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28.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28.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28.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28.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28.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28.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28.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28.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28.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28.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28.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28.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28.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28.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28.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28.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28.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28.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28.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28.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28.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28.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28.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28.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28.5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28.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28.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28.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28.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28.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28.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28.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28.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28.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28.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28.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28.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28.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28.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28.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28.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28.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28.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28.5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28.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28.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28.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28.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28.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28.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28.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28.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28.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28.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28.5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28.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28.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28.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8.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28.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28.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28.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28.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28.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28.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28.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28.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28.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28.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28.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28.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28.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28.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28.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28.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28.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28.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28.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28.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28.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28.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28.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28.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28.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28.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28.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28.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28.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28.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28.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28.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28.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28.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28.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28.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28.5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28.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28.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28.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28.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28.5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28.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28.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28.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8.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28.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28.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28.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28.5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28.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28.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28.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28.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28.5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28.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28.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28.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28.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28.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28.5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28.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28.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28.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28.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28.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28.5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28.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28.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42.7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28.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28.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28.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28.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28.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28.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28.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28.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28.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28.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28.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28.5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28.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28.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28.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28.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28.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28.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28.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28.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28.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28.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28.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28.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28.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28.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28.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28.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28.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28.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28.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28.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28.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28.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28.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28.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28.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28.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28.5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28.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28.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28.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28.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28.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28.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28.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28.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28.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28.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28.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28.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28.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28.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28.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28.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28.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28.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28.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28.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28.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28.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28.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28.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28.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28.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28.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28.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28.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28.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28.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28.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28.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28.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28.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28.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28.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28.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28.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28.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28.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28.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28.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28.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28.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28.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28.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28.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28.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28.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28.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28.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28.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28.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28.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28.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28.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28.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28.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28.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28.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28.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28.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28.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28.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28.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42.75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28.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28.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28.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28.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28.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28.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28.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71.2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28.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28.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28.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28.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28.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28.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28.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28.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28.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28.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28.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28.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28.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28.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28.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28.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28.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28.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28.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28.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28.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28.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28.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28.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28.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28.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28.5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28.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28.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28.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28.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28.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28.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28.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28.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28.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28.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28.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28.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28.5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28.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28.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28.5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28.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28.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28.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28.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28.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28.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28.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28.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28.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28.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28.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28.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28.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28.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28.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28.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28.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28.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28.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28.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28.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28.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8.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28.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2.75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28.5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28.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28.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28.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28.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28.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28.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28.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28.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28.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28.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28.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28.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28.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28.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28.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28.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28.5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28.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28.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28.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28.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28.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28.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28.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28.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28.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28.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28.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28.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28.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28.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28.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28.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28.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28.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28.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28.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28.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28.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28.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28.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28.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28.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28.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28.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28.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42.75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28.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28.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28.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28.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28.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28.5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28.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28.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28.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28.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28.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28.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28.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28.5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28.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28.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28.5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28.5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28.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28.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28.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28.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28.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28.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28.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28.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28.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28.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28.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28.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28.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28.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28.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28.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28.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28.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28.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28.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28.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28.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28.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28.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28.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28.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28.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28.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28.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28.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28.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28.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28.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28.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28.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28.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28.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28.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28.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28.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28.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28.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28.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28.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28.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28.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28.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28.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28.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28.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28.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28.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28.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28.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28.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28.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28.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28.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28.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28.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28.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28.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28.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28.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28.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28.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28.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28.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28.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28.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28.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28.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28.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28.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28.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28.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28.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28.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28.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28.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28.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28.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28.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28.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28.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28.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28.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28.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28.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28.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28.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28.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28.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28.5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28.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28.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28.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28.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28.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28.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28.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28.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28.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28.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28.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28.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28.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28.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28.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28.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28.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28.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28.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28.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28.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28.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28.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28.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28.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28.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28.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42.75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28.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28.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28.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28.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28.5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28.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28.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28.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28.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28.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28.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28.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42.75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28.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28.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28.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28.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28.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28.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28.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28.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28.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28.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28.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28.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28.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28.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28.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28.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28.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28.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28.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28.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28.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28.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28.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28.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28.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28.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28.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28.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28.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28.5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28.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28.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28.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28.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28.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28.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28.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28.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28.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28.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28.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28.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28.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28.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28.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28.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28.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28.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28.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28.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28.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28.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28.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28.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28.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28.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28.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28.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28.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28.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28.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28.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28.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28.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28.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28.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28.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28.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28.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28.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28.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28.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28.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28.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28.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28.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28.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28.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28.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28.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28.5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28.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28.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28.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28.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28.5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28.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28.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28.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28.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28.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28.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28.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28.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28.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28.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28.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28.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28.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28.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28.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28.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28.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28.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28.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28.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28.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28.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28.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28.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28.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28.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28.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28.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28.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28.5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28.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28.5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28.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28.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28.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28.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28.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28.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28.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42.75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28.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28.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28.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28.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28.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28.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28.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28.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28.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28.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28.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28.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28.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28.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28.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28.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28.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28.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28.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28.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28.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28.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28.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28.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28.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28.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28.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28.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28.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28.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28.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28.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28.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28.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28.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28.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28.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28.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28.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28.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28.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28.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28.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28.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28.5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28.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28.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28.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28.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28.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28.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28.5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28.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28.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28.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28.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28.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28.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28.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28.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28.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28.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28.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28.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28.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28.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28.5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28.5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28.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28.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28.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28.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28.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28.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28.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28.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28.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28.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28.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28.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28.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28.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28.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28.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28.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28.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28.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28.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28.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28.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28.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28.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28.5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28.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28.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28.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28.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28.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28.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28.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28.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28.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28.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28.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28.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28.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28.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28.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28.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28.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28.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28.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28.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28.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28.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28.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28.5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28.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28.5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28.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28.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28.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28.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28.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28.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28.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28.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28.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28.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28.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28.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28.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28.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28.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28.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28.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28.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28.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28.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28.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28.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28.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42.75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28.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28.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28.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28.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28.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28.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28.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28.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28.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28.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28.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28.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28.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28.5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28.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28.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28.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28.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28.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28.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28.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28.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28.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28.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28.5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28.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28.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28.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28.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28.5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28.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28.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28.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28.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28.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28.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28.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28.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28.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28.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28.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28.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28.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28.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28.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28.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28.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2.75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28.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28.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28.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28.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28.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28.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28.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28.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28.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28.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28.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28.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28.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28.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28.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28.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28.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28.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28.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28.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28.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28.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28.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28.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28.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28.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28.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28.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28.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28.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28.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28.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28.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28.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42.75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28.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28.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28.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28.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28.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28.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28.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28.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28.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28.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28.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28.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28.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28.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28.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28.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28.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8.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28.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28.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28.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28.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28.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28.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28.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28.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28.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28.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42.75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28.5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28.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28.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28.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28.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28.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28.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28.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28.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28.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28.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28.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28.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28.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28.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28.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28.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28.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28.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28.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28.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28.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28.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28.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28.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28.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28.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28.5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28.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28.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28.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28.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28.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28.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28.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28.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28.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28.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28.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28.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28.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28.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28.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28.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28.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28.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28.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28.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28.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28.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28.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28.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28.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28.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28.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28.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28.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28.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28.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28.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42.75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28.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28.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28.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28.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28.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28.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28.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28.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28.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28.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28.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28.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28.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28.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42.75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28.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28.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28.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28.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28.5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28.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28.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28.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28.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28.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28.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28.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28.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28.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28.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28.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28.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28.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28.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28.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28.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28.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28.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28.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28.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28.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28.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28.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28.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28.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28.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28.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28.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28.5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28.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28.5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28.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28.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28.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28.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28.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28.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28.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28.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28.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28.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42.75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28.5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28.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28.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28.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28.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28.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28.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28.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28.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28.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28.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28.5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28.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28.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28.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28.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28.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28.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28.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28.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28.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28.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28.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28.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28.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28.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28.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28.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28.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28.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28.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28.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28.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28.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28.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28.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28.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28.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28.5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28.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28.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28.5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28.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28.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28.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28.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28.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28.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28.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28.5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28.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28.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28.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28.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28.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28.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28.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28.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42.75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28.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28.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28.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28.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28.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28.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28.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28.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28.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28.5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28.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28.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28.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28.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28.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28.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28.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28.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28.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28.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28.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28.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28.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28.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28.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28.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28.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28.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28.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28.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28.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28.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28.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28.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28.5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28.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28.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28.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28.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28.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28.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28.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28.5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28.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28.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28.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28.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28.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28.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28.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28.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28.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28.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28.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28.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28.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28.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28.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28.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28.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28.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28.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28.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28.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28.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28.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28.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28.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28.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28.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28.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28.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28.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28.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28.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28.5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28.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28.5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28.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28.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28.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28.5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28.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28.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28.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28.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28.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28.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28.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28.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28.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28.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28.5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28.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28.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28.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28.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28.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28.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28.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28.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28.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28.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28.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28.5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28.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28.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28.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28.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28.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28.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28.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28.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28.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28.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28.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28.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28.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28.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28.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28.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28.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28.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28.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28.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28.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28.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28.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28.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28.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28.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28.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28.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28.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28.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28.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28.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28.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28.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28.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28.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28.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28.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28.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28.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28.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28.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28.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28.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28.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57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28.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28.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42.75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28.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28.5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28.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28.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28.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28.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28.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28.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28.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28.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28.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28.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28.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28.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28.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28.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28.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28.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28.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28.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28.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28.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28.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28.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28.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28.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28.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28.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28.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28.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28.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2.75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28.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28.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28.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28.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28.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28.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28.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42.75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28.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28.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28.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28.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28.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28.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28.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28.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28.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28.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28.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28.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28.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28.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28.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28.5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28.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28.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28.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28.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28.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28.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28.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28.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28.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28.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28.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28.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28.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28.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28.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28.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57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28.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28.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28.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28.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28.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28.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28.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28.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28.5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28.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28.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28.5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28.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28.5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28.5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28.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28.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28.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28.5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28.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28.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28.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28.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28.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28.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28.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28.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28.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28.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28.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28.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28.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28.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28.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28.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28.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28.5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28.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28.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28.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28.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28.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42.75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28.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28.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28.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28.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28.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28.5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28.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28.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28.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>(((J3194/60)/60)/24)+DATE(1970,1,1)</f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28.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28.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28.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28.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28.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28.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28.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28.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28.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28.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28.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28.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28.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28.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28.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28.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28.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28.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28.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28.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28.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28.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28.5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28.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28.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28.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28.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28.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28.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28.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28.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28.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28.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28.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28.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28.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28.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28.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28.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28.5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28.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28.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28.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28.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28.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28.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28.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28.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28.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28.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28.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28.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28.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28.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28.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28.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28.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28.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28.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28.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28.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28.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28.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28.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28.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28.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28.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28.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28.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28.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28.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28.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28.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28.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28.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28.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28.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42.7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28.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28.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28.5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28.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28.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28.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28.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28.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28.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28.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28.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28.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28.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28.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28.5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28.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28.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28.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28.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28.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28.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28.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42.7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28.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28.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28.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28.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28.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28.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28.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28.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28.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28.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28.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28.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28.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28.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28.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28.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28.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28.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28.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28.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28.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28.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28.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28.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28.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28.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28.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28.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28.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28.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28.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28.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28.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28.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28.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28.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28.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28.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28.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28.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28.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28.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28.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28.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28.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28.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28.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28.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28.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28.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28.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28.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28.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28.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28.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28.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28.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28.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28.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28.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28.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28.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28.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28.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28.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28.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28.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28.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28.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28.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28.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28.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28.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28.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28.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28.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42.75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28.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28.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28.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28.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28.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28.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28.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28.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28.5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28.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28.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28.5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28.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28.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28.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28.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28.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28.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28.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28.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28.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28.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28.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28.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28.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28.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28.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28.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28.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28.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28.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28.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28.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28.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28.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28.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28.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28.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28.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28.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28.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28.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28.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28.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28.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28.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28.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28.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28.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28.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28.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28.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28.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28.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28.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28.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28.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28.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28.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28.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28.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28.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28.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28.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28.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28.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28.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28.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28.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28.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28.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28.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28.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28.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28.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28.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28.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28.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28.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28.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28.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28.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28.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28.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28.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28.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28.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28.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28.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28.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28.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71.2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28.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28.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28.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28.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28.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28.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28.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28.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28.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28.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28.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28.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28.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28.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28.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28.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28.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28.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28.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28.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28.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28.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28.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28.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28.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28.5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28.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28.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28.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28.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28.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28.5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28.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28.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28.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28.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28.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28.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28.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28.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28.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28.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28.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28.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28.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28.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28.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28.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28.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28.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28.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28.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28.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28.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28.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28.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28.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28.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28.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28.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28.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28.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28.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28.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28.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28.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28.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28.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28.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28.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57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28.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28.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28.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28.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28.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28.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28.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28.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28.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28.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28.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28.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28.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28.5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28.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28.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28.5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28.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28.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28.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28.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28.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28.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28.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28.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28.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28.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28.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28.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28.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28.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57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28.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28.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28.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28.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28.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28.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28.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28.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28.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28.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28.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28.5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28.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42.7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28.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42.75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28.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28.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28.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28.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28.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28.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28.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28.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28.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28.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28.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28.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28.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28.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28.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28.5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28.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28.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28.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28.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28.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28.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28.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28.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28.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28.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28.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28.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28.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28.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28.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28.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28.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28.5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28.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28.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28.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28.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28.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28.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28.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28.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28.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28.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28.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28.5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28.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28.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28.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28.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28.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28.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28.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28.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28.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28.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28.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28.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28.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28.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28.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28.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28.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28.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28.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28.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28.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28.5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28.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28.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28.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28.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28.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28.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28.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28.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28.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28.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28.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28.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28.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28.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28.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28.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28.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28.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28.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28.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71.2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28.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28.5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28.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28.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28.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28.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28.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28.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28.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28.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28.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28.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28.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28.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28.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28.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28.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28.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28.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28.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28.5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28.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28.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28.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28.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28.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28.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28.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28.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28.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57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28.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28.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28.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28.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28.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28.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28.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28.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28.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28.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28.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28.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28.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28.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28.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28.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28.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28.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28.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28.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28.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28.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42.75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28.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28.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28.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28.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28.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28.5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28.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28.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28.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28.5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28.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28.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28.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28.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28.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28.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28.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28.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28.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2.75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28.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28.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28.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28.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28.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28.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42.75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28.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28.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28.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28.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28.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28.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28.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28.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28.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28.5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28.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28.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28.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28.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28.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28.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28.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28.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28.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28.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28.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28.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28.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28.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28.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28.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28.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28.5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28.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28.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28.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28.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28.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28.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28.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28.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28.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28.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28.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28.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28.5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28.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28.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28.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28.5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28.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28.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28.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28.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28.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28.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28.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28.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28.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28.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28.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28.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28.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28.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28.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28.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28.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28.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28.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28.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28.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28.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28.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28.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28.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28.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28.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28.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28.5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28.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28.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28.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28.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28.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28.5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28.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28.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28.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28.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28.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28.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28.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28.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28.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28.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28.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28.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28.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28.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28.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28.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28.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28.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28.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28.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28.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28.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28.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28.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28.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28.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28.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28.5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28.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28.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28.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28.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28.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28.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28.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28.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28.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28.5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28.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28.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28.5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28.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28.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28.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28.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28.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28.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28.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28.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28.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28.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28.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28.5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28.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28.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28.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28.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28.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28.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28.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28.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28.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28.5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28.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28.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28.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28.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28.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28.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28.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28.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28.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28.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28.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28.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28.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28.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28.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28.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28.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28.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28.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28.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28.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28.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28.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28.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28.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28.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28.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28.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28.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28.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28.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28.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28.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28.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28.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42.75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28.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28.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28.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28.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28.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28.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28.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28.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28.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28.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28.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28.5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28.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28.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28.5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28.5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28.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28.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28.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28.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28.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28.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28.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28.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28.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28.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28.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28.5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28.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28.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28.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28.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28.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28.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28.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28.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28.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28.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28.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28.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28.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28.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28.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28.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28.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28.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28.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28.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28.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28.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28.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28.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28.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dataConsolidate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6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C40C8-0FBE-4CE1-8EEE-4F1334A1644D}">
  <dimension ref="A1:C14"/>
  <sheetViews>
    <sheetView workbookViewId="0">
      <selection activeCell="E10" sqref="E10"/>
    </sheetView>
  </sheetViews>
  <sheetFormatPr defaultRowHeight="14.25" x14ac:dyDescent="0.45"/>
  <cols>
    <col min="1" max="1" width="24.7968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8385</v>
      </c>
      <c r="C1" t="s">
        <v>8386</v>
      </c>
    </row>
    <row r="2" spans="1:3" x14ac:dyDescent="0.45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45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45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45">
      <c r="A5" t="s">
        <v>8392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45">
      <c r="A6" t="s">
        <v>8393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45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45">
      <c r="B8" s="19"/>
      <c r="C8" s="19"/>
    </row>
    <row r="9" spans="1:3" x14ac:dyDescent="0.45">
      <c r="A9" t="s">
        <v>8389</v>
      </c>
      <c r="B9" s="19" t="e">
        <f>AVERAGE(#REF!)</f>
        <v>#REF!</v>
      </c>
      <c r="C9" s="19" t="e">
        <f>AVERAGE(#REF!)</f>
        <v>#REF!</v>
      </c>
    </row>
    <row r="10" spans="1:3" x14ac:dyDescent="0.45">
      <c r="A10" t="s">
        <v>8390</v>
      </c>
      <c r="B10" s="19" t="e">
        <f>MEDIAN(#REF!)</f>
        <v>#REF!</v>
      </c>
      <c r="C10" s="19" t="e">
        <f>MEDIAN(#REF!)</f>
        <v>#REF!</v>
      </c>
    </row>
    <row r="11" spans="1:3" x14ac:dyDescent="0.45">
      <c r="A11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45">
      <c r="A12" t="s">
        <v>8396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45">
      <c r="A13" t="s">
        <v>8397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45">
      <c r="A14" t="s">
        <v>8398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E53EF-7355-4FBA-BDCA-8C8B370E4077}">
  <dimension ref="A1:F6"/>
  <sheetViews>
    <sheetView topLeftCell="A2" workbookViewId="0">
      <selection activeCell="F3" sqref="F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5.265625" bestFit="1" customWidth="1"/>
    <col min="8" max="8" width="3.59765625" bestFit="1" customWidth="1"/>
    <col min="9" max="9" width="8.9296875" bestFit="1" customWidth="1"/>
    <col min="10" max="10" width="9.06640625" bestFit="1" customWidth="1"/>
    <col min="11" max="11" width="7.796875" bestFit="1" customWidth="1"/>
    <col min="12" max="12" width="8.9296875" bestFit="1" customWidth="1"/>
    <col min="13" max="13" width="10.53125" bestFit="1" customWidth="1"/>
    <col min="14" max="14" width="11.1328125" bestFit="1" customWidth="1"/>
    <col min="15" max="15" width="13.9296875" bestFit="1" customWidth="1"/>
    <col min="16" max="16" width="7.86328125" bestFit="1" customWidth="1"/>
    <col min="17" max="17" width="5.265625" bestFit="1" customWidth="1"/>
    <col min="18" max="18" width="3.59765625" bestFit="1" customWidth="1"/>
    <col min="19" max="19" width="8.9296875" bestFit="1" customWidth="1"/>
    <col min="20" max="20" width="10" bestFit="1" customWidth="1"/>
    <col min="21" max="21" width="13.06640625" bestFit="1" customWidth="1"/>
    <col min="22" max="22" width="8.9296875" bestFit="1" customWidth="1"/>
    <col min="23" max="23" width="15.86328125" bestFit="1" customWidth="1"/>
    <col min="24" max="24" width="11" bestFit="1" customWidth="1"/>
    <col min="25" max="25" width="5.265625" bestFit="1" customWidth="1"/>
    <col min="26" max="26" width="8.9296875" bestFit="1" customWidth="1"/>
    <col min="27" max="27" width="13.796875" bestFit="1" customWidth="1"/>
    <col min="28" max="28" width="11.59765625" bestFit="1" customWidth="1"/>
    <col min="29" max="29" width="5.265625" bestFit="1" customWidth="1"/>
    <col min="30" max="30" width="8.9296875" bestFit="1" customWidth="1"/>
    <col min="31" max="31" width="14.3984375" bestFit="1" customWidth="1"/>
    <col min="32" max="32" width="8.53125" bestFit="1" customWidth="1"/>
    <col min="33" max="33" width="5.265625" bestFit="1" customWidth="1"/>
    <col min="34" max="34" width="3.59765625" bestFit="1" customWidth="1"/>
    <col min="35" max="35" width="8.9296875" bestFit="1" customWidth="1"/>
    <col min="36" max="36" width="11.265625" bestFit="1" customWidth="1"/>
    <col min="37" max="37" width="10.19921875" bestFit="1" customWidth="1"/>
  </cols>
  <sheetData>
    <row r="1" spans="1:6" x14ac:dyDescent="0.45">
      <c r="A1" s="11" t="s">
        <v>8222</v>
      </c>
      <c r="B1" t="s">
        <v>8223</v>
      </c>
    </row>
    <row r="3" spans="1:6" x14ac:dyDescent="0.45">
      <c r="A3" s="11" t="s">
        <v>8363</v>
      </c>
      <c r="B3" s="11" t="s">
        <v>8360</v>
      </c>
    </row>
    <row r="4" spans="1:6" x14ac:dyDescent="0.4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4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FB51C-8F0C-40AB-AACD-8E0774CD848C}">
  <dimension ref="A1:E7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8222</v>
      </c>
      <c r="B1" t="s">
        <v>8224</v>
      </c>
    </row>
    <row r="2" spans="1:5" x14ac:dyDescent="0.45">
      <c r="A2" s="11" t="s">
        <v>8359</v>
      </c>
      <c r="B2" t="s">
        <v>8364</v>
      </c>
    </row>
    <row r="4" spans="1:5" x14ac:dyDescent="0.45">
      <c r="A4" s="11" t="s">
        <v>8363</v>
      </c>
      <c r="B4" s="11" t="s">
        <v>8360</v>
      </c>
    </row>
    <row r="5" spans="1:5" x14ac:dyDescent="0.4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4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6119B-4823-445D-A569-579B9653424B}">
  <dimension ref="A1:F18"/>
  <sheetViews>
    <sheetView workbookViewId="0">
      <selection activeCell="F5" sqref="F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8359</v>
      </c>
      <c r="B1" t="s">
        <v>8315</v>
      </c>
    </row>
    <row r="2" spans="1:6" x14ac:dyDescent="0.45">
      <c r="A2" s="11" t="s">
        <v>8379</v>
      </c>
      <c r="B2" t="s">
        <v>8364</v>
      </c>
    </row>
    <row r="4" spans="1:6" x14ac:dyDescent="0.45">
      <c r="A4" s="11" t="s">
        <v>8363</v>
      </c>
      <c r="B4" s="11" t="s">
        <v>8360</v>
      </c>
    </row>
    <row r="5" spans="1:6" x14ac:dyDescent="0.4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4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4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4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4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4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4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4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4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4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4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4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4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1E23-8641-44C4-9854-3D44C9F90BB7}">
  <dimension ref="A1:F6"/>
  <sheetViews>
    <sheetView topLeftCell="B1" workbookViewId="0">
      <selection activeCell="G8" sqref="G8"/>
    </sheetView>
  </sheetViews>
  <sheetFormatPr defaultRowHeight="14.25" x14ac:dyDescent="0.45"/>
  <cols>
    <col min="1" max="1" width="29.46484375" bestFit="1" customWidth="1"/>
    <col min="2" max="2" width="113.265625" bestFit="1" customWidth="1"/>
    <col min="3" max="4" width="9.06640625" style="8"/>
    <col min="5" max="5" width="15.46484375" style="8" bestFit="1" customWidth="1"/>
  </cols>
  <sheetData>
    <row r="1" spans="1:6" x14ac:dyDescent="0.45">
      <c r="A1" s="17" t="s">
        <v>8380</v>
      </c>
      <c r="B1" s="17" t="s">
        <v>8381</v>
      </c>
      <c r="C1" s="18" t="s">
        <v>8382</v>
      </c>
      <c r="D1" s="18" t="s">
        <v>8383</v>
      </c>
      <c r="E1" s="18" t="s">
        <v>8307</v>
      </c>
      <c r="F1" s="17" t="s">
        <v>8384</v>
      </c>
    </row>
    <row r="2" spans="1:6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>
        <f>VLOOKUP(A2, Kickstarter!B:L, 11, FALSE)</f>
        <v>39</v>
      </c>
    </row>
    <row r="3" spans="1:6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>
        <f>VLOOKUP(A3, Kickstarter!B:L, 11, FALSE)</f>
        <v>56</v>
      </c>
    </row>
    <row r="4" spans="1:6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>
        <f>VLOOKUP(A4, Kickstarter!B:L, 11, FALSE)</f>
        <v>78</v>
      </c>
    </row>
    <row r="5" spans="1:6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>
        <f>VLOOKUP(A5, Kickstarter!B:L, 11, FALSE)</f>
        <v>26</v>
      </c>
    </row>
    <row r="6" spans="1:6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sagar</cp:lastModifiedBy>
  <dcterms:created xsi:type="dcterms:W3CDTF">2017-04-20T15:17:24Z</dcterms:created>
  <dcterms:modified xsi:type="dcterms:W3CDTF">2021-06-27T21:10:51Z</dcterms:modified>
</cp:coreProperties>
</file>