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VEDA\VEDA_Models\PNEC_PL\Exported_files\"/>
    </mc:Choice>
  </mc:AlternateContent>
  <xr:revisionPtr revIDLastSave="0" documentId="13_ncr:1_{B218DF44-BD29-41A0-B011-20F31C29D5F9}" xr6:coauthVersionLast="47" xr6:coauthVersionMax="47" xr10:uidLastSave="{00000000-0000-0000-0000-000000000000}"/>
  <bookViews>
    <workbookView xWindow="-90" yWindow="-90" windowWidth="19380" windowHeight="10260" tabRatio="776" activeTab="4" xr2:uid="{00000000-000D-0000-FFFF-FFFF00000000}"/>
  </bookViews>
  <sheets>
    <sheet name="data" sheetId="1" r:id="rId1"/>
    <sheet name="2015" sheetId="5" r:id="rId2"/>
    <sheet name="2019" sheetId="6" r:id="rId3"/>
    <sheet name="2020" sheetId="7" r:id="rId4"/>
    <sheet name="Calibration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28" i="8" l="1"/>
  <c r="CG24" i="8"/>
  <c r="CG8" i="8"/>
  <c r="CG7" i="8"/>
  <c r="CG5" i="8"/>
  <c r="CF28" i="8"/>
  <c r="CF24" i="8"/>
  <c r="CF8" i="8"/>
  <c r="CF33" i="8" s="1"/>
  <c r="CF7" i="8"/>
  <c r="CF5" i="8"/>
  <c r="CE32" i="8"/>
  <c r="CE23" i="8"/>
  <c r="CE22" i="8"/>
  <c r="CE21" i="8"/>
  <c r="CE20" i="8"/>
  <c r="CE19" i="8"/>
  <c r="CE18" i="8"/>
  <c r="CE17" i="8"/>
  <c r="CE16" i="8"/>
  <c r="CE15" i="8"/>
  <c r="CE14" i="8"/>
  <c r="CE13" i="8"/>
  <c r="CE12" i="8"/>
  <c r="CE11" i="8"/>
  <c r="CE10" i="8"/>
  <c r="CE9" i="8"/>
  <c r="CE6" i="8"/>
  <c r="CE4" i="8"/>
  <c r="AH6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32" i="8"/>
  <c r="AH4" i="8"/>
  <c r="AI7" i="8"/>
  <c r="AI5" i="8"/>
  <c r="AI33" i="8" s="1"/>
  <c r="AI8" i="8"/>
  <c r="AI28" i="8"/>
  <c r="AI24" i="8"/>
  <c r="AA4" i="8"/>
  <c r="BD20" i="8"/>
  <c r="BD18" i="8"/>
  <c r="BD14" i="8"/>
  <c r="BD12" i="8"/>
  <c r="BD10" i="8"/>
  <c r="BD8" i="8"/>
  <c r="BD7" i="8"/>
  <c r="BD6" i="8"/>
  <c r="BD5" i="8"/>
  <c r="BH20" i="8"/>
  <c r="BH19" i="8"/>
  <c r="BH18" i="8"/>
  <c r="BH17" i="8"/>
  <c r="BH14" i="8"/>
  <c r="BH12" i="8"/>
  <c r="BH10" i="8"/>
  <c r="BH8" i="8"/>
  <c r="BH7" i="8"/>
  <c r="BH6" i="8"/>
  <c r="BH5" i="8"/>
  <c r="BL20" i="8"/>
  <c r="BL19" i="8"/>
  <c r="BL18" i="8"/>
  <c r="BL17" i="8"/>
  <c r="BL14" i="8"/>
  <c r="BL12" i="8"/>
  <c r="BL10" i="8"/>
  <c r="BL8" i="8"/>
  <c r="BL7" i="8"/>
  <c r="BL6" i="8"/>
  <c r="BL5" i="8"/>
  <c r="BP20" i="8"/>
  <c r="BP19" i="8"/>
  <c r="BP18" i="8"/>
  <c r="BP17" i="8"/>
  <c r="BP14" i="8"/>
  <c r="BP13" i="8" s="1"/>
  <c r="BP12" i="8"/>
  <c r="BP10" i="8"/>
  <c r="BP8" i="8"/>
  <c r="BP7" i="8"/>
  <c r="BP6" i="8"/>
  <c r="BP5" i="8"/>
  <c r="BS20" i="8"/>
  <c r="BS19" i="8"/>
  <c r="BS18" i="8"/>
  <c r="BS17" i="8"/>
  <c r="BS14" i="8"/>
  <c r="BS12" i="8"/>
  <c r="BS10" i="8"/>
  <c r="BS8" i="8"/>
  <c r="BS7" i="8"/>
  <c r="BS6" i="8"/>
  <c r="BS5" i="8"/>
  <c r="BW20" i="8"/>
  <c r="BW19" i="8"/>
  <c r="BW18" i="8"/>
  <c r="BW17" i="8"/>
  <c r="BW14" i="8"/>
  <c r="BW12" i="8"/>
  <c r="BW10" i="8"/>
  <c r="BW8" i="8"/>
  <c r="BW7" i="8"/>
  <c r="BW6" i="8"/>
  <c r="BW5" i="8"/>
  <c r="BZ20" i="8"/>
  <c r="BZ19" i="8"/>
  <c r="BZ18" i="8"/>
  <c r="BZ17" i="8"/>
  <c r="BZ14" i="8"/>
  <c r="BZ12" i="8"/>
  <c r="BZ10" i="8"/>
  <c r="BZ8" i="8"/>
  <c r="BZ7" i="8"/>
  <c r="BZ6" i="8"/>
  <c r="BZ5" i="8"/>
  <c r="CC20" i="8"/>
  <c r="CC19" i="8"/>
  <c r="CC18" i="8"/>
  <c r="CC17" i="8"/>
  <c r="CC14" i="8"/>
  <c r="CC12" i="8"/>
  <c r="CC10" i="8"/>
  <c r="CC8" i="8"/>
  <c r="CC7" i="8"/>
  <c r="CC6" i="8"/>
  <c r="CC5" i="8"/>
  <c r="CA21" i="8"/>
  <c r="BX21" i="8"/>
  <c r="BU21" i="8"/>
  <c r="BQ21" i="8"/>
  <c r="BN21" i="8"/>
  <c r="BJ21" i="8"/>
  <c r="BF21" i="8"/>
  <c r="BB21" i="8"/>
  <c r="CA20" i="8"/>
  <c r="BX20" i="8"/>
  <c r="BU20" i="8"/>
  <c r="BQ20" i="8"/>
  <c r="BN20" i="8"/>
  <c r="BJ20" i="8"/>
  <c r="BF20" i="8"/>
  <c r="BB20" i="8"/>
  <c r="CA19" i="8"/>
  <c r="BX19" i="8"/>
  <c r="BQ19" i="8"/>
  <c r="BN19" i="8"/>
  <c r="BJ19" i="8"/>
  <c r="BF19" i="8"/>
  <c r="BB19" i="8"/>
  <c r="BX18" i="8"/>
  <c r="BU18" i="8"/>
  <c r="BQ18" i="8"/>
  <c r="CA17" i="8"/>
  <c r="BX17" i="8"/>
  <c r="BU17" i="8"/>
  <c r="BQ17" i="8"/>
  <c r="BN17" i="8"/>
  <c r="BJ17" i="8"/>
  <c r="BB17" i="8"/>
  <c r="CA16" i="8"/>
  <c r="BX16" i="8"/>
  <c r="BU16" i="8"/>
  <c r="BQ16" i="8"/>
  <c r="BN16" i="8"/>
  <c r="BJ16" i="8"/>
  <c r="BB16" i="8"/>
  <c r="BX15" i="8"/>
  <c r="BU15" i="8"/>
  <c r="BQ15" i="8"/>
  <c r="BJ15" i="8"/>
  <c r="BJ14" i="8"/>
  <c r="CA12" i="8"/>
  <c r="BX12" i="8"/>
  <c r="BU12" i="8"/>
  <c r="BQ12" i="8"/>
  <c r="BN12" i="8"/>
  <c r="BJ12" i="8"/>
  <c r="CA11" i="8"/>
  <c r="BX11" i="8"/>
  <c r="BU11" i="8"/>
  <c r="BQ11" i="8"/>
  <c r="BN11" i="8"/>
  <c r="BJ11" i="8"/>
  <c r="BF11" i="8"/>
  <c r="BB11" i="8"/>
  <c r="CA10" i="8"/>
  <c r="BX10" i="8"/>
  <c r="BU10" i="8"/>
  <c r="BQ10" i="8"/>
  <c r="BN10" i="8"/>
  <c r="BJ10" i="8"/>
  <c r="BF10" i="8"/>
  <c r="BB10" i="8"/>
  <c r="CA9" i="8"/>
  <c r="BX9" i="8"/>
  <c r="BU9" i="8"/>
  <c r="BQ9" i="8"/>
  <c r="BN9" i="8"/>
  <c r="BJ9" i="8"/>
  <c r="BF9" i="8"/>
  <c r="BB9" i="8"/>
  <c r="BX6" i="8"/>
  <c r="BU6" i="8"/>
  <c r="BQ6" i="8"/>
  <c r="BU5" i="8"/>
  <c r="BQ5" i="8"/>
  <c r="CA4" i="8"/>
  <c r="BX4" i="8"/>
  <c r="BU4" i="8"/>
  <c r="BQ4" i="8"/>
  <c r="BN4" i="8"/>
  <c r="BJ4" i="8"/>
  <c r="BF4" i="8"/>
  <c r="BB4" i="8"/>
  <c r="CB20" i="8"/>
  <c r="BY20" i="8"/>
  <c r="BV20" i="8"/>
  <c r="BR20" i="8"/>
  <c r="BO20" i="8"/>
  <c r="BK20" i="8"/>
  <c r="BG20" i="8"/>
  <c r="BC20" i="8"/>
  <c r="CB19" i="8"/>
  <c r="BY19" i="8"/>
  <c r="BV19" i="8"/>
  <c r="BR19" i="8"/>
  <c r="BO19" i="8"/>
  <c r="BK19" i="8"/>
  <c r="BG19" i="8"/>
  <c r="CB18" i="8"/>
  <c r="BY18" i="8"/>
  <c r="BV18" i="8"/>
  <c r="BR18" i="8"/>
  <c r="BO18" i="8"/>
  <c r="BK18" i="8"/>
  <c r="BG18" i="8"/>
  <c r="BC18" i="8"/>
  <c r="CB17" i="8"/>
  <c r="BY17" i="8"/>
  <c r="BV17" i="8"/>
  <c r="BR17" i="8"/>
  <c r="BO17" i="8"/>
  <c r="BK17" i="8"/>
  <c r="BG17" i="8"/>
  <c r="CB14" i="8"/>
  <c r="BY14" i="8"/>
  <c r="BV14" i="8"/>
  <c r="BR14" i="8"/>
  <c r="BO14" i="8"/>
  <c r="BK14" i="8"/>
  <c r="BG14" i="8"/>
  <c r="BC14" i="8"/>
  <c r="CB12" i="8"/>
  <c r="BY12" i="8"/>
  <c r="BV12" i="8"/>
  <c r="BR12" i="8"/>
  <c r="BO12" i="8"/>
  <c r="BK12" i="8"/>
  <c r="BG12" i="8"/>
  <c r="BC12" i="8"/>
  <c r="CB10" i="8"/>
  <c r="BY10" i="8"/>
  <c r="BV10" i="8"/>
  <c r="BR10" i="8"/>
  <c r="BO10" i="8"/>
  <c r="BK10" i="8"/>
  <c r="BG10" i="8"/>
  <c r="BC10" i="8"/>
  <c r="CB8" i="8"/>
  <c r="BY8" i="8"/>
  <c r="BV8" i="8"/>
  <c r="BR8" i="8"/>
  <c r="BO8" i="8"/>
  <c r="BK8" i="8"/>
  <c r="BG8" i="8"/>
  <c r="BC8" i="8"/>
  <c r="CB7" i="8"/>
  <c r="BY7" i="8"/>
  <c r="BV7" i="8"/>
  <c r="BR7" i="8"/>
  <c r="BO7" i="8"/>
  <c r="BK7" i="8"/>
  <c r="BG7" i="8"/>
  <c r="BC7" i="8"/>
  <c r="CB6" i="8"/>
  <c r="BY6" i="8"/>
  <c r="BV6" i="8"/>
  <c r="BR6" i="8"/>
  <c r="BO6" i="8"/>
  <c r="BK6" i="8"/>
  <c r="BG6" i="8"/>
  <c r="BC6" i="8"/>
  <c r="CB5" i="8"/>
  <c r="CB13" i="8" s="1"/>
  <c r="BY5" i="8"/>
  <c r="BV5" i="8"/>
  <c r="BV13" i="8" s="1"/>
  <c r="BR5" i="8"/>
  <c r="BR13" i="8" s="1"/>
  <c r="BO5" i="8"/>
  <c r="BO13" i="8" s="1"/>
  <c r="BK5" i="8"/>
  <c r="BK13" i="8" s="1"/>
  <c r="BG5" i="8"/>
  <c r="BG13" i="8" s="1"/>
  <c r="BC5" i="8"/>
  <c r="BC13" i="8" s="1"/>
  <c r="AF20" i="8"/>
  <c r="AF19" i="8"/>
  <c r="AF18" i="8"/>
  <c r="AF17" i="8"/>
  <c r="AF14" i="8"/>
  <c r="AF12" i="8"/>
  <c r="AF10" i="8"/>
  <c r="AF8" i="8"/>
  <c r="AF7" i="8"/>
  <c r="AF6" i="8"/>
  <c r="AF5" i="8"/>
  <c r="AE21" i="8"/>
  <c r="AE20" i="8"/>
  <c r="AE19" i="8"/>
  <c r="AE17" i="8"/>
  <c r="AE16" i="8"/>
  <c r="AE12" i="8"/>
  <c r="AE11" i="8"/>
  <c r="AE10" i="8"/>
  <c r="AE9" i="8"/>
  <c r="AE4" i="8"/>
  <c r="AB18" i="8"/>
  <c r="AD18" i="8"/>
  <c r="AD20" i="8"/>
  <c r="AD19" i="8"/>
  <c r="AD17" i="8"/>
  <c r="AD14" i="8"/>
  <c r="AD12" i="8"/>
  <c r="AD10" i="8"/>
  <c r="AD8" i="8"/>
  <c r="AD7" i="8"/>
  <c r="AD6" i="8"/>
  <c r="AD5" i="8"/>
  <c r="AC21" i="8"/>
  <c r="AC20" i="8"/>
  <c r="AC19" i="8"/>
  <c r="AC18" i="8"/>
  <c r="AC17" i="8"/>
  <c r="AC16" i="8"/>
  <c r="AC15" i="8"/>
  <c r="AC12" i="8"/>
  <c r="AC11" i="8"/>
  <c r="AC10" i="8"/>
  <c r="AC9" i="8"/>
  <c r="AC6" i="8"/>
  <c r="AC4" i="8"/>
  <c r="AB20" i="8"/>
  <c r="AB19" i="8"/>
  <c r="AB17" i="8"/>
  <c r="AB14" i="8"/>
  <c r="AB12" i="8"/>
  <c r="AB10" i="8"/>
  <c r="AB8" i="8"/>
  <c r="AB7" i="8"/>
  <c r="AB6" i="8"/>
  <c r="AB5" i="8"/>
  <c r="AA9" i="8"/>
  <c r="AA10" i="8"/>
  <c r="AA11" i="8"/>
  <c r="AA12" i="8"/>
  <c r="AA15" i="8"/>
  <c r="AA16" i="8"/>
  <c r="AA17" i="8"/>
  <c r="AA18" i="8"/>
  <c r="AA20" i="8"/>
  <c r="AA21" i="8"/>
  <c r="AA6" i="8"/>
  <c r="AA5" i="8"/>
  <c r="X18" i="8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U63" i="5" s="1"/>
  <c r="AS64" i="5"/>
  <c r="AS65" i="5"/>
  <c r="AS66" i="5"/>
  <c r="AS67" i="5"/>
  <c r="AU67" i="5" s="1"/>
  <c r="AS68" i="5"/>
  <c r="AS69" i="5"/>
  <c r="AU69" i="5" s="1"/>
  <c r="AS70" i="5"/>
  <c r="AS71" i="5"/>
  <c r="AU71" i="5" s="1"/>
  <c r="AS72" i="5"/>
  <c r="AS73" i="5"/>
  <c r="AS74" i="5"/>
  <c r="AS75" i="5"/>
  <c r="AU75" i="5" s="1"/>
  <c r="AS76" i="5"/>
  <c r="AS77" i="5"/>
  <c r="AU77" i="5" s="1"/>
  <c r="AS78" i="5"/>
  <c r="AS79" i="5"/>
  <c r="AU79" i="5" s="1"/>
  <c r="AS80" i="5"/>
  <c r="AS81" i="5"/>
  <c r="AS7" i="5"/>
  <c r="AW62" i="5"/>
  <c r="V17" i="8"/>
  <c r="AU62" i="5"/>
  <c r="AU64" i="5"/>
  <c r="AU65" i="5"/>
  <c r="AU66" i="5"/>
  <c r="AU68" i="5"/>
  <c r="AU70" i="5"/>
  <c r="AU72" i="5"/>
  <c r="AU73" i="5"/>
  <c r="AU74" i="5"/>
  <c r="AU76" i="5"/>
  <c r="AU78" i="5"/>
  <c r="AU80" i="5"/>
  <c r="AU81" i="5"/>
  <c r="AU82" i="5"/>
  <c r="AU83" i="5"/>
  <c r="Z12" i="8"/>
  <c r="X12" i="8"/>
  <c r="V12" i="8"/>
  <c r="T12" i="8"/>
  <c r="Z20" i="8"/>
  <c r="Z19" i="8"/>
  <c r="Z18" i="8"/>
  <c r="Z17" i="8"/>
  <c r="Z14" i="8"/>
  <c r="Z10" i="8"/>
  <c r="Z8" i="8"/>
  <c r="Z7" i="8"/>
  <c r="Z6" i="8"/>
  <c r="Z5" i="8"/>
  <c r="Y21" i="8"/>
  <c r="Y20" i="8"/>
  <c r="Y19" i="8"/>
  <c r="Y17" i="8"/>
  <c r="Y16" i="8"/>
  <c r="Y12" i="8"/>
  <c r="Y11" i="8"/>
  <c r="Y10" i="8"/>
  <c r="Y9" i="8"/>
  <c r="Y4" i="8"/>
  <c r="X20" i="8"/>
  <c r="X19" i="8"/>
  <c r="X17" i="8"/>
  <c r="X14" i="8"/>
  <c r="X10" i="8"/>
  <c r="X8" i="8"/>
  <c r="X7" i="8"/>
  <c r="X6" i="8"/>
  <c r="X5" i="8"/>
  <c r="W21" i="8"/>
  <c r="W20" i="8"/>
  <c r="W19" i="8"/>
  <c r="W17" i="8"/>
  <c r="W16" i="8"/>
  <c r="W12" i="8"/>
  <c r="W11" i="8"/>
  <c r="W10" i="8"/>
  <c r="W9" i="8"/>
  <c r="W4" i="8"/>
  <c r="V20" i="8"/>
  <c r="T20" i="8"/>
  <c r="R20" i="8"/>
  <c r="V14" i="8"/>
  <c r="T14" i="8"/>
  <c r="R14" i="8"/>
  <c r="V19" i="8"/>
  <c r="V18" i="8"/>
  <c r="V10" i="8"/>
  <c r="V8" i="8"/>
  <c r="V7" i="8"/>
  <c r="V6" i="8"/>
  <c r="V5" i="8"/>
  <c r="U9" i="8"/>
  <c r="U10" i="8"/>
  <c r="U11" i="8"/>
  <c r="U12" i="8"/>
  <c r="U14" i="8"/>
  <c r="U15" i="8"/>
  <c r="U16" i="8"/>
  <c r="U17" i="8"/>
  <c r="U19" i="8"/>
  <c r="U20" i="8"/>
  <c r="U21" i="8"/>
  <c r="U4" i="8"/>
  <c r="T17" i="8"/>
  <c r="T18" i="8"/>
  <c r="T19" i="8"/>
  <c r="S9" i="8"/>
  <c r="S10" i="8"/>
  <c r="S11" i="8"/>
  <c r="S19" i="8"/>
  <c r="S20" i="8"/>
  <c r="S21" i="8"/>
  <c r="S4" i="8"/>
  <c r="T10" i="8"/>
  <c r="T8" i="8"/>
  <c r="T7" i="8"/>
  <c r="T6" i="8"/>
  <c r="T5" i="8"/>
  <c r="R18" i="8"/>
  <c r="K21" i="8"/>
  <c r="Q21" i="8"/>
  <c r="AJ21" i="8"/>
  <c r="AP21" i="8"/>
  <c r="AU60" i="5"/>
  <c r="R12" i="8"/>
  <c r="R10" i="8"/>
  <c r="R8" i="8"/>
  <c r="R7" i="8"/>
  <c r="R6" i="8"/>
  <c r="R5" i="8"/>
  <c r="Q9" i="8"/>
  <c r="Q10" i="8"/>
  <c r="Q11" i="8"/>
  <c r="Q16" i="8"/>
  <c r="Q17" i="8"/>
  <c r="Q19" i="8"/>
  <c r="Q20" i="8"/>
  <c r="Q4" i="8"/>
  <c r="AZ21" i="8"/>
  <c r="AZ18" i="8"/>
  <c r="AZ10" i="8"/>
  <c r="AZ8" i="8"/>
  <c r="AZ7" i="8"/>
  <c r="AZ6" i="8"/>
  <c r="AZ5" i="8"/>
  <c r="AZ4" i="8" s="1"/>
  <c r="AV21" i="8"/>
  <c r="AV18" i="8"/>
  <c r="AV10" i="8"/>
  <c r="AV8" i="8"/>
  <c r="AV7" i="8"/>
  <c r="AV6" i="8"/>
  <c r="AV5" i="8"/>
  <c r="AV4" i="8" s="1"/>
  <c r="AR8" i="8"/>
  <c r="AR7" i="8"/>
  <c r="AR6" i="8"/>
  <c r="AR5" i="8"/>
  <c r="AR4" i="8" s="1"/>
  <c r="AY21" i="8"/>
  <c r="AU21" i="8"/>
  <c r="AY18" i="8"/>
  <c r="AU18" i="8"/>
  <c r="AY10" i="8"/>
  <c r="AU10" i="8"/>
  <c r="AY8" i="8"/>
  <c r="AU8" i="8"/>
  <c r="AQ8" i="8"/>
  <c r="AY7" i="8"/>
  <c r="AU7" i="8"/>
  <c r="AQ7" i="8"/>
  <c r="AY6" i="8"/>
  <c r="AU6" i="8"/>
  <c r="AQ6" i="8"/>
  <c r="AY5" i="8"/>
  <c r="AY4" i="8" s="1"/>
  <c r="AU5" i="8"/>
  <c r="AU4" i="8" s="1"/>
  <c r="AQ5" i="8"/>
  <c r="AQ4" i="8" s="1"/>
  <c r="P21" i="8"/>
  <c r="P18" i="8"/>
  <c r="P10" i="8"/>
  <c r="P8" i="8"/>
  <c r="P7" i="8"/>
  <c r="P6" i="8"/>
  <c r="P5" i="8"/>
  <c r="P4" i="8" s="1"/>
  <c r="N21" i="8"/>
  <c r="K20" i="8"/>
  <c r="M20" i="8"/>
  <c r="O20" i="8"/>
  <c r="AJ20" i="8"/>
  <c r="AP20" i="8"/>
  <c r="AT20" i="8"/>
  <c r="AX20" i="8"/>
  <c r="N18" i="8"/>
  <c r="N10" i="8"/>
  <c r="N8" i="8"/>
  <c r="N7" i="8"/>
  <c r="N6" i="8"/>
  <c r="N5" i="8"/>
  <c r="N4" i="8" s="1"/>
  <c r="L8" i="8"/>
  <c r="L7" i="8"/>
  <c r="L6" i="8"/>
  <c r="L5" i="8"/>
  <c r="L4" i="8" s="1"/>
  <c r="AX19" i="8"/>
  <c r="AX17" i="8"/>
  <c r="AX16" i="8"/>
  <c r="AX15" i="8"/>
  <c r="AX14" i="8"/>
  <c r="AX13" i="8"/>
  <c r="AX12" i="8"/>
  <c r="AX6" i="8"/>
  <c r="AT19" i="8"/>
  <c r="AT17" i="8"/>
  <c r="AT16" i="8"/>
  <c r="AT15" i="8"/>
  <c r="AT14" i="8"/>
  <c r="AT13" i="8"/>
  <c r="AT12" i="8"/>
  <c r="AT9" i="8"/>
  <c r="AT6" i="8"/>
  <c r="AP9" i="8"/>
  <c r="AP10" i="8"/>
  <c r="AP11" i="8"/>
  <c r="AP12" i="8"/>
  <c r="AP13" i="8"/>
  <c r="AP14" i="8"/>
  <c r="AP15" i="8"/>
  <c r="AP16" i="8"/>
  <c r="AP17" i="8"/>
  <c r="AP18" i="8"/>
  <c r="AP19" i="8"/>
  <c r="AJ19" i="8"/>
  <c r="AJ18" i="8"/>
  <c r="AJ17" i="8"/>
  <c r="AJ16" i="8"/>
  <c r="AJ15" i="8"/>
  <c r="AJ14" i="8"/>
  <c r="O19" i="8"/>
  <c r="O17" i="8"/>
  <c r="O16" i="8"/>
  <c r="O15" i="8"/>
  <c r="O14" i="8"/>
  <c r="O13" i="8"/>
  <c r="O12" i="8"/>
  <c r="O6" i="8"/>
  <c r="M19" i="8"/>
  <c r="M17" i="8"/>
  <c r="M16" i="8"/>
  <c r="M15" i="8"/>
  <c r="M14" i="8"/>
  <c r="M13" i="8"/>
  <c r="M12" i="8"/>
  <c r="M9" i="8"/>
  <c r="M6" i="8"/>
  <c r="K9" i="8"/>
  <c r="K10" i="8"/>
  <c r="K11" i="8"/>
  <c r="K12" i="8"/>
  <c r="K13" i="8"/>
  <c r="K14" i="8"/>
  <c r="K15" i="8"/>
  <c r="K16" i="8"/>
  <c r="K17" i="8"/>
  <c r="K18" i="8"/>
  <c r="K19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H13" i="8"/>
  <c r="D14" i="8"/>
  <c r="E14" i="8"/>
  <c r="F14" i="8"/>
  <c r="G14" i="8"/>
  <c r="H14" i="8"/>
  <c r="D15" i="8"/>
  <c r="E15" i="8"/>
  <c r="F15" i="8"/>
  <c r="G15" i="8"/>
  <c r="H15" i="8"/>
  <c r="D16" i="8"/>
  <c r="E16" i="8"/>
  <c r="F16" i="8"/>
  <c r="G16" i="8"/>
  <c r="H16" i="8"/>
  <c r="D17" i="8"/>
  <c r="E17" i="8"/>
  <c r="F17" i="8"/>
  <c r="G17" i="8"/>
  <c r="H17" i="8"/>
  <c r="D18" i="8"/>
  <c r="E18" i="8"/>
  <c r="F18" i="8"/>
  <c r="G18" i="8"/>
  <c r="H18" i="8"/>
  <c r="D19" i="8"/>
  <c r="E19" i="8"/>
  <c r="F19" i="8"/>
  <c r="G19" i="8"/>
  <c r="H19" i="8"/>
  <c r="D20" i="8"/>
  <c r="E20" i="8"/>
  <c r="F20" i="8"/>
  <c r="G20" i="8"/>
  <c r="H20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O18" i="8" s="1"/>
  <c r="H24" i="8"/>
  <c r="AX18" i="8" s="1"/>
  <c r="D25" i="8"/>
  <c r="E25" i="8"/>
  <c r="F25" i="8"/>
  <c r="G25" i="8"/>
  <c r="O21" i="8" s="1"/>
  <c r="H25" i="8"/>
  <c r="AX21" i="8" s="1"/>
  <c r="D26" i="8"/>
  <c r="E26" i="8"/>
  <c r="F26" i="8"/>
  <c r="G26" i="8"/>
  <c r="H26" i="8"/>
  <c r="D27" i="8"/>
  <c r="E27" i="8"/>
  <c r="F27" i="8"/>
  <c r="G27" i="8"/>
  <c r="H27" i="8"/>
  <c r="D28" i="8"/>
  <c r="E28" i="8"/>
  <c r="F28" i="8"/>
  <c r="G28" i="8"/>
  <c r="H28" i="8"/>
  <c r="D29" i="8"/>
  <c r="E29" i="8"/>
  <c r="F29" i="8"/>
  <c r="G29" i="8"/>
  <c r="H29" i="8"/>
  <c r="D30" i="8"/>
  <c r="E30" i="8"/>
  <c r="F30" i="8"/>
  <c r="G30" i="8"/>
  <c r="H30" i="8"/>
  <c r="D31" i="8"/>
  <c r="E31" i="8"/>
  <c r="F31" i="8"/>
  <c r="G31" i="8"/>
  <c r="H31" i="8"/>
  <c r="D32" i="8"/>
  <c r="E32" i="8"/>
  <c r="F32" i="8"/>
  <c r="G32" i="8"/>
  <c r="H32" i="8"/>
  <c r="D33" i="8"/>
  <c r="E33" i="8"/>
  <c r="F33" i="8"/>
  <c r="G33" i="8"/>
  <c r="H33" i="8"/>
  <c r="D34" i="8"/>
  <c r="E34" i="8"/>
  <c r="F34" i="8"/>
  <c r="G34" i="8"/>
  <c r="H34" i="8"/>
  <c r="D35" i="8"/>
  <c r="E35" i="8"/>
  <c r="F35" i="8"/>
  <c r="G35" i="8"/>
  <c r="H35" i="8"/>
  <c r="D36" i="8"/>
  <c r="E36" i="8"/>
  <c r="F36" i="8"/>
  <c r="G36" i="8"/>
  <c r="H36" i="8"/>
  <c r="D37" i="8"/>
  <c r="E37" i="8"/>
  <c r="F37" i="8"/>
  <c r="G37" i="8"/>
  <c r="H37" i="8"/>
  <c r="BF12" i="8" s="1"/>
  <c r="D38" i="8"/>
  <c r="E38" i="8"/>
  <c r="F38" i="8"/>
  <c r="G38" i="8"/>
  <c r="S5" i="8" s="1"/>
  <c r="H38" i="8"/>
  <c r="BF5" i="8" s="1"/>
  <c r="D39" i="8"/>
  <c r="E39" i="8"/>
  <c r="F39" i="8"/>
  <c r="G39" i="8"/>
  <c r="S14" i="8" s="1"/>
  <c r="H39" i="8"/>
  <c r="BF14" i="8" s="1"/>
  <c r="D40" i="8"/>
  <c r="E40" i="8"/>
  <c r="F40" i="8"/>
  <c r="G40" i="8"/>
  <c r="S15" i="8" s="1"/>
  <c r="H40" i="8"/>
  <c r="BF15" i="8" s="1"/>
  <c r="D41" i="8"/>
  <c r="E41" i="8"/>
  <c r="F41" i="8"/>
  <c r="G41" i="8"/>
  <c r="S13" i="8" s="1"/>
  <c r="H41" i="8"/>
  <c r="BF13" i="8" s="1"/>
  <c r="D42" i="8"/>
  <c r="E42" i="8"/>
  <c r="F42" i="8"/>
  <c r="G42" i="8"/>
  <c r="S7" i="8" s="1"/>
  <c r="H42" i="8"/>
  <c r="BF7" i="8" s="1"/>
  <c r="D43" i="8"/>
  <c r="E43" i="8"/>
  <c r="F43" i="8"/>
  <c r="G43" i="8"/>
  <c r="H43" i="8"/>
  <c r="D44" i="8"/>
  <c r="E44" i="8"/>
  <c r="F44" i="8"/>
  <c r="G44" i="8"/>
  <c r="S16" i="8" s="1"/>
  <c r="H44" i="8"/>
  <c r="BF16" i="8" s="1"/>
  <c r="D45" i="8"/>
  <c r="E45" i="8"/>
  <c r="F45" i="8"/>
  <c r="G45" i="8"/>
  <c r="H45" i="8"/>
  <c r="BF17" i="8" s="1"/>
  <c r="D46" i="8"/>
  <c r="E46" i="8"/>
  <c r="F46" i="8"/>
  <c r="G46" i="8"/>
  <c r="S18" i="8" s="1"/>
  <c r="H46" i="8"/>
  <c r="BF18" i="8" s="1"/>
  <c r="D47" i="8"/>
  <c r="E47" i="8"/>
  <c r="F47" i="8"/>
  <c r="G47" i="8"/>
  <c r="S6" i="8" s="1"/>
  <c r="H47" i="8"/>
  <c r="BF6" i="8" s="1"/>
  <c r="D48" i="8"/>
  <c r="E48" i="8"/>
  <c r="F48" i="8"/>
  <c r="G48" i="8"/>
  <c r="H48" i="8"/>
  <c r="D49" i="8"/>
  <c r="E49" i="8"/>
  <c r="F49" i="8"/>
  <c r="G49" i="8"/>
  <c r="H49" i="8"/>
  <c r="D50" i="8"/>
  <c r="E50" i="8"/>
  <c r="F50" i="8"/>
  <c r="G50" i="8"/>
  <c r="AA19" i="8" s="1"/>
  <c r="H50" i="8"/>
  <c r="BU19" i="8" s="1"/>
  <c r="D51" i="8"/>
  <c r="E51" i="8"/>
  <c r="F51" i="8"/>
  <c r="G51" i="8"/>
  <c r="AA14" i="8" s="1"/>
  <c r="H51" i="8"/>
  <c r="BU14" i="8" s="1"/>
  <c r="D52" i="8"/>
  <c r="E52" i="8"/>
  <c r="F52" i="8"/>
  <c r="G52" i="8"/>
  <c r="H52" i="8"/>
  <c r="D53" i="8"/>
  <c r="E53" i="8"/>
  <c r="F53" i="8"/>
  <c r="G53" i="8"/>
  <c r="AA7" i="8" s="1"/>
  <c r="H53" i="8"/>
  <c r="BU7" i="8" s="1"/>
  <c r="D54" i="8"/>
  <c r="E54" i="8"/>
  <c r="F54" i="8"/>
  <c r="G54" i="8"/>
  <c r="H54" i="8"/>
  <c r="BU8" i="8" s="1"/>
  <c r="D55" i="8"/>
  <c r="E55" i="8"/>
  <c r="F55" i="8"/>
  <c r="G55" i="8"/>
  <c r="Q12" i="8" s="1"/>
  <c r="H55" i="8"/>
  <c r="BB12" i="8" s="1"/>
  <c r="D56" i="8"/>
  <c r="E56" i="8"/>
  <c r="F56" i="8"/>
  <c r="G56" i="8"/>
  <c r="Q5" i="8" s="1"/>
  <c r="H56" i="8"/>
  <c r="BB5" i="8" s="1"/>
  <c r="D57" i="8"/>
  <c r="E57" i="8"/>
  <c r="F57" i="8"/>
  <c r="G57" i="8"/>
  <c r="Q14" i="8" s="1"/>
  <c r="H57" i="8"/>
  <c r="BB14" i="8" s="1"/>
  <c r="D58" i="8"/>
  <c r="E58" i="8"/>
  <c r="F58" i="8"/>
  <c r="G58" i="8"/>
  <c r="H58" i="8"/>
  <c r="D59" i="8"/>
  <c r="E59" i="8"/>
  <c r="F59" i="8"/>
  <c r="G59" i="8"/>
  <c r="Q15" i="8" s="1"/>
  <c r="H59" i="8"/>
  <c r="BB15" i="8" s="1"/>
  <c r="D60" i="8"/>
  <c r="E60" i="8"/>
  <c r="F60" i="8"/>
  <c r="G60" i="8"/>
  <c r="Q13" i="8" s="1"/>
  <c r="H60" i="8"/>
  <c r="BB13" i="8" s="1"/>
  <c r="D61" i="8"/>
  <c r="E61" i="8"/>
  <c r="F61" i="8"/>
  <c r="G61" i="8"/>
  <c r="Q7" i="8" s="1"/>
  <c r="H61" i="8"/>
  <c r="BB7" i="8" s="1"/>
  <c r="D62" i="8"/>
  <c r="E62" i="8"/>
  <c r="F62" i="8"/>
  <c r="G62" i="8"/>
  <c r="Q8" i="8" s="1"/>
  <c r="H62" i="8"/>
  <c r="BB8" i="8" s="1"/>
  <c r="D63" i="8"/>
  <c r="E63" i="8"/>
  <c r="F63" i="8"/>
  <c r="G63" i="8"/>
  <c r="Q18" i="8" s="1"/>
  <c r="H63" i="8"/>
  <c r="BB18" i="8" s="1"/>
  <c r="D64" i="8"/>
  <c r="E64" i="8"/>
  <c r="F64" i="8"/>
  <c r="G64" i="8"/>
  <c r="H64" i="8"/>
  <c r="D65" i="8"/>
  <c r="E65" i="8"/>
  <c r="F65" i="8"/>
  <c r="G65" i="8"/>
  <c r="H65" i="8"/>
  <c r="BQ14" i="8" s="1"/>
  <c r="D66" i="8"/>
  <c r="E66" i="8"/>
  <c r="F66" i="8"/>
  <c r="G66" i="8"/>
  <c r="H66" i="8"/>
  <c r="BQ13" i="8" s="1"/>
  <c r="D67" i="8"/>
  <c r="E67" i="8"/>
  <c r="F67" i="8"/>
  <c r="G67" i="8"/>
  <c r="H67" i="8"/>
  <c r="BQ7" i="8" s="1"/>
  <c r="D68" i="8"/>
  <c r="E68" i="8"/>
  <c r="F68" i="8"/>
  <c r="G68" i="8"/>
  <c r="H68" i="8"/>
  <c r="BQ8" i="8" s="1"/>
  <c r="D69" i="8"/>
  <c r="E69" i="8"/>
  <c r="F69" i="8"/>
  <c r="G69" i="8"/>
  <c r="AC5" i="8" s="1"/>
  <c r="H69" i="8"/>
  <c r="BX5" i="8" s="1"/>
  <c r="D70" i="8"/>
  <c r="E70" i="8"/>
  <c r="F70" i="8"/>
  <c r="G70" i="8"/>
  <c r="H70" i="8"/>
  <c r="BX14" i="8" s="1"/>
  <c r="D71" i="8"/>
  <c r="E71" i="8"/>
  <c r="F71" i="8"/>
  <c r="G71" i="8"/>
  <c r="H71" i="8"/>
  <c r="BX13" i="8" s="1"/>
  <c r="D72" i="8"/>
  <c r="E72" i="8"/>
  <c r="F72" i="8"/>
  <c r="G72" i="8"/>
  <c r="H72" i="8"/>
  <c r="BX7" i="8" s="1"/>
  <c r="D73" i="8"/>
  <c r="E73" i="8"/>
  <c r="F73" i="8"/>
  <c r="G73" i="8"/>
  <c r="H73" i="8"/>
  <c r="BX8" i="8" s="1"/>
  <c r="D74" i="8"/>
  <c r="E74" i="8"/>
  <c r="F74" i="8"/>
  <c r="G74" i="8"/>
  <c r="H74" i="8"/>
  <c r="D75" i="8"/>
  <c r="E75" i="8"/>
  <c r="F75" i="8"/>
  <c r="G75" i="8"/>
  <c r="H75" i="8"/>
  <c r="CA6" i="8" s="1"/>
  <c r="D76" i="8"/>
  <c r="E76" i="8"/>
  <c r="F76" i="8"/>
  <c r="G76" i="8"/>
  <c r="AE5" i="8" s="1"/>
  <c r="H76" i="8"/>
  <c r="CA5" i="8" s="1"/>
  <c r="D77" i="8"/>
  <c r="E77" i="8"/>
  <c r="F77" i="8"/>
  <c r="G77" i="8"/>
  <c r="AE14" i="8" s="1"/>
  <c r="H77" i="8"/>
  <c r="CA14" i="8" s="1"/>
  <c r="D78" i="8"/>
  <c r="E78" i="8"/>
  <c r="F78" i="8"/>
  <c r="G78" i="8"/>
  <c r="AE15" i="8" s="1"/>
  <c r="H78" i="8"/>
  <c r="CA15" i="8" s="1"/>
  <c r="D79" i="8"/>
  <c r="E79" i="8"/>
  <c r="F79" i="8"/>
  <c r="G79" i="8"/>
  <c r="H79" i="8"/>
  <c r="CA13" i="8" s="1"/>
  <c r="D80" i="8"/>
  <c r="E80" i="8"/>
  <c r="F80" i="8"/>
  <c r="G80" i="8"/>
  <c r="H80" i="8"/>
  <c r="CA7" i="8" s="1"/>
  <c r="D81" i="8"/>
  <c r="E81" i="8"/>
  <c r="F81" i="8"/>
  <c r="G81" i="8"/>
  <c r="H81" i="8"/>
  <c r="CA8" i="8" s="1"/>
  <c r="D82" i="8"/>
  <c r="E82" i="8"/>
  <c r="F82" i="8"/>
  <c r="G82" i="8"/>
  <c r="AE18" i="8" s="1"/>
  <c r="H82" i="8"/>
  <c r="CA18" i="8" s="1"/>
  <c r="D83" i="8"/>
  <c r="E83" i="8"/>
  <c r="F83" i="8"/>
  <c r="G83" i="8"/>
  <c r="Y6" i="8" s="1"/>
  <c r="H83" i="8"/>
  <c r="BN6" i="8" s="1"/>
  <c r="D84" i="8"/>
  <c r="E84" i="8"/>
  <c r="F84" i="8"/>
  <c r="G84" i="8"/>
  <c r="W5" i="8" s="1"/>
  <c r="H84" i="8"/>
  <c r="BN5" i="8" s="1"/>
  <c r="D85" i="8"/>
  <c r="E85" i="8"/>
  <c r="F85" i="8"/>
  <c r="G85" i="8"/>
  <c r="W14" i="8" s="1"/>
  <c r="H85" i="8"/>
  <c r="BN14" i="8" s="1"/>
  <c r="D86" i="8"/>
  <c r="E86" i="8"/>
  <c r="F86" i="8"/>
  <c r="G86" i="8"/>
  <c r="W15" i="8" s="1"/>
  <c r="H86" i="8"/>
  <c r="BN15" i="8" s="1"/>
  <c r="D87" i="8"/>
  <c r="E87" i="8"/>
  <c r="F87" i="8"/>
  <c r="G87" i="8"/>
  <c r="H87" i="8"/>
  <c r="BN13" i="8" s="1"/>
  <c r="D88" i="8"/>
  <c r="E88" i="8"/>
  <c r="F88" i="8"/>
  <c r="G88" i="8"/>
  <c r="H88" i="8"/>
  <c r="BN7" i="8" s="1"/>
  <c r="D89" i="8"/>
  <c r="E89" i="8"/>
  <c r="F89" i="8"/>
  <c r="G89" i="8"/>
  <c r="H89" i="8"/>
  <c r="BN8" i="8" s="1"/>
  <c r="D90" i="8"/>
  <c r="E90" i="8"/>
  <c r="F90" i="8"/>
  <c r="G90" i="8"/>
  <c r="Y18" i="8" s="1"/>
  <c r="H90" i="8"/>
  <c r="BN18" i="8" s="1"/>
  <c r="D91" i="8"/>
  <c r="E91" i="8"/>
  <c r="F91" i="8"/>
  <c r="G91" i="8"/>
  <c r="H91" i="8"/>
  <c r="D92" i="8"/>
  <c r="E92" i="8"/>
  <c r="F92" i="8"/>
  <c r="G92" i="8"/>
  <c r="H92" i="8"/>
  <c r="D93" i="8"/>
  <c r="E93" i="8"/>
  <c r="F93" i="8"/>
  <c r="G93" i="8"/>
  <c r="H93" i="8"/>
  <c r="D94" i="8"/>
  <c r="E94" i="8"/>
  <c r="F94" i="8"/>
  <c r="G94" i="8"/>
  <c r="H94" i="8"/>
  <c r="D95" i="8"/>
  <c r="E95" i="8"/>
  <c r="F95" i="8"/>
  <c r="G95" i="8"/>
  <c r="H95" i="8"/>
  <c r="D96" i="8"/>
  <c r="E96" i="8"/>
  <c r="F96" i="8"/>
  <c r="G96" i="8"/>
  <c r="H96" i="8"/>
  <c r="D97" i="8"/>
  <c r="E97" i="8"/>
  <c r="F97" i="8"/>
  <c r="G97" i="8"/>
  <c r="H97" i="8"/>
  <c r="D98" i="8"/>
  <c r="E98" i="8"/>
  <c r="F98" i="8"/>
  <c r="G98" i="8"/>
  <c r="H98" i="8"/>
  <c r="D99" i="8"/>
  <c r="E99" i="8"/>
  <c r="F99" i="8"/>
  <c r="G99" i="8"/>
  <c r="H99" i="8"/>
  <c r="D100" i="8"/>
  <c r="E100" i="8"/>
  <c r="F100" i="8"/>
  <c r="G100" i="8"/>
  <c r="H100" i="8"/>
  <c r="BJ6" i="8" s="1"/>
  <c r="D101" i="8"/>
  <c r="E101" i="8"/>
  <c r="F101" i="8"/>
  <c r="G101" i="8"/>
  <c r="U5" i="8" s="1"/>
  <c r="H101" i="8"/>
  <c r="BJ5" i="8" s="1"/>
  <c r="D102" i="8"/>
  <c r="E102" i="8"/>
  <c r="F102" i="8"/>
  <c r="G102" i="8"/>
  <c r="H102" i="8"/>
  <c r="BJ13" i="8" s="1"/>
  <c r="D103" i="8"/>
  <c r="E103" i="8"/>
  <c r="F103" i="8"/>
  <c r="G103" i="8"/>
  <c r="H103" i="8"/>
  <c r="BJ7" i="8" s="1"/>
  <c r="D104" i="8"/>
  <c r="E104" i="8"/>
  <c r="F104" i="8"/>
  <c r="G104" i="8"/>
  <c r="H104" i="8"/>
  <c r="BJ8" i="8" s="1"/>
  <c r="D105" i="8"/>
  <c r="E105" i="8"/>
  <c r="F105" i="8"/>
  <c r="G105" i="8"/>
  <c r="H105" i="8"/>
  <c r="BJ18" i="8" s="1"/>
  <c r="D106" i="8"/>
  <c r="E106" i="8"/>
  <c r="F106" i="8"/>
  <c r="G106" i="8"/>
  <c r="H106" i="8"/>
  <c r="D107" i="8"/>
  <c r="E107" i="8"/>
  <c r="F107" i="8"/>
  <c r="G107" i="8"/>
  <c r="H107" i="8"/>
  <c r="D108" i="8"/>
  <c r="E108" i="8"/>
  <c r="F108" i="8"/>
  <c r="G108" i="8"/>
  <c r="H108" i="8"/>
  <c r="D109" i="8"/>
  <c r="E109" i="8"/>
  <c r="F109" i="8"/>
  <c r="G109" i="8"/>
  <c r="H109" i="8"/>
  <c r="D110" i="8"/>
  <c r="E110" i="8"/>
  <c r="F110" i="8"/>
  <c r="G110" i="8"/>
  <c r="H110" i="8"/>
  <c r="D111" i="8"/>
  <c r="E111" i="8"/>
  <c r="F111" i="8"/>
  <c r="G111" i="8"/>
  <c r="H111" i="8"/>
  <c r="D112" i="8"/>
  <c r="E112" i="8"/>
  <c r="F112" i="8"/>
  <c r="G112" i="8"/>
  <c r="H112" i="8"/>
  <c r="D113" i="8"/>
  <c r="E113" i="8"/>
  <c r="F113" i="8"/>
  <c r="G113" i="8"/>
  <c r="H113" i="8"/>
  <c r="D114" i="8"/>
  <c r="E114" i="8"/>
  <c r="F114" i="8"/>
  <c r="G114" i="8"/>
  <c r="H114" i="8"/>
  <c r="D115" i="8"/>
  <c r="E115" i="8"/>
  <c r="F115" i="8"/>
  <c r="G115" i="8"/>
  <c r="M11" i="8" s="1"/>
  <c r="H115" i="8"/>
  <c r="AT11" i="8" s="1"/>
  <c r="D116" i="8"/>
  <c r="E116" i="8"/>
  <c r="F116" i="8"/>
  <c r="G116" i="8"/>
  <c r="H116" i="8"/>
  <c r="D117" i="8"/>
  <c r="E117" i="8"/>
  <c r="F117" i="8"/>
  <c r="G117" i="8"/>
  <c r="H117" i="8"/>
  <c r="D118" i="8"/>
  <c r="E118" i="8"/>
  <c r="F118" i="8"/>
  <c r="G118" i="8"/>
  <c r="H118" i="8"/>
  <c r="D119" i="8"/>
  <c r="E119" i="8"/>
  <c r="F119" i="8"/>
  <c r="G119" i="8"/>
  <c r="H119" i="8"/>
  <c r="D120" i="8"/>
  <c r="E120" i="8"/>
  <c r="F120" i="8"/>
  <c r="G120" i="8"/>
  <c r="M21" i="8" s="1"/>
  <c r="H120" i="8"/>
  <c r="AT21" i="8" s="1"/>
  <c r="D121" i="8"/>
  <c r="E121" i="8"/>
  <c r="F121" i="8"/>
  <c r="G121" i="8"/>
  <c r="H121" i="8"/>
  <c r="D122" i="8"/>
  <c r="E122" i="8"/>
  <c r="F122" i="8"/>
  <c r="G122" i="8"/>
  <c r="H122" i="8"/>
  <c r="D123" i="8"/>
  <c r="E123" i="8"/>
  <c r="F123" i="8"/>
  <c r="G123" i="8"/>
  <c r="H123" i="8"/>
  <c r="D124" i="8"/>
  <c r="E124" i="8"/>
  <c r="F124" i="8"/>
  <c r="G124" i="8"/>
  <c r="H124" i="8"/>
  <c r="D125" i="8"/>
  <c r="E125" i="8"/>
  <c r="F125" i="8"/>
  <c r="G125" i="8"/>
  <c r="H125" i="8"/>
  <c r="D126" i="8"/>
  <c r="E126" i="8"/>
  <c r="F126" i="8"/>
  <c r="G126" i="8"/>
  <c r="H126" i="8"/>
  <c r="D127" i="8"/>
  <c r="E127" i="8"/>
  <c r="F127" i="8"/>
  <c r="G127" i="8"/>
  <c r="H127" i="8"/>
  <c r="D128" i="8"/>
  <c r="E128" i="8"/>
  <c r="F128" i="8"/>
  <c r="G128" i="8"/>
  <c r="H128" i="8"/>
  <c r="D129" i="8"/>
  <c r="E129" i="8"/>
  <c r="F129" i="8"/>
  <c r="G129" i="8"/>
  <c r="H129" i="8"/>
  <c r="D130" i="8"/>
  <c r="E130" i="8"/>
  <c r="F130" i="8"/>
  <c r="G130" i="8"/>
  <c r="H130" i="8"/>
  <c r="D131" i="8"/>
  <c r="E131" i="8"/>
  <c r="F131" i="8"/>
  <c r="G131" i="8"/>
  <c r="H131" i="8"/>
  <c r="D132" i="8"/>
  <c r="E132" i="8"/>
  <c r="F132" i="8"/>
  <c r="G132" i="8"/>
  <c r="AH7" i="8" s="1"/>
  <c r="H132" i="8"/>
  <c r="D133" i="8"/>
  <c r="E133" i="8"/>
  <c r="F133" i="8"/>
  <c r="G133" i="8"/>
  <c r="H133" i="8"/>
  <c r="D134" i="8"/>
  <c r="E134" i="8"/>
  <c r="F134" i="8"/>
  <c r="G134" i="8"/>
  <c r="H134" i="8"/>
  <c r="D135" i="8"/>
  <c r="E135" i="8"/>
  <c r="F135" i="8"/>
  <c r="G135" i="8"/>
  <c r="H135" i="8"/>
  <c r="D136" i="8"/>
  <c r="E136" i="8"/>
  <c r="F136" i="8"/>
  <c r="G136" i="8"/>
  <c r="H136" i="8"/>
  <c r="D137" i="8"/>
  <c r="E137" i="8"/>
  <c r="F137" i="8"/>
  <c r="G137" i="8"/>
  <c r="H137" i="8"/>
  <c r="D138" i="8"/>
  <c r="E138" i="8"/>
  <c r="F138" i="8"/>
  <c r="G138" i="8"/>
  <c r="AH30" i="8" s="1"/>
  <c r="H138" i="8"/>
  <c r="D139" i="8"/>
  <c r="E139" i="8"/>
  <c r="F139" i="8"/>
  <c r="G139" i="8"/>
  <c r="H139" i="8"/>
  <c r="D140" i="8"/>
  <c r="E140" i="8"/>
  <c r="F140" i="8"/>
  <c r="G140" i="8"/>
  <c r="CE25" i="8" s="1"/>
  <c r="H140" i="8"/>
  <c r="D141" i="8"/>
  <c r="E141" i="8"/>
  <c r="F141" i="8"/>
  <c r="G141" i="8"/>
  <c r="H141" i="8"/>
  <c r="D142" i="8"/>
  <c r="E142" i="8"/>
  <c r="F142" i="8"/>
  <c r="G142" i="8"/>
  <c r="CE26" i="8" s="1"/>
  <c r="H142" i="8"/>
  <c r="D143" i="8"/>
  <c r="E143" i="8"/>
  <c r="F143" i="8"/>
  <c r="G143" i="8"/>
  <c r="H143" i="8"/>
  <c r="D144" i="8"/>
  <c r="E144" i="8"/>
  <c r="F144" i="8"/>
  <c r="G144" i="8"/>
  <c r="AH31" i="8" s="1"/>
  <c r="H144" i="8"/>
  <c r="D145" i="8"/>
  <c r="E145" i="8"/>
  <c r="F145" i="8"/>
  <c r="G145" i="8"/>
  <c r="H145" i="8"/>
  <c r="D146" i="8"/>
  <c r="E146" i="8"/>
  <c r="F146" i="8"/>
  <c r="G146" i="8"/>
  <c r="H146" i="8"/>
  <c r="D147" i="8"/>
  <c r="E147" i="8"/>
  <c r="F147" i="8"/>
  <c r="G147" i="8"/>
  <c r="H147" i="8"/>
  <c r="D148" i="8"/>
  <c r="E148" i="8"/>
  <c r="F148" i="8"/>
  <c r="G148" i="8"/>
  <c r="H148" i="8"/>
  <c r="D149" i="8"/>
  <c r="E149" i="8"/>
  <c r="F149" i="8"/>
  <c r="G149" i="8"/>
  <c r="H149" i="8"/>
  <c r="D150" i="8"/>
  <c r="E150" i="8"/>
  <c r="F150" i="8"/>
  <c r="G150" i="8"/>
  <c r="H150" i="8"/>
  <c r="D151" i="8"/>
  <c r="E151" i="8"/>
  <c r="F151" i="8"/>
  <c r="G151" i="8"/>
  <c r="H151" i="8"/>
  <c r="D152" i="8"/>
  <c r="E152" i="8"/>
  <c r="F152" i="8"/>
  <c r="G152" i="8"/>
  <c r="H152" i="8"/>
  <c r="D153" i="8"/>
  <c r="E153" i="8"/>
  <c r="F153" i="8"/>
  <c r="G153" i="8"/>
  <c r="H153" i="8"/>
  <c r="D154" i="8"/>
  <c r="E154" i="8"/>
  <c r="F154" i="8"/>
  <c r="G154" i="8"/>
  <c r="H154" i="8"/>
  <c r="D155" i="8"/>
  <c r="E155" i="8"/>
  <c r="F155" i="8"/>
  <c r="G155" i="8"/>
  <c r="H155" i="8"/>
  <c r="D156" i="8"/>
  <c r="E156" i="8"/>
  <c r="F156" i="8"/>
  <c r="G156" i="8"/>
  <c r="H156" i="8"/>
  <c r="D157" i="8"/>
  <c r="E157" i="8"/>
  <c r="F157" i="8"/>
  <c r="G157" i="8"/>
  <c r="H157" i="8"/>
  <c r="D158" i="8"/>
  <c r="E158" i="8"/>
  <c r="F158" i="8"/>
  <c r="G158" i="8"/>
  <c r="H158" i="8"/>
  <c r="D159" i="8"/>
  <c r="E159" i="8"/>
  <c r="F159" i="8"/>
  <c r="G159" i="8"/>
  <c r="H159" i="8"/>
  <c r="D160" i="8"/>
  <c r="E160" i="8"/>
  <c r="F160" i="8"/>
  <c r="G160" i="8"/>
  <c r="H160" i="8"/>
  <c r="D161" i="8"/>
  <c r="E161" i="8"/>
  <c r="F161" i="8"/>
  <c r="G161" i="8"/>
  <c r="H161" i="8"/>
  <c r="D162" i="8"/>
  <c r="E162" i="8"/>
  <c r="F162" i="8"/>
  <c r="G162" i="8"/>
  <c r="H162" i="8"/>
  <c r="D163" i="8"/>
  <c r="E163" i="8"/>
  <c r="F163" i="8"/>
  <c r="G163" i="8"/>
  <c r="H163" i="8"/>
  <c r="D164" i="8"/>
  <c r="E164" i="8"/>
  <c r="F164" i="8"/>
  <c r="G164" i="8"/>
  <c r="H164" i="8"/>
  <c r="D165" i="8"/>
  <c r="E165" i="8"/>
  <c r="F165" i="8"/>
  <c r="G165" i="8"/>
  <c r="H165" i="8"/>
  <c r="D166" i="8"/>
  <c r="E166" i="8"/>
  <c r="F166" i="8"/>
  <c r="G166" i="8"/>
  <c r="H166" i="8"/>
  <c r="D167" i="8"/>
  <c r="E167" i="8"/>
  <c r="F167" i="8"/>
  <c r="G167" i="8"/>
  <c r="H167" i="8"/>
  <c r="D168" i="8"/>
  <c r="E168" i="8"/>
  <c r="F168" i="8"/>
  <c r="G168" i="8"/>
  <c r="H168" i="8"/>
  <c r="D5" i="8"/>
  <c r="E5" i="8"/>
  <c r="F5" i="8"/>
  <c r="G5" i="8"/>
  <c r="K5" i="8" s="1"/>
  <c r="H5" i="8"/>
  <c r="AP5" i="8" s="1"/>
  <c r="D6" i="8"/>
  <c r="E6" i="8"/>
  <c r="F6" i="8"/>
  <c r="G6" i="8"/>
  <c r="K6" i="8" s="1"/>
  <c r="H6" i="8"/>
  <c r="AP6" i="8" s="1"/>
  <c r="D7" i="8"/>
  <c r="E7" i="8"/>
  <c r="F7" i="8"/>
  <c r="G7" i="8"/>
  <c r="K7" i="8" s="1"/>
  <c r="H7" i="8"/>
  <c r="AP7" i="8" s="1"/>
  <c r="D8" i="8"/>
  <c r="E8" i="8"/>
  <c r="F8" i="8"/>
  <c r="G8" i="8"/>
  <c r="K8" i="8" s="1"/>
  <c r="H8" i="8"/>
  <c r="AP8" i="8" s="1"/>
  <c r="E4" i="8"/>
  <c r="F4" i="8"/>
  <c r="G4" i="8"/>
  <c r="K4" i="8" s="1"/>
  <c r="H4" i="8"/>
  <c r="AP4" i="8" s="1"/>
  <c r="D4" i="8"/>
  <c r="CE5" i="8" l="1"/>
  <c r="CE28" i="8"/>
  <c r="BW13" i="8"/>
  <c r="CE24" i="8"/>
  <c r="CE8" i="8"/>
  <c r="CG33" i="8"/>
  <c r="AH27" i="8"/>
  <c r="CE29" i="8"/>
  <c r="AH29" i="8"/>
  <c r="AH5" i="8"/>
  <c r="CE27" i="8"/>
  <c r="BD13" i="8"/>
  <c r="AH28" i="8"/>
  <c r="AH26" i="8"/>
  <c r="CE30" i="8"/>
  <c r="AH25" i="8"/>
  <c r="CE7" i="8"/>
  <c r="CE31" i="8"/>
  <c r="BL13" i="8"/>
  <c r="AH24" i="8"/>
  <c r="AH8" i="8"/>
  <c r="BZ13" i="8"/>
  <c r="BZ22" i="8" s="1"/>
  <c r="BZ24" i="8" s="1"/>
  <c r="BH13" i="8"/>
  <c r="BH22" i="8" s="1"/>
  <c r="BH24" i="8" s="1"/>
  <c r="CC13" i="8"/>
  <c r="CC22" i="8" s="1"/>
  <c r="CC24" i="8" s="1"/>
  <c r="BS13" i="8"/>
  <c r="BS22" i="8" s="1"/>
  <c r="BS24" i="8" s="1"/>
  <c r="BP22" i="8"/>
  <c r="BP24" i="8" s="1"/>
  <c r="BP27" i="8" s="1"/>
  <c r="BW22" i="8"/>
  <c r="BW24" i="8" s="1"/>
  <c r="BL22" i="8"/>
  <c r="BL24" i="8" s="1"/>
  <c r="Y13" i="8"/>
  <c r="BF8" i="8"/>
  <c r="BF22" i="8" s="1"/>
  <c r="BF24" i="8" s="1"/>
  <c r="W8" i="8"/>
  <c r="Z13" i="8"/>
  <c r="Z22" i="8" s="1"/>
  <c r="Z24" i="8" s="1"/>
  <c r="BU13" i="8"/>
  <c r="BU22" i="8" s="1"/>
  <c r="BU24" i="8" s="1"/>
  <c r="BB6" i="8"/>
  <c r="BB22" i="8" s="1"/>
  <c r="BB24" i="8" s="1"/>
  <c r="Q6" i="8"/>
  <c r="Q22" i="8" s="1"/>
  <c r="AF13" i="8"/>
  <c r="AF22" i="8" s="1"/>
  <c r="AF24" i="8" s="1"/>
  <c r="W18" i="8"/>
  <c r="Y8" i="8"/>
  <c r="BD22" i="8"/>
  <c r="BD24" i="8" s="1"/>
  <c r="AE7" i="8"/>
  <c r="AE6" i="8"/>
  <c r="CA22" i="8"/>
  <c r="CA24" i="8" s="1"/>
  <c r="BX22" i="8"/>
  <c r="BX24" i="8" s="1"/>
  <c r="AC8" i="8"/>
  <c r="AE8" i="8"/>
  <c r="BJ22" i="8"/>
  <c r="BJ24" i="8" s="1"/>
  <c r="BN22" i="8"/>
  <c r="BN24" i="8" s="1"/>
  <c r="BY13" i="8"/>
  <c r="BY22" i="8" s="1"/>
  <c r="BY24" i="8" s="1"/>
  <c r="AE13" i="8"/>
  <c r="X13" i="8"/>
  <c r="X22" i="8" s="1"/>
  <c r="BQ22" i="8"/>
  <c r="BQ24" i="8" s="1"/>
  <c r="T13" i="8"/>
  <c r="T22" i="8" s="1"/>
  <c r="BC22" i="8"/>
  <c r="BC24" i="8" s="1"/>
  <c r="BR22" i="8"/>
  <c r="BR24" i="8" s="1"/>
  <c r="BG22" i="8"/>
  <c r="BG24" i="8" s="1"/>
  <c r="BV22" i="8"/>
  <c r="BV24" i="8" s="1"/>
  <c r="BK22" i="8"/>
  <c r="BK24" i="8" s="1"/>
  <c r="BO22" i="8"/>
  <c r="BO24" i="8" s="1"/>
  <c r="BO27" i="8" s="1"/>
  <c r="CB22" i="8"/>
  <c r="CB24" i="8" s="1"/>
  <c r="AC13" i="8"/>
  <c r="V13" i="8"/>
  <c r="V22" i="8" s="1"/>
  <c r="AB13" i="8"/>
  <c r="AB22" i="8" s="1"/>
  <c r="AB24" i="8" s="1"/>
  <c r="AD13" i="8"/>
  <c r="AD22" i="8" s="1"/>
  <c r="AD24" i="8" s="1"/>
  <c r="AC14" i="8"/>
  <c r="AA8" i="8"/>
  <c r="AC7" i="8"/>
  <c r="AA13" i="8"/>
  <c r="Y7" i="8"/>
  <c r="W6" i="8"/>
  <c r="W7" i="8"/>
  <c r="R13" i="8"/>
  <c r="R22" i="8" s="1"/>
  <c r="Y5" i="8"/>
  <c r="Y14" i="8"/>
  <c r="Y15" i="8"/>
  <c r="U18" i="8"/>
  <c r="W13" i="8"/>
  <c r="U6" i="8"/>
  <c r="U8" i="8"/>
  <c r="U7" i="8"/>
  <c r="U13" i="8"/>
  <c r="N22" i="8"/>
  <c r="P22" i="8"/>
  <c r="S12" i="8"/>
  <c r="L22" i="8"/>
  <c r="S17" i="8"/>
  <c r="S8" i="8"/>
  <c r="O10" i="8"/>
  <c r="AP22" i="8"/>
  <c r="K22" i="8"/>
  <c r="AU22" i="8"/>
  <c r="AR22" i="8"/>
  <c r="AV22" i="8"/>
  <c r="AZ22" i="8"/>
  <c r="AY22" i="8"/>
  <c r="AT10" i="8"/>
  <c r="M18" i="8"/>
  <c r="AX4" i="8"/>
  <c r="AX5" i="8"/>
  <c r="M10" i="8"/>
  <c r="AT7" i="8"/>
  <c r="O4" i="8"/>
  <c r="AX9" i="8"/>
  <c r="O5" i="8"/>
  <c r="AX11" i="8"/>
  <c r="M7" i="8"/>
  <c r="O9" i="8"/>
  <c r="AT4" i="8"/>
  <c r="AX7" i="8"/>
  <c r="M4" i="8"/>
  <c r="AT8" i="8"/>
  <c r="O11" i="8"/>
  <c r="O7" i="8"/>
  <c r="M8" i="8"/>
  <c r="AX10" i="8"/>
  <c r="AT5" i="8"/>
  <c r="AX8" i="8"/>
  <c r="AT18" i="8"/>
  <c r="M5" i="8"/>
  <c r="O8" i="8"/>
  <c r="AQ22" i="8"/>
  <c r="CE33" i="8" l="1"/>
  <c r="AH33" i="8"/>
  <c r="AE22" i="8"/>
  <c r="AA22" i="8"/>
  <c r="AC22" i="8"/>
  <c r="W22" i="8"/>
  <c r="Y22" i="8"/>
  <c r="U22" i="8"/>
  <c r="M22" i="8"/>
  <c r="S22" i="8"/>
  <c r="AT22" i="8"/>
  <c r="AX22" i="8"/>
  <c r="O22" i="8"/>
</calcChain>
</file>

<file path=xl/sharedStrings.xml><?xml version="1.0" encoding="utf-8"?>
<sst xmlns="http://schemas.openxmlformats.org/spreadsheetml/2006/main" count="1935" uniqueCount="416">
  <si>
    <t>Sum of Pv</t>
  </si>
  <si>
    <t>Commodityset</t>
  </si>
  <si>
    <t>FUEAGR</t>
  </si>
  <si>
    <t>FUECOM</t>
  </si>
  <si>
    <t>FUEIND</t>
  </si>
  <si>
    <t>FUERSD</t>
  </si>
  <si>
    <t>FUETRA</t>
  </si>
  <si>
    <t/>
  </si>
  <si>
    <t>Processset</t>
  </si>
  <si>
    <t>AGR</t>
  </si>
  <si>
    <t>COM_COOKING</t>
  </si>
  <si>
    <t>COM_COOLING</t>
  </si>
  <si>
    <t>COM_ELEC_EQUIPMENTS</t>
  </si>
  <si>
    <t>COM_HEATING</t>
  </si>
  <si>
    <t>COM_LIGHT</t>
  </si>
  <si>
    <t>COM_PUBLIC_LIGHT</t>
  </si>
  <si>
    <t>COM_REFRIGERATION</t>
  </si>
  <si>
    <t>COM_WATER HEATING</t>
  </si>
  <si>
    <t>ICH</t>
  </si>
  <si>
    <t>ICL</t>
  </si>
  <si>
    <t>ICM</t>
  </si>
  <si>
    <t>IFB</t>
  </si>
  <si>
    <t>IGH_IGF</t>
  </si>
  <si>
    <t>IIS</t>
  </si>
  <si>
    <t>ILM</t>
  </si>
  <si>
    <t>INF</t>
  </si>
  <si>
    <t>INM</t>
  </si>
  <si>
    <t>IOI</t>
  </si>
  <si>
    <t>IPP</t>
  </si>
  <si>
    <t>NEC</t>
  </si>
  <si>
    <t>RSD_COOKING</t>
  </si>
  <si>
    <t>RSD_COOLING</t>
  </si>
  <si>
    <t>RSD_ELEC_EQUIPMENTS</t>
  </si>
  <si>
    <t>RSD_HEATING</t>
  </si>
  <si>
    <t>RSD_LIGHT</t>
  </si>
  <si>
    <t>RSD_WATER HEATING</t>
  </si>
  <si>
    <t>TRA_TAV_FREIGHT</t>
  </si>
  <si>
    <t>TRA_TAV_PASS</t>
  </si>
  <si>
    <t>TRA_TBUS_TBIS</t>
  </si>
  <si>
    <t>TRA_TCAR</t>
  </si>
  <si>
    <t>TRA_TFREIGHT</t>
  </si>
  <si>
    <t>TRA_TMOTO</t>
  </si>
  <si>
    <t>TRA_TNAV</t>
  </si>
  <si>
    <t>TRA_TRAIN_FREIGHT</t>
  </si>
  <si>
    <t>TRA_TRAIN_PASS</t>
  </si>
  <si>
    <t>Commodity</t>
  </si>
  <si>
    <t>AGROIL</t>
  </si>
  <si>
    <t>AGRLPG</t>
  </si>
  <si>
    <t>AGRHTH</t>
  </si>
  <si>
    <t>AGRGAS</t>
  </si>
  <si>
    <t>AGRELC</t>
  </si>
  <si>
    <t>COMLPG</t>
  </si>
  <si>
    <t>COMGAS</t>
  </si>
  <si>
    <t>COMELC</t>
  </si>
  <si>
    <t>COMGEO</t>
  </si>
  <si>
    <t>COMSOL</t>
  </si>
  <si>
    <t>COMOIL</t>
  </si>
  <si>
    <t>COMLTH</t>
  </si>
  <si>
    <t>COMCSV</t>
  </si>
  <si>
    <t>COMBIO</t>
  </si>
  <si>
    <t>COMAHT</t>
  </si>
  <si>
    <t>IOIHTH</t>
  </si>
  <si>
    <t>INDRFG</t>
  </si>
  <si>
    <t>INDLPG</t>
  </si>
  <si>
    <t>INDLFO</t>
  </si>
  <si>
    <t>INDHH2</t>
  </si>
  <si>
    <t>INDHFO</t>
  </si>
  <si>
    <t>INDGAS</t>
  </si>
  <si>
    <t>INDELC</t>
  </si>
  <si>
    <t>INDCOK</t>
  </si>
  <si>
    <t>INDCOA</t>
  </si>
  <si>
    <t>INDBIO</t>
  </si>
  <si>
    <t>ICHHTH</t>
  </si>
  <si>
    <t>ICLHTH</t>
  </si>
  <si>
    <t>INDSLU</t>
  </si>
  <si>
    <t>INDHTH</t>
  </si>
  <si>
    <t>IFBHTH</t>
  </si>
  <si>
    <t>INFHTH</t>
  </si>
  <si>
    <t>INMHTH</t>
  </si>
  <si>
    <t>IPPHTH</t>
  </si>
  <si>
    <t>INDNAP</t>
  </si>
  <si>
    <t>RSDLPG</t>
  </si>
  <si>
    <t>RSDGAS</t>
  </si>
  <si>
    <t>RSDELC</t>
  </si>
  <si>
    <t>RSDBIO</t>
  </si>
  <si>
    <t>RSDSOL</t>
  </si>
  <si>
    <t>RSDOIL</t>
  </si>
  <si>
    <t>RSDLTH</t>
  </si>
  <si>
    <t>RSDAHT</t>
  </si>
  <si>
    <t>TRAKER</t>
  </si>
  <si>
    <t>TRAELC</t>
  </si>
  <si>
    <t>TRAGAS</t>
  </si>
  <si>
    <t>TRADSTB9</t>
  </si>
  <si>
    <t>TRADSTB8</t>
  </si>
  <si>
    <t>TRADSTB6</t>
  </si>
  <si>
    <t>TRADSTB5</t>
  </si>
  <si>
    <t>TRADSTB30</t>
  </si>
  <si>
    <t>TRALPG</t>
  </si>
  <si>
    <t>TRAGSLB5</t>
  </si>
  <si>
    <t>TRAGSLB3</t>
  </si>
  <si>
    <t>TRAGSLB10</t>
  </si>
  <si>
    <t>TRAGSL</t>
  </si>
  <si>
    <t>TRAGH2</t>
  </si>
  <si>
    <t>TRAHFO</t>
  </si>
  <si>
    <t>TRADST</t>
  </si>
  <si>
    <t>Scenario</t>
  </si>
  <si>
    <t>ref</t>
  </si>
  <si>
    <t>Period</t>
  </si>
  <si>
    <t>Direção-Geral de Energia e Geologia</t>
  </si>
  <si>
    <t>Direção de Serviços de Planeamento Energético e Estatística</t>
  </si>
  <si>
    <t>BALANÇO ENERGÉTICO
PJ</t>
  </si>
  <si>
    <t>Hulha e Antracite</t>
  </si>
  <si>
    <t>Coque de Carvão</t>
  </si>
  <si>
    <t>Total de Carvão</t>
  </si>
  <si>
    <t>Petróleo Bruto</t>
  </si>
  <si>
    <t>Refugos e Produtos Intermédios</t>
  </si>
  <si>
    <t>GPL</t>
  </si>
  <si>
    <t>Gasolinas</t>
  </si>
  <si>
    <t>Petróleos</t>
  </si>
  <si>
    <t>Jets</t>
  </si>
  <si>
    <t>Gasóleo</t>
  </si>
  <si>
    <t>Fuelóleo</t>
  </si>
  <si>
    <t>Nafta</t>
  </si>
  <si>
    <t>Coque de Petróleo</t>
  </si>
  <si>
    <t>Total de Petróleo Energético</t>
  </si>
  <si>
    <t>Lubrificantes</t>
  </si>
  <si>
    <t>Asfaltos</t>
  </si>
  <si>
    <t>Parafinas</t>
  </si>
  <si>
    <t>Solventes</t>
  </si>
  <si>
    <t>Outros</t>
  </si>
  <si>
    <t>Total de Petróleo Não Energético</t>
  </si>
  <si>
    <t>Total de Petróleo</t>
  </si>
  <si>
    <t>Gás Natural</t>
  </si>
  <si>
    <t>Gases Incond. de Petroquímica</t>
  </si>
  <si>
    <t>Hidrogénio</t>
  </si>
  <si>
    <t>Outros Gases Derivados</t>
  </si>
  <si>
    <t>Hidro-eletricidade</t>
  </si>
  <si>
    <t>Eólica</t>
  </si>
  <si>
    <t>Foto-voltaica</t>
  </si>
  <si>
    <t xml:space="preserve">Geo-térmica </t>
  </si>
  <si>
    <t>Termo-eletricidade</t>
  </si>
  <si>
    <t>Total de Eletricidade</t>
  </si>
  <si>
    <t>Calor</t>
  </si>
  <si>
    <t>Resíduos Não Renováveis</t>
  </si>
  <si>
    <t>Solar Térmico</t>
  </si>
  <si>
    <t>Lenhas e Resíduos Vegetais</t>
  </si>
  <si>
    <t>Resíduos Sólidos Urbanos</t>
  </si>
  <si>
    <t>Licores Sulfitivos</t>
  </si>
  <si>
    <t>Outros Renováveis</t>
  </si>
  <si>
    <t>Biogás</t>
  </si>
  <si>
    <t>Biocombus-tíveis</t>
  </si>
  <si>
    <t>Bombas de Calor</t>
  </si>
  <si>
    <t>Renováveis
Sem Eletricidade</t>
  </si>
  <si>
    <t>TOTAL GERAL</t>
  </si>
  <si>
    <t>3 = 1 + 2</t>
  </si>
  <si>
    <t>14 = 4 a 13</t>
  </si>
  <si>
    <t>20 = 15 a 19</t>
  </si>
  <si>
    <t>21= 14 + 20</t>
  </si>
  <si>
    <t>25 = 23 + 24</t>
  </si>
  <si>
    <t>42 = 34 a 41</t>
  </si>
  <si>
    <t>43=3+21+22+25+31+32+33+42</t>
  </si>
  <si>
    <t>IMPORTAÇÕES</t>
  </si>
  <si>
    <t>1.</t>
  </si>
  <si>
    <t>PRODUÇÃO DOMÉSTICA</t>
  </si>
  <si>
    <t xml:space="preserve"> 2.</t>
  </si>
  <si>
    <t>VARIAÇÃO DE "STOCKS"</t>
  </si>
  <si>
    <t xml:space="preserve"> 3.</t>
  </si>
  <si>
    <t>SAÍDAS</t>
  </si>
  <si>
    <t xml:space="preserve"> 4.</t>
  </si>
  <si>
    <t>Exportações</t>
  </si>
  <si>
    <t xml:space="preserve"> 4.1</t>
  </si>
  <si>
    <t>Transportes Marítimos Internacionais</t>
  </si>
  <si>
    <t xml:space="preserve"> 4.2</t>
  </si>
  <si>
    <t>Aviação Internacional</t>
  </si>
  <si>
    <t xml:space="preserve"> 4.3</t>
  </si>
  <si>
    <t xml:space="preserve"> CONSUMO DE ENERGIA PRIMÁRIA</t>
  </si>
  <si>
    <t xml:space="preserve"> 5.</t>
  </si>
  <si>
    <t>PARA NOVAS FORMAS DE ENERGIA</t>
  </si>
  <si>
    <t>6.</t>
  </si>
  <si>
    <t>Briquetes</t>
  </si>
  <si>
    <t xml:space="preserve"> 6.1</t>
  </si>
  <si>
    <t>Coque</t>
  </si>
  <si>
    <t xml:space="preserve"> 6.2</t>
  </si>
  <si>
    <t>Produtos de Petróleo</t>
  </si>
  <si>
    <t xml:space="preserve"> 6.3</t>
  </si>
  <si>
    <t xml:space="preserve"> 6.4</t>
  </si>
  <si>
    <t>Petroquímica</t>
  </si>
  <si>
    <t xml:space="preserve"> 6.5</t>
  </si>
  <si>
    <t>Eletricidade</t>
  </si>
  <si>
    <t xml:space="preserve"> 6.6</t>
  </si>
  <si>
    <t>Cogeração</t>
  </si>
  <si>
    <t xml:space="preserve"> 6.7</t>
  </si>
  <si>
    <t>Produção de Eletricidade</t>
  </si>
  <si>
    <t>6.7.1</t>
  </si>
  <si>
    <t>Refinação de Petróleo</t>
  </si>
  <si>
    <t>6.7.2</t>
  </si>
  <si>
    <t>Gás de Cidade</t>
  </si>
  <si>
    <t>6.7.3</t>
  </si>
  <si>
    <t>Agricultura</t>
  </si>
  <si>
    <t>6.7.4</t>
  </si>
  <si>
    <t>Alimentação, bebidas e tabaco</t>
  </si>
  <si>
    <t>6.7.5</t>
  </si>
  <si>
    <t>Têxteis</t>
  </si>
  <si>
    <t>6.7.6</t>
  </si>
  <si>
    <t>Papel e Artigos de Papel</t>
  </si>
  <si>
    <t>6.7.7</t>
  </si>
  <si>
    <t>Químicas e Plásticos</t>
  </si>
  <si>
    <t>6.7.8</t>
  </si>
  <si>
    <t>Cerâmicas</t>
  </si>
  <si>
    <t>6.7.9</t>
  </si>
  <si>
    <t>Vidro e Artigos de Vidro</t>
  </si>
  <si>
    <t>6.7.10</t>
  </si>
  <si>
    <t>Cimento e Cal</t>
  </si>
  <si>
    <t>6.7.11</t>
  </si>
  <si>
    <t>Metalúrgicas</t>
  </si>
  <si>
    <t>6.7.12</t>
  </si>
  <si>
    <t>Siderurgia</t>
  </si>
  <si>
    <t>6.7.13</t>
  </si>
  <si>
    <t>Vestuário, Calçado e Curtumes</t>
  </si>
  <si>
    <t>6.7.14</t>
  </si>
  <si>
    <t>Madeira e Artigos de Madeira</t>
  </si>
  <si>
    <t>6.7.15</t>
  </si>
  <si>
    <t>Borracha</t>
  </si>
  <si>
    <t>6.7.16</t>
  </si>
  <si>
    <t>Metalo-eletro-mecânicas</t>
  </si>
  <si>
    <t>6.7.17</t>
  </si>
  <si>
    <t>Outras Indústrias Transformadoras</t>
  </si>
  <si>
    <t>6.7.18</t>
  </si>
  <si>
    <t>Indústrias Extrativas</t>
  </si>
  <si>
    <t>6.7.19</t>
  </si>
  <si>
    <t>Serviços</t>
  </si>
  <si>
    <t>6.7.20</t>
  </si>
  <si>
    <t>CONSUMO DO SECTOR ENERGÉTICO</t>
  </si>
  <si>
    <t>7.</t>
  </si>
  <si>
    <t>Consumo Próprio da Refinação</t>
  </si>
  <si>
    <t xml:space="preserve"> 7.1</t>
  </si>
  <si>
    <t>Perdas da Refinação</t>
  </si>
  <si>
    <t xml:space="preserve"> 7.2</t>
  </si>
  <si>
    <t>Coquerie e outras não especificadas</t>
  </si>
  <si>
    <t xml:space="preserve"> 7.3</t>
  </si>
  <si>
    <t>Centrais Elétricas</t>
  </si>
  <si>
    <t xml:space="preserve"> 7.4</t>
  </si>
  <si>
    <t>Bombagem Hidroelétrica</t>
  </si>
  <si>
    <t xml:space="preserve"> 7.5</t>
  </si>
  <si>
    <t>Extração de Carvão, Petróleo e Gás Natural</t>
  </si>
  <si>
    <t xml:space="preserve"> 7.6</t>
  </si>
  <si>
    <t>Perdas de Transporte e Distribuição</t>
  </si>
  <si>
    <t xml:space="preserve"> 7.7</t>
  </si>
  <si>
    <t>CONSUMO COMO MATÉRIA PRIMA</t>
  </si>
  <si>
    <t>8.</t>
  </si>
  <si>
    <t>DISPONÍVEL PARA CONSUMO FINAL</t>
  </si>
  <si>
    <t>9.</t>
  </si>
  <si>
    <t>ACERTOS</t>
  </si>
  <si>
    <t>CONSUMO FINAL</t>
  </si>
  <si>
    <t>10.</t>
  </si>
  <si>
    <t>AGRICULTURA E PESCAS</t>
  </si>
  <si>
    <t>10.1</t>
  </si>
  <si>
    <t>10.1.1</t>
  </si>
  <si>
    <t>Pescas</t>
  </si>
  <si>
    <t>10.1.2</t>
  </si>
  <si>
    <t>INDÚSTRIAS EXTRATIVAS</t>
  </si>
  <si>
    <t>10.2</t>
  </si>
  <si>
    <t>INDÚSTRIAS TRANSFORMADORAS</t>
  </si>
  <si>
    <t>10.3</t>
  </si>
  <si>
    <t>10.3.1</t>
  </si>
  <si>
    <t>10.3.2</t>
  </si>
  <si>
    <t>10.3.3</t>
  </si>
  <si>
    <t>10.3.4</t>
  </si>
  <si>
    <t>10.3.5</t>
  </si>
  <si>
    <t>10.3.6</t>
  </si>
  <si>
    <t>10.3.7</t>
  </si>
  <si>
    <t>10.3.8</t>
  </si>
  <si>
    <t>10.3.9</t>
  </si>
  <si>
    <t>10.3.10</t>
  </si>
  <si>
    <t>10.3.11</t>
  </si>
  <si>
    <t>10.3.12</t>
  </si>
  <si>
    <t>10.3.13</t>
  </si>
  <si>
    <t>10.3.14</t>
  </si>
  <si>
    <t>CONSTRUÇÃO E OBRAS PÚBLICAS</t>
  </si>
  <si>
    <t>10.4</t>
  </si>
  <si>
    <t>TRANSPORTES</t>
  </si>
  <si>
    <t>10.5</t>
  </si>
  <si>
    <t>Aviação Nacional</t>
  </si>
  <si>
    <t>10.5.1</t>
  </si>
  <si>
    <t>Transportes Marítimos Nacionais</t>
  </si>
  <si>
    <t>10.5.2</t>
  </si>
  <si>
    <t>Caminho de Ferro</t>
  </si>
  <si>
    <t>10.5.3</t>
  </si>
  <si>
    <t>Rodoviários</t>
  </si>
  <si>
    <t>10.5.4</t>
  </si>
  <si>
    <t>SETOR DOMÉSTICO</t>
  </si>
  <si>
    <t>10.6</t>
  </si>
  <si>
    <t>SERVIÇOS</t>
  </si>
  <si>
    <t>10.7</t>
  </si>
  <si>
    <t>Petróleo 
Bruto</t>
  </si>
  <si>
    <t>Gases e Outros Derivados</t>
  </si>
  <si>
    <t>Resíduos não 
Renováveis</t>
  </si>
  <si>
    <t>Licores Sulfítivos</t>
  </si>
  <si>
    <t>Biocombustíveis</t>
  </si>
  <si>
    <t>01</t>
  </si>
  <si>
    <t>02</t>
  </si>
  <si>
    <t>03</t>
  </si>
  <si>
    <t>04</t>
  </si>
  <si>
    <t>04.01</t>
  </si>
  <si>
    <t>04.02</t>
  </si>
  <si>
    <t>04.03</t>
  </si>
  <si>
    <t>05</t>
  </si>
  <si>
    <t>06</t>
  </si>
  <si>
    <t>06.01</t>
  </si>
  <si>
    <t>06.02</t>
  </si>
  <si>
    <t>06.03</t>
  </si>
  <si>
    <t>06.04</t>
  </si>
  <si>
    <t>06.05</t>
  </si>
  <si>
    <t>06.06</t>
  </si>
  <si>
    <t>06.07</t>
  </si>
  <si>
    <t>06.07.01</t>
  </si>
  <si>
    <t>06.07.02</t>
  </si>
  <si>
    <t>06.07.03</t>
  </si>
  <si>
    <t>06.07.04</t>
  </si>
  <si>
    <t>06.07.05</t>
  </si>
  <si>
    <t>06.07.06</t>
  </si>
  <si>
    <t>06.07.07</t>
  </si>
  <si>
    <t>06.07.08</t>
  </si>
  <si>
    <t>06.07.09</t>
  </si>
  <si>
    <t>06.07.10</t>
  </si>
  <si>
    <t>06.07.11</t>
  </si>
  <si>
    <t>06.07.12</t>
  </si>
  <si>
    <t>06.07.13</t>
  </si>
  <si>
    <t>06.07.14</t>
  </si>
  <si>
    <t>06.07.15</t>
  </si>
  <si>
    <t>06.07.16</t>
  </si>
  <si>
    <t>Metálo-eletro-mecânicas</t>
  </si>
  <si>
    <t>06.07.17</t>
  </si>
  <si>
    <t>06.07.18</t>
  </si>
  <si>
    <t>06.07.19</t>
  </si>
  <si>
    <t>06.07.20</t>
  </si>
  <si>
    <t>07</t>
  </si>
  <si>
    <t>07.01</t>
  </si>
  <si>
    <t>07.02</t>
  </si>
  <si>
    <t>07.03</t>
  </si>
  <si>
    <t>07.04</t>
  </si>
  <si>
    <t>Bombagem Hidroeléctrica</t>
  </si>
  <si>
    <t>07.05</t>
  </si>
  <si>
    <t>Extração de Carvão, Petróleo e GN</t>
  </si>
  <si>
    <t>07.06</t>
  </si>
  <si>
    <t>07.07</t>
  </si>
  <si>
    <t>08</t>
  </si>
  <si>
    <t>09</t>
  </si>
  <si>
    <t>10</t>
  </si>
  <si>
    <t>10.01</t>
  </si>
  <si>
    <t>10.01.01</t>
  </si>
  <si>
    <t>10.01.02</t>
  </si>
  <si>
    <t>10.02</t>
  </si>
  <si>
    <t>10.03</t>
  </si>
  <si>
    <t>10.03.01</t>
  </si>
  <si>
    <t>10.03.02</t>
  </si>
  <si>
    <t>10.03.03</t>
  </si>
  <si>
    <t>10.03.04</t>
  </si>
  <si>
    <t>10.03.05</t>
  </si>
  <si>
    <t>10.03.06</t>
  </si>
  <si>
    <t>10.03.07</t>
  </si>
  <si>
    <t>10.03.08</t>
  </si>
  <si>
    <t>10.03.09</t>
  </si>
  <si>
    <t>10.03.10</t>
  </si>
  <si>
    <t>10.03.11</t>
  </si>
  <si>
    <t>10.03.12</t>
  </si>
  <si>
    <t>10.03.13</t>
  </si>
  <si>
    <t>10.03.14</t>
  </si>
  <si>
    <t>10.04</t>
  </si>
  <si>
    <t>10.05</t>
  </si>
  <si>
    <t>10.05.01</t>
  </si>
  <si>
    <t>10.05.02</t>
  </si>
  <si>
    <t>10.05.03</t>
  </si>
  <si>
    <t>10.05.04</t>
  </si>
  <si>
    <t>10.06</t>
  </si>
  <si>
    <t>10.07</t>
  </si>
  <si>
    <t>Produção Bruta de Eletricidade (GWh)</t>
  </si>
  <si>
    <t>Centrais dedicadas</t>
  </si>
  <si>
    <t>Centrais de cogeração</t>
  </si>
  <si>
    <t>Outras centrais</t>
  </si>
  <si>
    <t>OIL</t>
  </si>
  <si>
    <t>LPG</t>
  </si>
  <si>
    <t>HTH</t>
  </si>
  <si>
    <t>GAS</t>
  </si>
  <si>
    <t>ELC</t>
  </si>
  <si>
    <t>GEO</t>
  </si>
  <si>
    <t>SOL</t>
  </si>
  <si>
    <t>LTH</t>
  </si>
  <si>
    <t>RFG</t>
  </si>
  <si>
    <t>HFO</t>
  </si>
  <si>
    <t>LFO</t>
  </si>
  <si>
    <t>HH2</t>
  </si>
  <si>
    <t>COK</t>
  </si>
  <si>
    <t>COA</t>
  </si>
  <si>
    <t>BIO</t>
  </si>
  <si>
    <t>SLU</t>
  </si>
  <si>
    <t>RSD</t>
  </si>
  <si>
    <t>COM</t>
  </si>
  <si>
    <t>IND</t>
  </si>
  <si>
    <t>TRA</t>
  </si>
  <si>
    <t>ATH</t>
  </si>
  <si>
    <t>BGS</t>
  </si>
  <si>
    <t>GSLB3</t>
  </si>
  <si>
    <t>GSLB5</t>
  </si>
  <si>
    <t>GSLB10</t>
  </si>
  <si>
    <t>GH2</t>
  </si>
  <si>
    <t>LH2</t>
  </si>
  <si>
    <t>DSTB6</t>
  </si>
  <si>
    <t>DSTB8</t>
  </si>
  <si>
    <t>DSTB9</t>
  </si>
  <si>
    <t>DSTB30</t>
  </si>
  <si>
    <t>AHT</t>
  </si>
  <si>
    <t>ICMHTH</t>
  </si>
  <si>
    <t>INDCOB</t>
  </si>
  <si>
    <t>ILMHTH</t>
  </si>
  <si>
    <t>=data!A1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</si>
</sst>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&quot;  &quot;"/>
    <numFmt numFmtId="165" formatCode="###\ ###\ ##0__"/>
    <numFmt numFmtId="166" formatCode="0.0000"/>
    <numFmt numFmtId="167" formatCode="0.000"/>
    <numFmt numFmtId="168" formatCode="0.0"/>
    <numFmt numFmtId="169" formatCode="###.0\ ###\ ##0__"/>
    <numFmt numFmtId="170" formatCode="###.00\ ###\ ##0__"/>
    <numFmt numFmtId="171" formatCode="###.000\ ###\ ##0__"/>
    <numFmt numFmtId="172" formatCode="###.0000\ ###\ ##0__"/>
    <numFmt numFmtId="173" formatCode="###.\ ###\ ##0__"/>
    <numFmt numFmtId="174" formatCode="###.00000\ ###\ ##0__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"/>
      <family val="2"/>
    </font>
    <font>
      <sz val="7"/>
      <name val="Arial Narrow"/>
      <family val="2"/>
    </font>
    <font>
      <i/>
      <sz val="8"/>
      <name val="Arial Narrow"/>
      <family val="2"/>
    </font>
    <font>
      <i/>
      <sz val="9"/>
      <name val="Arial Narrow"/>
      <family val="2"/>
    </font>
    <font>
      <i/>
      <sz val="9"/>
      <color theme="0" tint="-0.499984740745262"/>
      <name val="Arial Narrow"/>
      <family val="2"/>
    </font>
    <font>
      <i/>
      <sz val="8"/>
      <color theme="0" tint="-0.34998626667073579"/>
      <name val="Arial Narrow"/>
      <family val="2"/>
    </font>
    <font>
      <i/>
      <sz val="7"/>
      <name val="Arial Narrow"/>
      <family val="2"/>
    </font>
    <font>
      <sz val="9"/>
      <color indexed="10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FFFFFF"/>
        <bgColor rgb="FFFFFF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rgb="FFEAF1F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rgb="FFEAF1FB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39997558519241921"/>
        <bgColor rgb="FFEAF1F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AD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rgb="FFEAF1FB"/>
      </patternFill>
    </fill>
  </fills>
  <borders count="79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97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2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3" fontId="6" fillId="0" borderId="0" xfId="1" applyNumberFormat="1" applyFont="1"/>
    <xf numFmtId="3" fontId="5" fillId="0" borderId="0" xfId="1" applyNumberFormat="1"/>
    <xf numFmtId="3" fontId="6" fillId="0" borderId="0" xfId="1" applyNumberFormat="1" applyFont="1" applyAlignment="1">
      <alignment horizontal="center"/>
    </xf>
    <xf numFmtId="0" fontId="5" fillId="0" borderId="0" xfId="1"/>
    <xf numFmtId="3" fontId="7" fillId="0" borderId="0" xfId="1" applyNumberFormat="1" applyFont="1" applyAlignment="1">
      <alignment horizontal="left" indent="5"/>
    </xf>
    <xf numFmtId="3" fontId="8" fillId="0" borderId="0" xfId="1" applyNumberFormat="1" applyFont="1" applyAlignment="1">
      <alignment horizontal="left"/>
    </xf>
    <xf numFmtId="3" fontId="9" fillId="0" borderId="0" xfId="1" applyNumberFormat="1" applyFont="1" applyAlignment="1">
      <alignment horizontal="left" indent="5"/>
    </xf>
    <xf numFmtId="1" fontId="10" fillId="0" borderId="3" xfId="1" applyNumberFormat="1" applyFont="1" applyBorder="1" applyAlignment="1">
      <alignment horizontal="center" vertical="center" wrapText="1"/>
    </xf>
    <xf numFmtId="0" fontId="5" fillId="0" borderId="4" xfId="1" quotePrefix="1" applyBorder="1" applyAlignment="1">
      <alignment horizontal="center" vertical="center"/>
    </xf>
    <xf numFmtId="0" fontId="11" fillId="0" borderId="5" xfId="1" applyFont="1" applyBorder="1" applyAlignment="1">
      <alignment horizontal="center" vertical="center" wrapText="1"/>
    </xf>
    <xf numFmtId="1" fontId="11" fillId="0" borderId="6" xfId="1" applyNumberFormat="1" applyFont="1" applyBorder="1" applyAlignment="1">
      <alignment horizontal="center" vertical="center" wrapText="1"/>
    </xf>
    <xf numFmtId="1" fontId="10" fillId="0" borderId="7" xfId="1" applyNumberFormat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3" fontId="11" fillId="0" borderId="6" xfId="1" applyNumberFormat="1" applyFont="1" applyBorder="1" applyAlignment="1">
      <alignment horizontal="center" vertical="center" wrapText="1"/>
    </xf>
    <xf numFmtId="1" fontId="10" fillId="0" borderId="9" xfId="1" applyNumberFormat="1" applyFont="1" applyBorder="1" applyAlignment="1">
      <alignment horizontal="center" vertical="center" wrapText="1"/>
    </xf>
    <xf numFmtId="1" fontId="11" fillId="0" borderId="8" xfId="1" applyNumberFormat="1" applyFont="1" applyBorder="1" applyAlignment="1">
      <alignment horizontal="center" vertical="center" wrapText="1"/>
    </xf>
    <xf numFmtId="1" fontId="11" fillId="0" borderId="10" xfId="1" applyNumberFormat="1" applyFont="1" applyBorder="1" applyAlignment="1">
      <alignment horizontal="center" vertical="center" wrapText="1"/>
    </xf>
    <xf numFmtId="1" fontId="10" fillId="0" borderId="4" xfId="1" applyNumberFormat="1" applyFont="1" applyBorder="1" applyAlignment="1">
      <alignment horizontal="center" vertical="center" wrapText="1"/>
    </xf>
    <xf numFmtId="1" fontId="10" fillId="0" borderId="11" xfId="1" applyNumberFormat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1" fontId="11" fillId="0" borderId="11" xfId="1" applyNumberFormat="1" applyFont="1" applyBorder="1" applyAlignment="1">
      <alignment horizontal="center" vertical="center" wrapText="1"/>
    </xf>
    <xf numFmtId="1" fontId="11" fillId="0" borderId="5" xfId="1" applyNumberFormat="1" applyFont="1" applyBorder="1" applyAlignment="1">
      <alignment horizontal="center" vertical="center" wrapText="1"/>
    </xf>
    <xf numFmtId="3" fontId="11" fillId="0" borderId="8" xfId="1" applyNumberFormat="1" applyFont="1" applyBorder="1" applyAlignment="1">
      <alignment horizontal="center" vertical="center" wrapText="1"/>
    </xf>
    <xf numFmtId="1" fontId="10" fillId="0" borderId="12" xfId="1" applyNumberFormat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/>
    </xf>
    <xf numFmtId="0" fontId="5" fillId="0" borderId="14" xfId="1" applyBorder="1" applyAlignment="1">
      <alignment horizontal="center" vertical="center"/>
    </xf>
    <xf numFmtId="0" fontId="13" fillId="0" borderId="15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1" fontId="13" fillId="0" borderId="17" xfId="1" applyNumberFormat="1" applyFont="1" applyBorder="1" applyAlignment="1">
      <alignment horizontal="center" vertical="center"/>
    </xf>
    <xf numFmtId="1" fontId="13" fillId="0" borderId="18" xfId="1" applyNumberFormat="1" applyFont="1" applyBorder="1" applyAlignment="1">
      <alignment horizontal="center" vertical="center"/>
    </xf>
    <xf numFmtId="1" fontId="13" fillId="0" borderId="16" xfId="1" applyNumberFormat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3" fontId="13" fillId="0" borderId="16" xfId="1" applyNumberFormat="1" applyFont="1" applyBorder="1" applyAlignment="1">
      <alignment horizontal="center" vertical="center"/>
    </xf>
    <xf numFmtId="1" fontId="13" fillId="0" borderId="19" xfId="1" applyNumberFormat="1" applyFont="1" applyBorder="1" applyAlignment="1">
      <alignment horizontal="center" vertical="center"/>
    </xf>
    <xf numFmtId="1" fontId="13" fillId="0" borderId="20" xfId="1" applyNumberFormat="1" applyFont="1" applyBorder="1" applyAlignment="1">
      <alignment horizontal="center" vertical="center"/>
    </xf>
    <xf numFmtId="1" fontId="13" fillId="0" borderId="21" xfId="1" applyNumberFormat="1" applyFont="1" applyBorder="1" applyAlignment="1">
      <alignment horizontal="center" vertical="center"/>
    </xf>
    <xf numFmtId="3" fontId="13" fillId="0" borderId="22" xfId="1" applyNumberFormat="1" applyFont="1" applyBorder="1" applyAlignment="1">
      <alignment horizontal="center" vertical="center"/>
    </xf>
    <xf numFmtId="1" fontId="13" fillId="0" borderId="22" xfId="1" applyNumberFormat="1" applyFont="1" applyBorder="1" applyAlignment="1">
      <alignment horizontal="center" vertical="center"/>
    </xf>
    <xf numFmtId="3" fontId="13" fillId="0" borderId="18" xfId="1" applyNumberFormat="1" applyFont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 wrapText="1"/>
    </xf>
    <xf numFmtId="0" fontId="10" fillId="0" borderId="24" xfId="1" applyFont="1" applyBorder="1" applyAlignment="1">
      <alignment vertical="center"/>
    </xf>
    <xf numFmtId="164" fontId="11" fillId="0" borderId="25" xfId="1" applyNumberFormat="1" applyFont="1" applyBorder="1" applyAlignment="1">
      <alignment horizontal="left" vertical="center"/>
    </xf>
    <xf numFmtId="165" fontId="11" fillId="0" borderId="24" xfId="1" applyNumberFormat="1" applyFont="1" applyBorder="1" applyAlignment="1">
      <alignment vertical="center"/>
    </xf>
    <xf numFmtId="165" fontId="11" fillId="0" borderId="26" xfId="1" applyNumberFormat="1" applyFont="1" applyBorder="1" applyAlignment="1">
      <alignment vertical="center"/>
    </xf>
    <xf numFmtId="165" fontId="10" fillId="0" borderId="27" xfId="1" applyNumberFormat="1" applyFont="1" applyBorder="1" applyAlignment="1">
      <alignment vertical="center"/>
    </xf>
    <xf numFmtId="165" fontId="11" fillId="0" borderId="28" xfId="1" applyNumberFormat="1" applyFont="1" applyBorder="1" applyAlignment="1">
      <alignment vertical="center"/>
    </xf>
    <xf numFmtId="165" fontId="10" fillId="0" borderId="29" xfId="1" applyNumberFormat="1" applyFont="1" applyBorder="1" applyAlignment="1">
      <alignment vertical="center"/>
    </xf>
    <xf numFmtId="165" fontId="10" fillId="0" borderId="30" xfId="1" applyNumberFormat="1" applyFont="1" applyBorder="1" applyAlignment="1">
      <alignment vertical="center"/>
    </xf>
    <xf numFmtId="165" fontId="10" fillId="0" borderId="31" xfId="1" applyNumberFormat="1" applyFont="1" applyBorder="1" applyAlignment="1">
      <alignment vertical="center"/>
    </xf>
    <xf numFmtId="165" fontId="11" fillId="6" borderId="26" xfId="1" applyNumberFormat="1" applyFont="1" applyFill="1" applyBorder="1" applyAlignment="1">
      <alignment vertical="center"/>
    </xf>
    <xf numFmtId="165" fontId="11" fillId="6" borderId="27" xfId="1" applyNumberFormat="1" applyFont="1" applyFill="1" applyBorder="1" applyAlignment="1">
      <alignment vertical="center"/>
    </xf>
    <xf numFmtId="165" fontId="11" fillId="6" borderId="28" xfId="1" applyNumberFormat="1" applyFont="1" applyFill="1" applyBorder="1" applyAlignment="1">
      <alignment vertical="center"/>
    </xf>
    <xf numFmtId="165" fontId="11" fillId="6" borderId="32" xfId="1" applyNumberFormat="1" applyFont="1" applyFill="1" applyBorder="1" applyAlignment="1">
      <alignment vertical="center"/>
    </xf>
    <xf numFmtId="165" fontId="11" fillId="6" borderId="31" xfId="1" applyNumberFormat="1" applyFont="1" applyFill="1" applyBorder="1" applyAlignment="1">
      <alignment vertical="center"/>
    </xf>
    <xf numFmtId="165" fontId="11" fillId="0" borderId="31" xfId="1" applyNumberFormat="1" applyFont="1" applyBorder="1" applyAlignment="1">
      <alignment vertical="center"/>
    </xf>
    <xf numFmtId="165" fontId="11" fillId="0" borderId="32" xfId="1" applyNumberFormat="1" applyFont="1" applyBorder="1" applyAlignment="1">
      <alignment vertical="center"/>
    </xf>
    <xf numFmtId="165" fontId="11" fillId="0" borderId="25" xfId="1" applyNumberFormat="1" applyFont="1" applyBorder="1" applyAlignment="1">
      <alignment vertical="center"/>
    </xf>
    <xf numFmtId="0" fontId="10" fillId="0" borderId="33" xfId="1" applyFont="1" applyBorder="1" applyAlignment="1">
      <alignment vertical="center"/>
    </xf>
    <xf numFmtId="164" fontId="11" fillId="0" borderId="34" xfId="1" applyNumberFormat="1" applyFont="1" applyBorder="1" applyAlignment="1">
      <alignment horizontal="left" vertical="center"/>
    </xf>
    <xf numFmtId="165" fontId="11" fillId="0" borderId="33" xfId="1" applyNumberFormat="1" applyFont="1" applyBorder="1" applyAlignment="1">
      <alignment vertical="center"/>
    </xf>
    <xf numFmtId="165" fontId="11" fillId="6" borderId="35" xfId="1" applyNumberFormat="1" applyFont="1" applyFill="1" applyBorder="1" applyAlignment="1">
      <alignment vertical="center"/>
    </xf>
    <xf numFmtId="165" fontId="10" fillId="0" borderId="36" xfId="1" applyNumberFormat="1" applyFont="1" applyBorder="1" applyAlignment="1">
      <alignment vertical="center"/>
    </xf>
    <xf numFmtId="165" fontId="11" fillId="0" borderId="37" xfId="1" applyNumberFormat="1" applyFont="1" applyBorder="1" applyAlignment="1">
      <alignment vertical="center"/>
    </xf>
    <xf numFmtId="165" fontId="11" fillId="6" borderId="38" xfId="1" applyNumberFormat="1" applyFont="1" applyFill="1" applyBorder="1" applyAlignment="1">
      <alignment vertical="center"/>
    </xf>
    <xf numFmtId="165" fontId="11" fillId="6" borderId="37" xfId="1" applyNumberFormat="1" applyFont="1" applyFill="1" applyBorder="1" applyAlignment="1">
      <alignment vertical="center"/>
    </xf>
    <xf numFmtId="165" fontId="10" fillId="6" borderId="39" xfId="1" applyNumberFormat="1" applyFont="1" applyFill="1" applyBorder="1" applyAlignment="1">
      <alignment vertical="center"/>
    </xf>
    <xf numFmtId="165" fontId="11" fillId="0" borderId="40" xfId="1" applyNumberFormat="1" applyFont="1" applyBorder="1" applyAlignment="1">
      <alignment vertical="center"/>
    </xf>
    <xf numFmtId="165" fontId="11" fillId="6" borderId="36" xfId="1" applyNumberFormat="1" applyFont="1" applyFill="1" applyBorder="1" applyAlignment="1">
      <alignment vertical="center"/>
    </xf>
    <xf numFmtId="165" fontId="11" fillId="0" borderId="35" xfId="1" applyNumberFormat="1" applyFont="1" applyBorder="1" applyAlignment="1">
      <alignment vertical="center"/>
    </xf>
    <xf numFmtId="165" fontId="11" fillId="0" borderId="41" xfId="1" applyNumberFormat="1" applyFont="1" applyBorder="1" applyAlignment="1">
      <alignment vertical="center"/>
    </xf>
    <xf numFmtId="165" fontId="11" fillId="6" borderId="41" xfId="1" applyNumberFormat="1" applyFont="1" applyFill="1" applyBorder="1" applyAlignment="1">
      <alignment vertical="center"/>
    </xf>
    <xf numFmtId="165" fontId="11" fillId="6" borderId="40" xfId="1" applyNumberFormat="1" applyFont="1" applyFill="1" applyBorder="1" applyAlignment="1">
      <alignment vertical="center"/>
    </xf>
    <xf numFmtId="165" fontId="11" fillId="0" borderId="38" xfId="1" applyNumberFormat="1" applyFont="1" applyBorder="1" applyAlignment="1">
      <alignment vertical="center"/>
    </xf>
    <xf numFmtId="165" fontId="10" fillId="0" borderId="39" xfId="1" applyNumberFormat="1" applyFont="1" applyBorder="1" applyAlignment="1">
      <alignment vertical="center"/>
    </xf>
    <xf numFmtId="165" fontId="10" fillId="0" borderId="34" xfId="1" applyNumberFormat="1" applyFont="1" applyBorder="1" applyAlignment="1">
      <alignment vertical="center"/>
    </xf>
    <xf numFmtId="165" fontId="11" fillId="0" borderId="42" xfId="1" applyNumberFormat="1" applyFont="1" applyBorder="1" applyAlignment="1">
      <alignment vertical="center"/>
    </xf>
    <xf numFmtId="165" fontId="10" fillId="0" borderId="38" xfId="1" applyNumberFormat="1" applyFont="1" applyBorder="1" applyAlignment="1">
      <alignment vertical="center"/>
    </xf>
    <xf numFmtId="165" fontId="10" fillId="0" borderId="40" xfId="1" applyNumberFormat="1" applyFont="1" applyBorder="1" applyAlignment="1">
      <alignment vertical="center"/>
    </xf>
    <xf numFmtId="165" fontId="10" fillId="6" borderId="36" xfId="1" applyNumberFormat="1" applyFont="1" applyFill="1" applyBorder="1" applyAlignment="1">
      <alignment vertical="center"/>
    </xf>
    <xf numFmtId="165" fontId="11" fillId="6" borderId="33" xfId="1" applyNumberFormat="1" applyFont="1" applyFill="1" applyBorder="1" applyAlignment="1">
      <alignment vertical="center"/>
    </xf>
    <xf numFmtId="165" fontId="11" fillId="6" borderId="43" xfId="1" applyNumberFormat="1" applyFont="1" applyFill="1" applyBorder="1" applyAlignment="1">
      <alignment vertical="center"/>
    </xf>
    <xf numFmtId="0" fontId="10" fillId="0" borderId="42" xfId="1" applyFont="1" applyBorder="1" applyAlignment="1">
      <alignment vertical="center"/>
    </xf>
    <xf numFmtId="164" fontId="11" fillId="0" borderId="44" xfId="1" applyNumberFormat="1" applyFont="1" applyBorder="1" applyAlignment="1">
      <alignment horizontal="left" vertical="center"/>
    </xf>
    <xf numFmtId="165" fontId="11" fillId="0" borderId="43" xfId="1" applyNumberFormat="1" applyFont="1" applyBorder="1" applyAlignment="1">
      <alignment vertical="center"/>
    </xf>
    <xf numFmtId="165" fontId="10" fillId="0" borderId="45" xfId="1" applyNumberFormat="1" applyFont="1" applyBorder="1" applyAlignment="1">
      <alignment vertical="center"/>
    </xf>
    <xf numFmtId="165" fontId="11" fillId="0" borderId="46" xfId="1" applyNumberFormat="1" applyFont="1" applyBorder="1" applyAlignment="1">
      <alignment vertical="center"/>
    </xf>
    <xf numFmtId="165" fontId="10" fillId="0" borderId="47" xfId="1" applyNumberFormat="1" applyFont="1" applyBorder="1" applyAlignment="1">
      <alignment vertical="center"/>
    </xf>
    <xf numFmtId="165" fontId="10" fillId="0" borderId="48" xfId="1" applyNumberFormat="1" applyFont="1" applyBorder="1" applyAlignment="1">
      <alignment vertical="center"/>
    </xf>
    <xf numFmtId="165" fontId="11" fillId="0" borderId="49" xfId="1" applyNumberFormat="1" applyFont="1" applyBorder="1" applyAlignment="1">
      <alignment vertical="center"/>
    </xf>
    <xf numFmtId="165" fontId="11" fillId="6" borderId="45" xfId="1" applyNumberFormat="1" applyFont="1" applyFill="1" applyBorder="1" applyAlignment="1">
      <alignment vertical="center"/>
    </xf>
    <xf numFmtId="165" fontId="11" fillId="6" borderId="46" xfId="1" applyNumberFormat="1" applyFont="1" applyFill="1" applyBorder="1" applyAlignment="1">
      <alignment vertical="center"/>
    </xf>
    <xf numFmtId="165" fontId="11" fillId="6" borderId="50" xfId="1" applyNumberFormat="1" applyFont="1" applyFill="1" applyBorder="1" applyAlignment="1">
      <alignment vertical="center"/>
    </xf>
    <xf numFmtId="165" fontId="11" fillId="6" borderId="49" xfId="1" applyNumberFormat="1" applyFont="1" applyFill="1" applyBorder="1" applyAlignment="1">
      <alignment vertical="center"/>
    </xf>
    <xf numFmtId="165" fontId="11" fillId="6" borderId="42" xfId="1" applyNumberFormat="1" applyFont="1" applyFill="1" applyBorder="1" applyAlignment="1">
      <alignment vertical="center"/>
    </xf>
    <xf numFmtId="165" fontId="10" fillId="0" borderId="44" xfId="1" applyNumberFormat="1" applyFont="1" applyBorder="1" applyAlignment="1">
      <alignment vertical="center"/>
    </xf>
    <xf numFmtId="0" fontId="14" fillId="0" borderId="15" xfId="1" applyFont="1" applyBorder="1" applyAlignment="1">
      <alignment horizontal="left" vertical="center" indent="1"/>
    </xf>
    <xf numFmtId="164" fontId="14" fillId="0" borderId="23" xfId="1" applyNumberFormat="1" applyFont="1" applyBorder="1" applyAlignment="1">
      <alignment horizontal="left" vertical="center"/>
    </xf>
    <xf numFmtId="165" fontId="14" fillId="0" borderId="15" xfId="1" applyNumberFormat="1" applyFont="1" applyBorder="1" applyAlignment="1">
      <alignment vertical="center"/>
    </xf>
    <xf numFmtId="165" fontId="14" fillId="0" borderId="16" xfId="1" applyNumberFormat="1" applyFont="1" applyBorder="1" applyAlignment="1">
      <alignment vertical="center"/>
    </xf>
    <xf numFmtId="165" fontId="14" fillId="0" borderId="17" xfId="1" applyNumberFormat="1" applyFont="1" applyBorder="1" applyAlignment="1">
      <alignment vertical="center"/>
    </xf>
    <xf numFmtId="165" fontId="14" fillId="0" borderId="18" xfId="1" applyNumberFormat="1" applyFont="1" applyBorder="1" applyAlignment="1">
      <alignment vertical="center"/>
    </xf>
    <xf numFmtId="165" fontId="14" fillId="0" borderId="19" xfId="1" applyNumberFormat="1" applyFont="1" applyBorder="1" applyAlignment="1">
      <alignment vertical="center"/>
    </xf>
    <xf numFmtId="165" fontId="14" fillId="0" borderId="20" xfId="1" applyNumberFormat="1" applyFont="1" applyBorder="1" applyAlignment="1">
      <alignment vertical="center"/>
    </xf>
    <xf numFmtId="165" fontId="14" fillId="0" borderId="21" xfId="1" applyNumberFormat="1" applyFont="1" applyBorder="1" applyAlignment="1">
      <alignment vertical="center"/>
    </xf>
    <xf numFmtId="165" fontId="14" fillId="6" borderId="16" xfId="1" applyNumberFormat="1" applyFont="1" applyFill="1" applyBorder="1" applyAlignment="1">
      <alignment vertical="center"/>
    </xf>
    <xf numFmtId="165" fontId="14" fillId="6" borderId="17" xfId="1" applyNumberFormat="1" applyFont="1" applyFill="1" applyBorder="1" applyAlignment="1">
      <alignment vertical="center"/>
    </xf>
    <xf numFmtId="165" fontId="14" fillId="6" borderId="18" xfId="1" applyNumberFormat="1" applyFont="1" applyFill="1" applyBorder="1" applyAlignment="1">
      <alignment vertical="center"/>
    </xf>
    <xf numFmtId="165" fontId="14" fillId="6" borderId="22" xfId="1" applyNumberFormat="1" applyFont="1" applyFill="1" applyBorder="1" applyAlignment="1">
      <alignment vertical="center"/>
    </xf>
    <xf numFmtId="165" fontId="14" fillId="6" borderId="21" xfId="1" applyNumberFormat="1" applyFont="1" applyFill="1" applyBorder="1" applyAlignment="1">
      <alignment vertical="center"/>
    </xf>
    <xf numFmtId="165" fontId="14" fillId="6" borderId="15" xfId="1" applyNumberFormat="1" applyFont="1" applyFill="1" applyBorder="1" applyAlignment="1">
      <alignment vertical="center"/>
    </xf>
    <xf numFmtId="165" fontId="14" fillId="0" borderId="22" xfId="1" applyNumberFormat="1" applyFont="1" applyBorder="1" applyAlignment="1">
      <alignment vertical="center"/>
    </xf>
    <xf numFmtId="165" fontId="15" fillId="0" borderId="20" xfId="1" applyNumberFormat="1" applyFont="1" applyBorder="1" applyAlignment="1">
      <alignment vertical="center"/>
    </xf>
    <xf numFmtId="165" fontId="15" fillId="0" borderId="23" xfId="1" applyNumberFormat="1" applyFont="1" applyBorder="1" applyAlignment="1">
      <alignment vertical="center"/>
    </xf>
    <xf numFmtId="165" fontId="14" fillId="7" borderId="17" xfId="1" applyNumberFormat="1" applyFont="1" applyFill="1" applyBorder="1" applyAlignment="1">
      <alignment vertical="center"/>
    </xf>
    <xf numFmtId="165" fontId="14" fillId="7" borderId="18" xfId="1" applyNumberFormat="1" applyFont="1" applyFill="1" applyBorder="1" applyAlignment="1">
      <alignment vertical="center"/>
    </xf>
    <xf numFmtId="165" fontId="15" fillId="6" borderId="20" xfId="1" applyNumberFormat="1" applyFont="1" applyFill="1" applyBorder="1" applyAlignment="1">
      <alignment vertical="center"/>
    </xf>
    <xf numFmtId="0" fontId="10" fillId="0" borderId="51" xfId="1" applyFont="1" applyBorder="1" applyAlignment="1">
      <alignment vertical="center"/>
    </xf>
    <xf numFmtId="164" fontId="11" fillId="0" borderId="52" xfId="1" applyNumberFormat="1" applyFont="1" applyBorder="1" applyAlignment="1">
      <alignment horizontal="left" vertical="center"/>
    </xf>
    <xf numFmtId="165" fontId="11" fillId="0" borderId="51" xfId="1" applyNumberFormat="1" applyFont="1" applyBorder="1" applyAlignment="1">
      <alignment vertical="center"/>
    </xf>
    <xf numFmtId="165" fontId="11" fillId="0" borderId="53" xfId="1" applyNumberFormat="1" applyFont="1" applyBorder="1" applyAlignment="1">
      <alignment vertical="center"/>
    </xf>
    <xf numFmtId="165" fontId="10" fillId="0" borderId="54" xfId="1" applyNumberFormat="1" applyFont="1" applyBorder="1" applyAlignment="1">
      <alignment vertical="center"/>
    </xf>
    <xf numFmtId="165" fontId="11" fillId="0" borderId="55" xfId="1" applyNumberFormat="1" applyFont="1" applyBorder="1" applyAlignment="1">
      <alignment vertical="center"/>
    </xf>
    <xf numFmtId="165" fontId="10" fillId="0" borderId="56" xfId="1" applyNumberFormat="1" applyFont="1" applyBorder="1" applyAlignment="1">
      <alignment vertical="center"/>
    </xf>
    <xf numFmtId="165" fontId="10" fillId="0" borderId="57" xfId="1" applyNumberFormat="1" applyFont="1" applyBorder="1" applyAlignment="1">
      <alignment vertical="center"/>
    </xf>
    <xf numFmtId="165" fontId="10" fillId="0" borderId="58" xfId="1" applyNumberFormat="1" applyFont="1" applyBorder="1" applyAlignment="1">
      <alignment vertical="center"/>
    </xf>
    <xf numFmtId="165" fontId="11" fillId="0" borderId="54" xfId="1" applyNumberFormat="1" applyFont="1" applyBorder="1" applyAlignment="1">
      <alignment vertical="center"/>
    </xf>
    <xf numFmtId="165" fontId="16" fillId="0" borderId="55" xfId="1" applyNumberFormat="1" applyFont="1" applyBorder="1" applyAlignment="1">
      <alignment vertical="center"/>
    </xf>
    <xf numFmtId="165" fontId="16" fillId="0" borderId="53" xfId="1" applyNumberFormat="1" applyFont="1" applyBorder="1" applyAlignment="1">
      <alignment vertical="center"/>
    </xf>
    <xf numFmtId="165" fontId="11" fillId="6" borderId="59" xfId="1" applyNumberFormat="1" applyFont="1" applyFill="1" applyBorder="1" applyAlignment="1">
      <alignment vertical="center"/>
    </xf>
    <xf numFmtId="165" fontId="11" fillId="6" borderId="58" xfId="1" applyNumberFormat="1" applyFont="1" applyFill="1" applyBorder="1" applyAlignment="1">
      <alignment vertical="center"/>
    </xf>
    <xf numFmtId="165" fontId="11" fillId="0" borderId="58" xfId="1" applyNumberFormat="1" applyFont="1" applyBorder="1" applyAlignment="1">
      <alignment vertical="center"/>
    </xf>
    <xf numFmtId="165" fontId="11" fillId="0" borderId="59" xfId="1" applyNumberFormat="1" applyFont="1" applyBorder="1" applyAlignment="1">
      <alignment vertical="center"/>
    </xf>
    <xf numFmtId="165" fontId="10" fillId="0" borderId="52" xfId="1" applyNumberFormat="1" applyFont="1" applyBorder="1" applyAlignment="1">
      <alignment vertical="center"/>
    </xf>
    <xf numFmtId="0" fontId="10" fillId="0" borderId="60" xfId="1" applyFont="1" applyBorder="1" applyAlignment="1">
      <alignment vertical="center"/>
    </xf>
    <xf numFmtId="164" fontId="11" fillId="0" borderId="61" xfId="1" applyNumberFormat="1" applyFont="1" applyBorder="1" applyAlignment="1">
      <alignment horizontal="left" vertical="center"/>
    </xf>
    <xf numFmtId="165" fontId="11" fillId="0" borderId="60" xfId="1" applyNumberFormat="1" applyFont="1" applyBorder="1" applyAlignment="1">
      <alignment vertical="center"/>
    </xf>
    <xf numFmtId="165" fontId="11" fillId="0" borderId="62" xfId="1" applyNumberFormat="1" applyFont="1" applyBorder="1" applyAlignment="1">
      <alignment vertical="center"/>
    </xf>
    <xf numFmtId="165" fontId="10" fillId="0" borderId="63" xfId="1" applyNumberFormat="1" applyFont="1" applyBorder="1" applyAlignment="1">
      <alignment vertical="center"/>
    </xf>
    <xf numFmtId="165" fontId="11" fillId="0" borderId="64" xfId="1" applyNumberFormat="1" applyFont="1" applyBorder="1" applyAlignment="1">
      <alignment vertical="center"/>
    </xf>
    <xf numFmtId="165" fontId="17" fillId="0" borderId="18" xfId="1" applyNumberFormat="1" applyFont="1" applyBorder="1" applyAlignment="1">
      <alignment vertical="center"/>
    </xf>
    <xf numFmtId="165" fontId="17" fillId="0" borderId="16" xfId="1" applyNumberFormat="1" applyFont="1" applyBorder="1" applyAlignment="1">
      <alignment vertical="center"/>
    </xf>
    <xf numFmtId="165" fontId="17" fillId="0" borderId="22" xfId="1" applyNumberFormat="1" applyFont="1" applyBorder="1" applyAlignment="1">
      <alignment vertical="center"/>
    </xf>
    <xf numFmtId="165" fontId="11" fillId="0" borderId="65" xfId="1" applyNumberFormat="1" applyFont="1" applyBorder="1" applyAlignment="1">
      <alignment vertical="center"/>
    </xf>
    <xf numFmtId="165" fontId="18" fillId="0" borderId="15" xfId="1" applyNumberFormat="1" applyFont="1" applyBorder="1" applyAlignment="1">
      <alignment vertical="center"/>
    </xf>
    <xf numFmtId="165" fontId="11" fillId="0" borderId="20" xfId="1" applyNumberFormat="1" applyFont="1" applyBorder="1" applyAlignment="1">
      <alignment vertical="center"/>
    </xf>
    <xf numFmtId="0" fontId="18" fillId="0" borderId="15" xfId="1" applyFont="1" applyBorder="1" applyAlignment="1">
      <alignment horizontal="left" vertical="center" indent="2"/>
    </xf>
    <xf numFmtId="164" fontId="18" fillId="0" borderId="23" xfId="1" applyNumberFormat="1" applyFont="1" applyBorder="1" applyAlignment="1">
      <alignment horizontal="left" vertical="center"/>
    </xf>
    <xf numFmtId="165" fontId="18" fillId="6" borderId="22" xfId="1" applyNumberFormat="1" applyFont="1" applyFill="1" applyBorder="1" applyAlignment="1">
      <alignment vertical="center"/>
    </xf>
    <xf numFmtId="165" fontId="14" fillId="6" borderId="19" xfId="1" applyNumberFormat="1" applyFont="1" applyFill="1" applyBorder="1" applyAlignment="1">
      <alignment vertical="center"/>
    </xf>
    <xf numFmtId="165" fontId="14" fillId="6" borderId="20" xfId="1" applyNumberFormat="1" applyFont="1" applyFill="1" applyBorder="1" applyAlignment="1">
      <alignment vertical="center"/>
    </xf>
    <xf numFmtId="165" fontId="15" fillId="0" borderId="66" xfId="1" applyNumberFormat="1" applyFont="1" applyBorder="1" applyAlignment="1">
      <alignment vertical="center"/>
    </xf>
    <xf numFmtId="165" fontId="15" fillId="0" borderId="67" xfId="1" applyNumberFormat="1" applyFont="1" applyBorder="1" applyAlignment="1">
      <alignment vertical="center"/>
    </xf>
    <xf numFmtId="165" fontId="14" fillId="7" borderId="68" xfId="1" applyNumberFormat="1" applyFont="1" applyFill="1" applyBorder="1" applyAlignment="1">
      <alignment vertical="center"/>
    </xf>
    <xf numFmtId="165" fontId="10" fillId="8" borderId="54" xfId="1" applyNumberFormat="1" applyFont="1" applyFill="1" applyBorder="1" applyAlignment="1">
      <alignment vertical="center"/>
    </xf>
    <xf numFmtId="165" fontId="11" fillId="6" borderId="53" xfId="1" applyNumberFormat="1" applyFont="1" applyFill="1" applyBorder="1" applyAlignment="1">
      <alignment vertical="center"/>
    </xf>
    <xf numFmtId="165" fontId="10" fillId="0" borderId="65" xfId="1" applyNumberFormat="1" applyFont="1" applyBorder="1" applyAlignment="1">
      <alignment vertical="center"/>
    </xf>
    <xf numFmtId="165" fontId="11" fillId="0" borderId="17" xfId="1" applyNumberFormat="1" applyFont="1" applyBorder="1" applyAlignment="1">
      <alignment vertical="center"/>
    </xf>
    <xf numFmtId="165" fontId="10" fillId="0" borderId="16" xfId="1" applyNumberFormat="1" applyFont="1" applyBorder="1" applyAlignment="1">
      <alignment vertical="center"/>
    </xf>
    <xf numFmtId="165" fontId="10" fillId="0" borderId="22" xfId="1" applyNumberFormat="1" applyFont="1" applyBorder="1" applyAlignment="1">
      <alignment vertical="center"/>
    </xf>
    <xf numFmtId="165" fontId="10" fillId="0" borderId="23" xfId="1" applyNumberFormat="1" applyFont="1" applyBorder="1" applyAlignment="1">
      <alignment vertical="center"/>
    </xf>
    <xf numFmtId="165" fontId="19" fillId="0" borderId="53" xfId="1" applyNumberFormat="1" applyFont="1" applyBorder="1" applyAlignment="1">
      <alignment vertical="center"/>
    </xf>
    <xf numFmtId="165" fontId="20" fillId="9" borderId="16" xfId="1" applyNumberFormat="1" applyFont="1" applyFill="1" applyBorder="1" applyAlignment="1">
      <alignment vertical="center"/>
    </xf>
    <xf numFmtId="165" fontId="21" fillId="9" borderId="19" xfId="1" applyNumberFormat="1" applyFont="1" applyFill="1" applyBorder="1" applyAlignment="1">
      <alignment vertical="center"/>
    </xf>
    <xf numFmtId="165" fontId="11" fillId="0" borderId="21" xfId="1" applyNumberFormat="1" applyFont="1" applyBorder="1" applyAlignment="1">
      <alignment vertical="center"/>
    </xf>
    <xf numFmtId="165" fontId="11" fillId="10" borderId="21" xfId="1" applyNumberFormat="1" applyFont="1" applyFill="1" applyBorder="1" applyAlignment="1">
      <alignment vertical="center"/>
    </xf>
    <xf numFmtId="165" fontId="11" fillId="0" borderId="22" xfId="1" applyNumberFormat="1" applyFont="1" applyBorder="1" applyAlignment="1">
      <alignment vertical="center"/>
    </xf>
    <xf numFmtId="165" fontId="11" fillId="0" borderId="69" xfId="1" applyNumberFormat="1" applyFont="1" applyBorder="1" applyAlignment="1">
      <alignment vertical="center"/>
    </xf>
    <xf numFmtId="165" fontId="5" fillId="0" borderId="0" xfId="1" applyNumberFormat="1"/>
    <xf numFmtId="164" fontId="11" fillId="0" borderId="70" xfId="1" applyNumberFormat="1" applyFont="1" applyBorder="1" applyAlignment="1">
      <alignment horizontal="left" vertical="center"/>
    </xf>
    <xf numFmtId="165" fontId="11" fillId="0" borderId="71" xfId="1" applyNumberFormat="1" applyFont="1" applyBorder="1" applyAlignment="1">
      <alignment vertical="center"/>
    </xf>
    <xf numFmtId="165" fontId="11" fillId="0" borderId="72" xfId="1" applyNumberFormat="1" applyFont="1" applyBorder="1" applyAlignment="1">
      <alignment vertical="center"/>
    </xf>
    <xf numFmtId="165" fontId="10" fillId="0" borderId="73" xfId="1" applyNumberFormat="1" applyFont="1" applyBorder="1" applyAlignment="1">
      <alignment vertical="center"/>
    </xf>
    <xf numFmtId="165" fontId="11" fillId="6" borderId="74" xfId="1" applyNumberFormat="1" applyFont="1" applyFill="1" applyBorder="1" applyAlignment="1">
      <alignment vertical="center"/>
    </xf>
    <xf numFmtId="165" fontId="11" fillId="6" borderId="72" xfId="1" applyNumberFormat="1" applyFont="1" applyFill="1" applyBorder="1" applyAlignment="1">
      <alignment vertical="center"/>
    </xf>
    <xf numFmtId="165" fontId="10" fillId="0" borderId="75" xfId="1" applyNumberFormat="1" applyFont="1" applyBorder="1" applyAlignment="1">
      <alignment vertical="center"/>
    </xf>
    <xf numFmtId="165" fontId="11" fillId="0" borderId="74" xfId="1" applyNumberFormat="1" applyFont="1" applyBorder="1" applyAlignment="1">
      <alignment vertical="center"/>
    </xf>
    <xf numFmtId="165" fontId="10" fillId="0" borderId="76" xfId="1" applyNumberFormat="1" applyFont="1" applyBorder="1" applyAlignment="1">
      <alignment vertical="center"/>
    </xf>
    <xf numFmtId="165" fontId="10" fillId="0" borderId="77" xfId="1" applyNumberFormat="1" applyFont="1" applyBorder="1" applyAlignment="1">
      <alignment vertical="center"/>
    </xf>
    <xf numFmtId="165" fontId="11" fillId="0" borderId="73" xfId="1" applyNumberFormat="1" applyFont="1" applyBorder="1" applyAlignment="1">
      <alignment vertical="center"/>
    </xf>
    <xf numFmtId="165" fontId="11" fillId="0" borderId="77" xfId="1" applyNumberFormat="1" applyFont="1" applyBorder="1" applyAlignment="1">
      <alignment vertical="center"/>
    </xf>
    <xf numFmtId="165" fontId="11" fillId="0" borderId="75" xfId="1" applyNumberFormat="1" applyFont="1" applyBorder="1" applyAlignment="1">
      <alignment vertical="center"/>
    </xf>
    <xf numFmtId="165" fontId="10" fillId="0" borderId="70" xfId="1" applyNumberFormat="1" applyFont="1" applyBorder="1" applyAlignment="1">
      <alignment vertical="center"/>
    </xf>
    <xf numFmtId="0" fontId="11" fillId="0" borderId="0" xfId="1" applyFont="1" applyAlignment="1">
      <alignment vertical="center"/>
    </xf>
    <xf numFmtId="0" fontId="6" fillId="0" borderId="0" xfId="1" applyFont="1"/>
    <xf numFmtId="14" fontId="22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vertical="center"/>
    </xf>
    <xf numFmtId="165" fontId="11" fillId="0" borderId="78" xfId="1" applyNumberFormat="1" applyFont="1" applyBorder="1" applyAlignment="1">
      <alignment vertical="center"/>
    </xf>
    <xf numFmtId="0" fontId="1" fillId="0" borderId="0" xfId="0" applyFont="1"/>
    <xf numFmtId="0" fontId="23" fillId="0" borderId="0" xfId="0" applyFont="1"/>
    <xf numFmtId="49" fontId="3" fillId="4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left" indent="1"/>
    </xf>
    <xf numFmtId="168" fontId="0" fillId="0" borderId="0" xfId="0" applyNumberFormat="1" applyAlignment="1">
      <alignment horizontal="left" indent="1"/>
    </xf>
    <xf numFmtId="167" fontId="0" fillId="0" borderId="0" xfId="0" applyNumberFormat="1"/>
    <xf numFmtId="0" fontId="0" fillId="11" borderId="0" xfId="0" applyFill="1"/>
    <xf numFmtId="2" fontId="0" fillId="11" borderId="0" xfId="0" applyNumberFormat="1" applyFill="1"/>
    <xf numFmtId="168" fontId="0" fillId="11" borderId="0" xfId="0" applyNumberFormat="1" applyFill="1"/>
    <xf numFmtId="0" fontId="24" fillId="0" borderId="0" xfId="0" applyFont="1"/>
    <xf numFmtId="0" fontId="24" fillId="11" borderId="0" xfId="0" applyFont="1" applyFill="1"/>
    <xf numFmtId="0" fontId="24" fillId="12" borderId="0" xfId="0" applyFont="1" applyFill="1"/>
    <xf numFmtId="0" fontId="24" fillId="0" borderId="0" xfId="0" applyFont="1" applyAlignment="1">
      <alignment horizontal="center"/>
    </xf>
    <xf numFmtId="0" fontId="24" fillId="11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9" fontId="25" fillId="4" borderId="0" xfId="0" applyNumberFormat="1" applyFont="1" applyFill="1" applyAlignment="1">
      <alignment horizontal="center" vertical="center"/>
    </xf>
    <xf numFmtId="49" fontId="25" fillId="13" borderId="0" xfId="0" applyNumberFormat="1" applyFont="1" applyFill="1" applyAlignment="1">
      <alignment horizontal="center" vertical="center"/>
    </xf>
    <xf numFmtId="168" fontId="24" fillId="0" borderId="0" xfId="0" applyNumberFormat="1" applyFont="1" applyAlignment="1">
      <alignment horizontal="center"/>
    </xf>
    <xf numFmtId="2" fontId="24" fillId="11" borderId="0" xfId="0" applyNumberFormat="1" applyFont="1" applyFill="1" applyAlignment="1">
      <alignment horizontal="center"/>
    </xf>
    <xf numFmtId="2" fontId="24" fillId="12" borderId="0" xfId="0" applyNumberFormat="1" applyFont="1" applyFill="1" applyAlignment="1">
      <alignment horizontal="center"/>
    </xf>
    <xf numFmtId="168" fontId="24" fillId="14" borderId="0" xfId="0" applyNumberFormat="1" applyFont="1" applyFill="1" applyAlignment="1">
      <alignment horizontal="center"/>
    </xf>
    <xf numFmtId="0" fontId="24" fillId="15" borderId="0" xfId="0" applyFont="1" applyFill="1"/>
    <xf numFmtId="0" fontId="14" fillId="15" borderId="15" xfId="1" applyFont="1" applyFill="1" applyBorder="1" applyAlignment="1">
      <alignment horizontal="left" vertical="center" indent="1"/>
    </xf>
    <xf numFmtId="164" fontId="14" fillId="15" borderId="23" xfId="1" applyNumberFormat="1" applyFont="1" applyFill="1" applyBorder="1" applyAlignment="1">
      <alignment horizontal="left" vertical="center"/>
    </xf>
    <xf numFmtId="165" fontId="14" fillId="15" borderId="15" xfId="1" applyNumberFormat="1" applyFont="1" applyFill="1" applyBorder="1" applyAlignment="1">
      <alignment vertical="center"/>
    </xf>
    <xf numFmtId="165" fontId="14" fillId="15" borderId="16" xfId="1" applyNumberFormat="1" applyFont="1" applyFill="1" applyBorder="1" applyAlignment="1">
      <alignment vertical="center"/>
    </xf>
    <xf numFmtId="165" fontId="14" fillId="15" borderId="17" xfId="1" applyNumberFormat="1" applyFont="1" applyFill="1" applyBorder="1" applyAlignment="1">
      <alignment vertical="center"/>
    </xf>
    <xf numFmtId="165" fontId="14" fillId="15" borderId="18" xfId="1" applyNumberFormat="1" applyFont="1" applyFill="1" applyBorder="1" applyAlignment="1">
      <alignment vertical="center"/>
    </xf>
    <xf numFmtId="165" fontId="14" fillId="15" borderId="19" xfId="1" applyNumberFormat="1" applyFont="1" applyFill="1" applyBorder="1" applyAlignment="1">
      <alignment vertical="center"/>
    </xf>
    <xf numFmtId="165" fontId="14" fillId="15" borderId="20" xfId="1" applyNumberFormat="1" applyFont="1" applyFill="1" applyBorder="1" applyAlignment="1">
      <alignment vertical="center"/>
    </xf>
    <xf numFmtId="165" fontId="14" fillId="15" borderId="21" xfId="1" applyNumberFormat="1" applyFont="1" applyFill="1" applyBorder="1" applyAlignment="1">
      <alignment vertical="center"/>
    </xf>
    <xf numFmtId="165" fontId="14" fillId="15" borderId="22" xfId="1" applyNumberFormat="1" applyFont="1" applyFill="1" applyBorder="1" applyAlignment="1">
      <alignment vertical="center"/>
    </xf>
    <xf numFmtId="165" fontId="15" fillId="15" borderId="20" xfId="1" applyNumberFormat="1" applyFont="1" applyFill="1" applyBorder="1" applyAlignment="1">
      <alignment vertical="center"/>
    </xf>
    <xf numFmtId="0" fontId="5" fillId="15" borderId="0" xfId="1" applyFill="1"/>
    <xf numFmtId="49" fontId="3" fillId="16" borderId="1" xfId="0" applyNumberFormat="1" applyFont="1" applyFill="1" applyBorder="1" applyAlignment="1">
      <alignment horizontal="left" vertical="center"/>
    </xf>
    <xf numFmtId="2" fontId="3" fillId="17" borderId="1" xfId="0" applyNumberFormat="1" applyFont="1" applyFill="1" applyBorder="1" applyAlignment="1">
      <alignment horizontal="right" vertical="center"/>
    </xf>
    <xf numFmtId="49" fontId="3" fillId="18" borderId="1" xfId="0" applyNumberFormat="1" applyFont="1" applyFill="1" applyBorder="1" applyAlignment="1">
      <alignment horizontal="left" vertical="center"/>
    </xf>
    <xf numFmtId="167" fontId="0" fillId="11" borderId="0" xfId="0" applyNumberFormat="1" applyFill="1"/>
    <xf numFmtId="168" fontId="4" fillId="0" borderId="0" xfId="0" applyNumberFormat="1" applyFont="1" applyAlignment="1">
      <alignment horizontal="left" indent="1"/>
    </xf>
    <xf numFmtId="2" fontId="4" fillId="11" borderId="0" xfId="0" applyNumberFormat="1" applyFont="1" applyFill="1"/>
    <xf numFmtId="169" fontId="5" fillId="15" borderId="0" xfId="1" applyNumberFormat="1" applyFill="1"/>
    <xf numFmtId="169" fontId="14" fillId="15" borderId="21" xfId="1" applyNumberFormat="1" applyFont="1" applyFill="1" applyBorder="1" applyAlignment="1">
      <alignment vertical="center"/>
    </xf>
    <xf numFmtId="169" fontId="14" fillId="15" borderId="15" xfId="1" applyNumberFormat="1" applyFont="1" applyFill="1" applyBorder="1" applyAlignment="1">
      <alignment vertical="center"/>
    </xf>
    <xf numFmtId="169" fontId="14" fillId="15" borderId="18" xfId="1" applyNumberFormat="1" applyFont="1" applyFill="1" applyBorder="1" applyAlignment="1">
      <alignment vertical="center"/>
    </xf>
    <xf numFmtId="169" fontId="14" fillId="15" borderId="16" xfId="1" applyNumberFormat="1" applyFont="1" applyFill="1" applyBorder="1" applyAlignment="1">
      <alignment vertical="center"/>
    </xf>
    <xf numFmtId="169" fontId="14" fillId="15" borderId="22" xfId="1" applyNumberFormat="1" applyFont="1" applyFill="1" applyBorder="1" applyAlignment="1">
      <alignment vertical="center"/>
    </xf>
    <xf numFmtId="0" fontId="14" fillId="19" borderId="15" xfId="1" applyFont="1" applyFill="1" applyBorder="1" applyAlignment="1">
      <alignment horizontal="left" vertical="center" indent="1"/>
    </xf>
    <xf numFmtId="164" fontId="14" fillId="19" borderId="23" xfId="1" applyNumberFormat="1" applyFont="1" applyFill="1" applyBorder="1" applyAlignment="1">
      <alignment horizontal="left" vertical="center"/>
    </xf>
    <xf numFmtId="165" fontId="14" fillId="19" borderId="15" xfId="1" applyNumberFormat="1" applyFont="1" applyFill="1" applyBorder="1" applyAlignment="1">
      <alignment vertical="center"/>
    </xf>
    <xf numFmtId="165" fontId="14" fillId="19" borderId="16" xfId="1" applyNumberFormat="1" applyFont="1" applyFill="1" applyBorder="1" applyAlignment="1">
      <alignment vertical="center"/>
    </xf>
    <xf numFmtId="165" fontId="14" fillId="19" borderId="17" xfId="1" applyNumberFormat="1" applyFont="1" applyFill="1" applyBorder="1" applyAlignment="1">
      <alignment vertical="center"/>
    </xf>
    <xf numFmtId="165" fontId="14" fillId="19" borderId="18" xfId="1" applyNumberFormat="1" applyFont="1" applyFill="1" applyBorder="1" applyAlignment="1">
      <alignment vertical="center"/>
    </xf>
    <xf numFmtId="165" fontId="14" fillId="19" borderId="19" xfId="1" applyNumberFormat="1" applyFont="1" applyFill="1" applyBorder="1" applyAlignment="1">
      <alignment vertical="center"/>
    </xf>
    <xf numFmtId="165" fontId="14" fillId="19" borderId="20" xfId="1" applyNumberFormat="1" applyFont="1" applyFill="1" applyBorder="1" applyAlignment="1">
      <alignment vertical="center"/>
    </xf>
    <xf numFmtId="165" fontId="14" fillId="19" borderId="21" xfId="1" applyNumberFormat="1" applyFont="1" applyFill="1" applyBorder="1" applyAlignment="1">
      <alignment vertical="center"/>
    </xf>
    <xf numFmtId="165" fontId="14" fillId="19" borderId="22" xfId="1" applyNumberFormat="1" applyFont="1" applyFill="1" applyBorder="1" applyAlignment="1">
      <alignment vertical="center"/>
    </xf>
    <xf numFmtId="165" fontId="15" fillId="19" borderId="20" xfId="1" applyNumberFormat="1" applyFont="1" applyFill="1" applyBorder="1" applyAlignment="1">
      <alignment vertical="center"/>
    </xf>
    <xf numFmtId="0" fontId="5" fillId="19" borderId="0" xfId="1" applyFill="1"/>
    <xf numFmtId="2" fontId="14" fillId="19" borderId="15" xfId="1" applyNumberFormat="1" applyFont="1" applyFill="1" applyBorder="1" applyAlignment="1">
      <alignment horizontal="left" vertical="center" indent="1"/>
    </xf>
    <xf numFmtId="2" fontId="14" fillId="19" borderId="23" xfId="1" applyNumberFormat="1" applyFont="1" applyFill="1" applyBorder="1" applyAlignment="1">
      <alignment horizontal="left" vertical="center"/>
    </xf>
    <xf numFmtId="2" fontId="14" fillId="19" borderId="15" xfId="1" applyNumberFormat="1" applyFont="1" applyFill="1" applyBorder="1" applyAlignment="1">
      <alignment vertical="center"/>
    </xf>
    <xf numFmtId="2" fontId="14" fillId="19" borderId="16" xfId="1" applyNumberFormat="1" applyFont="1" applyFill="1" applyBorder="1" applyAlignment="1">
      <alignment vertical="center"/>
    </xf>
    <xf numFmtId="2" fontId="14" fillId="19" borderId="17" xfId="1" applyNumberFormat="1" applyFont="1" applyFill="1" applyBorder="1" applyAlignment="1">
      <alignment vertical="center"/>
    </xf>
    <xf numFmtId="2" fontId="14" fillId="19" borderId="18" xfId="1" applyNumberFormat="1" applyFont="1" applyFill="1" applyBorder="1" applyAlignment="1">
      <alignment vertical="center"/>
    </xf>
    <xf numFmtId="2" fontId="14" fillId="19" borderId="19" xfId="1" applyNumberFormat="1" applyFont="1" applyFill="1" applyBorder="1" applyAlignment="1">
      <alignment vertical="center"/>
    </xf>
    <xf numFmtId="2" fontId="14" fillId="19" borderId="20" xfId="1" applyNumberFormat="1" applyFont="1" applyFill="1" applyBorder="1" applyAlignment="1">
      <alignment vertical="center"/>
    </xf>
    <xf numFmtId="2" fontId="14" fillId="19" borderId="21" xfId="1" applyNumberFormat="1" applyFont="1" applyFill="1" applyBorder="1" applyAlignment="1">
      <alignment vertical="center"/>
    </xf>
    <xf numFmtId="2" fontId="14" fillId="19" borderId="22" xfId="1" applyNumberFormat="1" applyFont="1" applyFill="1" applyBorder="1" applyAlignment="1">
      <alignment vertical="center"/>
    </xf>
    <xf numFmtId="2" fontId="15" fillId="19" borderId="20" xfId="1" applyNumberFormat="1" applyFont="1" applyFill="1" applyBorder="1" applyAlignment="1">
      <alignment vertical="center"/>
    </xf>
    <xf numFmtId="2" fontId="5" fillId="19" borderId="0" xfId="1" applyNumberFormat="1" applyFill="1"/>
    <xf numFmtId="2" fontId="5" fillId="15" borderId="0" xfId="1" applyNumberFormat="1" applyFill="1"/>
    <xf numFmtId="0" fontId="14" fillId="20" borderId="15" xfId="1" applyFont="1" applyFill="1" applyBorder="1" applyAlignment="1">
      <alignment horizontal="left" vertical="center" indent="1"/>
    </xf>
    <xf numFmtId="164" fontId="14" fillId="20" borderId="23" xfId="1" applyNumberFormat="1" applyFont="1" applyFill="1" applyBorder="1" applyAlignment="1">
      <alignment horizontal="left" vertical="center"/>
    </xf>
    <xf numFmtId="165" fontId="14" fillId="20" borderId="15" xfId="1" applyNumberFormat="1" applyFont="1" applyFill="1" applyBorder="1" applyAlignment="1">
      <alignment vertical="center"/>
    </xf>
    <xf numFmtId="165" fontId="14" fillId="20" borderId="16" xfId="1" applyNumberFormat="1" applyFont="1" applyFill="1" applyBorder="1" applyAlignment="1">
      <alignment vertical="center"/>
    </xf>
    <xf numFmtId="165" fontId="14" fillId="20" borderId="17" xfId="1" applyNumberFormat="1" applyFont="1" applyFill="1" applyBorder="1" applyAlignment="1">
      <alignment vertical="center"/>
    </xf>
    <xf numFmtId="165" fontId="14" fillId="20" borderId="18" xfId="1" applyNumberFormat="1" applyFont="1" applyFill="1" applyBorder="1" applyAlignment="1">
      <alignment vertical="center"/>
    </xf>
    <xf numFmtId="165" fontId="14" fillId="20" borderId="19" xfId="1" applyNumberFormat="1" applyFont="1" applyFill="1" applyBorder="1" applyAlignment="1">
      <alignment vertical="center"/>
    </xf>
    <xf numFmtId="165" fontId="14" fillId="20" borderId="20" xfId="1" applyNumberFormat="1" applyFont="1" applyFill="1" applyBorder="1" applyAlignment="1">
      <alignment vertical="center"/>
    </xf>
    <xf numFmtId="165" fontId="14" fillId="20" borderId="21" xfId="1" applyNumberFormat="1" applyFont="1" applyFill="1" applyBorder="1" applyAlignment="1">
      <alignment vertical="center"/>
    </xf>
    <xf numFmtId="165" fontId="14" fillId="20" borderId="22" xfId="1" applyNumberFormat="1" applyFont="1" applyFill="1" applyBorder="1" applyAlignment="1">
      <alignment vertical="center"/>
    </xf>
    <xf numFmtId="165" fontId="15" fillId="20" borderId="20" xfId="1" applyNumberFormat="1" applyFont="1" applyFill="1" applyBorder="1" applyAlignment="1">
      <alignment vertical="center"/>
    </xf>
    <xf numFmtId="0" fontId="5" fillId="20" borderId="0" xfId="1" applyFill="1"/>
    <xf numFmtId="168" fontId="0" fillId="14" borderId="0" xfId="0" applyNumberFormat="1" applyFill="1" applyAlignment="1">
      <alignment horizontal="left" indent="1"/>
    </xf>
    <xf numFmtId="0" fontId="14" fillId="22" borderId="15" xfId="1" applyFont="1" applyFill="1" applyBorder="1" applyAlignment="1">
      <alignment horizontal="left" vertical="center" indent="1"/>
    </xf>
    <xf numFmtId="164" fontId="14" fillId="22" borderId="23" xfId="1" applyNumberFormat="1" applyFont="1" applyFill="1" applyBorder="1" applyAlignment="1">
      <alignment horizontal="left" vertical="center"/>
    </xf>
    <xf numFmtId="165" fontId="14" fillId="22" borderId="16" xfId="1" applyNumberFormat="1" applyFont="1" applyFill="1" applyBorder="1" applyAlignment="1">
      <alignment vertical="center"/>
    </xf>
    <xf numFmtId="165" fontId="14" fillId="22" borderId="18" xfId="1" applyNumberFormat="1" applyFont="1" applyFill="1" applyBorder="1" applyAlignment="1">
      <alignment vertical="center"/>
    </xf>
    <xf numFmtId="165" fontId="14" fillId="22" borderId="19" xfId="1" applyNumberFormat="1" applyFont="1" applyFill="1" applyBorder="1" applyAlignment="1">
      <alignment vertical="center"/>
    </xf>
    <xf numFmtId="165" fontId="14" fillId="22" borderId="20" xfId="1" applyNumberFormat="1" applyFont="1" applyFill="1" applyBorder="1" applyAlignment="1">
      <alignment vertical="center"/>
    </xf>
    <xf numFmtId="165" fontId="14" fillId="22" borderId="22" xfId="1" applyNumberFormat="1" applyFont="1" applyFill="1" applyBorder="1" applyAlignment="1">
      <alignment vertical="center"/>
    </xf>
    <xf numFmtId="0" fontId="5" fillId="22" borderId="0" xfId="1" applyFill="1"/>
    <xf numFmtId="167" fontId="4" fillId="11" borderId="0" xfId="0" applyNumberFormat="1" applyFont="1" applyFill="1"/>
    <xf numFmtId="165" fontId="5" fillId="20" borderId="0" xfId="1" applyNumberFormat="1" applyFill="1"/>
    <xf numFmtId="169" fontId="14" fillId="20" borderId="17" xfId="1" applyNumberFormat="1" applyFont="1" applyFill="1" applyBorder="1" applyAlignment="1">
      <alignment vertical="center"/>
    </xf>
    <xf numFmtId="169" fontId="14" fillId="20" borderId="21" xfId="1" applyNumberFormat="1" applyFont="1" applyFill="1" applyBorder="1" applyAlignment="1">
      <alignment vertical="center"/>
    </xf>
    <xf numFmtId="167" fontId="5" fillId="15" borderId="0" xfId="1" applyNumberFormat="1" applyFill="1"/>
    <xf numFmtId="2" fontId="14" fillId="21" borderId="15" xfId="1" applyNumberFormat="1" applyFont="1" applyFill="1" applyBorder="1" applyAlignment="1">
      <alignment horizontal="left" vertical="center" indent="1"/>
    </xf>
    <xf numFmtId="2" fontId="14" fillId="21" borderId="23" xfId="1" applyNumberFormat="1" applyFont="1" applyFill="1" applyBorder="1" applyAlignment="1">
      <alignment horizontal="left" vertical="center"/>
    </xf>
    <xf numFmtId="2" fontId="14" fillId="21" borderId="15" xfId="1" applyNumberFormat="1" applyFont="1" applyFill="1" applyBorder="1" applyAlignment="1">
      <alignment vertical="center"/>
    </xf>
    <xf numFmtId="2" fontId="14" fillId="21" borderId="16" xfId="1" applyNumberFormat="1" applyFont="1" applyFill="1" applyBorder="1" applyAlignment="1">
      <alignment vertical="center"/>
    </xf>
    <xf numFmtId="2" fontId="14" fillId="21" borderId="17" xfId="1" applyNumberFormat="1" applyFont="1" applyFill="1" applyBorder="1" applyAlignment="1">
      <alignment vertical="center"/>
    </xf>
    <xf numFmtId="2" fontId="14" fillId="21" borderId="18" xfId="1" applyNumberFormat="1" applyFont="1" applyFill="1" applyBorder="1" applyAlignment="1">
      <alignment vertical="center"/>
    </xf>
    <xf numFmtId="2" fontId="14" fillId="21" borderId="19" xfId="1" applyNumberFormat="1" applyFont="1" applyFill="1" applyBorder="1" applyAlignment="1">
      <alignment vertical="center"/>
    </xf>
    <xf numFmtId="2" fontId="14" fillId="21" borderId="20" xfId="1" applyNumberFormat="1" applyFont="1" applyFill="1" applyBorder="1" applyAlignment="1">
      <alignment vertical="center"/>
    </xf>
    <xf numFmtId="2" fontId="14" fillId="21" borderId="21" xfId="1" applyNumberFormat="1" applyFont="1" applyFill="1" applyBorder="1" applyAlignment="1">
      <alignment vertical="center"/>
    </xf>
    <xf numFmtId="2" fontId="14" fillId="21" borderId="22" xfId="1" applyNumberFormat="1" applyFont="1" applyFill="1" applyBorder="1" applyAlignment="1">
      <alignment vertical="center"/>
    </xf>
    <xf numFmtId="2" fontId="15" fillId="21" borderId="20" xfId="1" applyNumberFormat="1" applyFont="1" applyFill="1" applyBorder="1" applyAlignment="1">
      <alignment vertical="center"/>
    </xf>
    <xf numFmtId="2" fontId="11" fillId="0" borderId="25" xfId="1" applyNumberFormat="1" applyFont="1" applyBorder="1" applyAlignment="1">
      <alignment vertical="center"/>
    </xf>
    <xf numFmtId="2" fontId="5" fillId="21" borderId="0" xfId="1" applyNumberFormat="1" applyFill="1"/>
    <xf numFmtId="169" fontId="14" fillId="22" borderId="18" xfId="1" applyNumberFormat="1" applyFont="1" applyFill="1" applyBorder="1" applyAlignment="1">
      <alignment vertical="center"/>
    </xf>
    <xf numFmtId="169" fontId="14" fillId="22" borderId="16" xfId="1" applyNumberFormat="1" applyFont="1" applyFill="1" applyBorder="1" applyAlignment="1">
      <alignment vertical="center"/>
    </xf>
    <xf numFmtId="170" fontId="14" fillId="22" borderId="15" xfId="1" applyNumberFormat="1" applyFont="1" applyFill="1" applyBorder="1" applyAlignment="1">
      <alignment vertical="center"/>
    </xf>
    <xf numFmtId="170" fontId="14" fillId="22" borderId="18" xfId="1" applyNumberFormat="1" applyFont="1" applyFill="1" applyBorder="1" applyAlignment="1">
      <alignment vertical="center"/>
    </xf>
    <xf numFmtId="170" fontId="14" fillId="22" borderId="16" xfId="1" applyNumberFormat="1" applyFont="1" applyFill="1" applyBorder="1" applyAlignment="1">
      <alignment vertical="center"/>
    </xf>
    <xf numFmtId="170" fontId="14" fillId="22" borderId="22" xfId="1" applyNumberFormat="1" applyFont="1" applyFill="1" applyBorder="1" applyAlignment="1">
      <alignment vertical="center"/>
    </xf>
    <xf numFmtId="170" fontId="15" fillId="22" borderId="20" xfId="1" applyNumberFormat="1" applyFont="1" applyFill="1" applyBorder="1" applyAlignment="1">
      <alignment vertical="center"/>
    </xf>
    <xf numFmtId="169" fontId="14" fillId="22" borderId="17" xfId="1" applyNumberFormat="1" applyFont="1" applyFill="1" applyBorder="1" applyAlignment="1">
      <alignment vertical="center"/>
    </xf>
    <xf numFmtId="169" fontId="14" fillId="22" borderId="21" xfId="1" applyNumberFormat="1" applyFont="1" applyFill="1" applyBorder="1" applyAlignment="1">
      <alignment vertical="center"/>
    </xf>
    <xf numFmtId="169" fontId="14" fillId="22" borderId="19" xfId="1" applyNumberFormat="1" applyFont="1" applyFill="1" applyBorder="1" applyAlignment="1">
      <alignment vertical="center"/>
    </xf>
    <xf numFmtId="170" fontId="14" fillId="22" borderId="17" xfId="1" applyNumberFormat="1" applyFont="1" applyFill="1" applyBorder="1" applyAlignment="1">
      <alignment vertical="center"/>
    </xf>
    <xf numFmtId="169" fontId="11" fillId="0" borderId="25" xfId="1" applyNumberFormat="1" applyFont="1" applyBorder="1" applyAlignment="1">
      <alignment vertical="center"/>
    </xf>
    <xf numFmtId="171" fontId="14" fillId="22" borderId="16" xfId="1" applyNumberFormat="1" applyFont="1" applyFill="1" applyBorder="1" applyAlignment="1">
      <alignment vertical="center"/>
    </xf>
    <xf numFmtId="171" fontId="14" fillId="22" borderId="17" xfId="1" applyNumberFormat="1" applyFont="1" applyFill="1" applyBorder="1" applyAlignment="1">
      <alignment vertical="center"/>
    </xf>
    <xf numFmtId="172" fontId="14" fillId="22" borderId="21" xfId="1" applyNumberFormat="1" applyFont="1" applyFill="1" applyBorder="1" applyAlignment="1">
      <alignment vertical="center"/>
    </xf>
    <xf numFmtId="172" fontId="14" fillId="22" borderId="15" xfId="1" applyNumberFormat="1" applyFont="1" applyFill="1" applyBorder="1" applyAlignment="1">
      <alignment vertical="center"/>
    </xf>
    <xf numFmtId="167" fontId="0" fillId="23" borderId="0" xfId="0" applyNumberFormat="1" applyFill="1"/>
    <xf numFmtId="0" fontId="14" fillId="24" borderId="15" xfId="1" applyFont="1" applyFill="1" applyBorder="1" applyAlignment="1">
      <alignment horizontal="left" vertical="center" indent="1"/>
    </xf>
    <xf numFmtId="164" fontId="14" fillId="24" borderId="23" xfId="1" applyNumberFormat="1" applyFont="1" applyFill="1" applyBorder="1" applyAlignment="1">
      <alignment horizontal="left" vertical="center"/>
    </xf>
    <xf numFmtId="165" fontId="14" fillId="24" borderId="16" xfId="1" applyNumberFormat="1" applyFont="1" applyFill="1" applyBorder="1" applyAlignment="1">
      <alignment vertical="center"/>
    </xf>
    <xf numFmtId="165" fontId="14" fillId="24" borderId="17" xfId="1" applyNumberFormat="1" applyFont="1" applyFill="1" applyBorder="1" applyAlignment="1">
      <alignment vertical="center"/>
    </xf>
    <xf numFmtId="165" fontId="14" fillId="24" borderId="18" xfId="1" applyNumberFormat="1" applyFont="1" applyFill="1" applyBorder="1" applyAlignment="1">
      <alignment vertical="center"/>
    </xf>
    <xf numFmtId="165" fontId="14" fillId="24" borderId="19" xfId="1" applyNumberFormat="1" applyFont="1" applyFill="1" applyBorder="1" applyAlignment="1">
      <alignment vertical="center"/>
    </xf>
    <xf numFmtId="165" fontId="14" fillId="24" borderId="20" xfId="1" applyNumberFormat="1" applyFont="1" applyFill="1" applyBorder="1" applyAlignment="1">
      <alignment vertical="center"/>
    </xf>
    <xf numFmtId="165" fontId="14" fillId="24" borderId="21" xfId="1" applyNumberFormat="1" applyFont="1" applyFill="1" applyBorder="1" applyAlignment="1">
      <alignment vertical="center"/>
    </xf>
    <xf numFmtId="165" fontId="15" fillId="24" borderId="20" xfId="1" applyNumberFormat="1" applyFont="1" applyFill="1" applyBorder="1" applyAlignment="1">
      <alignment vertical="center"/>
    </xf>
    <xf numFmtId="165" fontId="11" fillId="24" borderId="25" xfId="1" applyNumberFormat="1" applyFont="1" applyFill="1" applyBorder="1" applyAlignment="1">
      <alignment vertical="center"/>
    </xf>
    <xf numFmtId="0" fontId="5" fillId="24" borderId="0" xfId="1" applyFill="1"/>
    <xf numFmtId="2" fontId="5" fillId="24" borderId="0" xfId="1" applyNumberFormat="1" applyFill="1"/>
    <xf numFmtId="0" fontId="14" fillId="25" borderId="15" xfId="1" applyFont="1" applyFill="1" applyBorder="1" applyAlignment="1">
      <alignment horizontal="left" vertical="center" indent="1"/>
    </xf>
    <xf numFmtId="164" fontId="14" fillId="25" borderId="23" xfId="1" applyNumberFormat="1" applyFont="1" applyFill="1" applyBorder="1" applyAlignment="1">
      <alignment horizontal="left" vertical="center"/>
    </xf>
    <xf numFmtId="165" fontId="14" fillId="25" borderId="16" xfId="1" applyNumberFormat="1" applyFont="1" applyFill="1" applyBorder="1" applyAlignment="1">
      <alignment vertical="center"/>
    </xf>
    <xf numFmtId="165" fontId="14" fillId="25" borderId="18" xfId="1" applyNumberFormat="1" applyFont="1" applyFill="1" applyBorder="1" applyAlignment="1">
      <alignment vertical="center"/>
    </xf>
    <xf numFmtId="165" fontId="14" fillId="25" borderId="22" xfId="1" applyNumberFormat="1" applyFont="1" applyFill="1" applyBorder="1" applyAlignment="1">
      <alignment vertical="center"/>
    </xf>
    <xf numFmtId="165" fontId="11" fillId="25" borderId="25" xfId="1" applyNumberFormat="1" applyFont="1" applyFill="1" applyBorder="1" applyAlignment="1">
      <alignment vertical="center"/>
    </xf>
    <xf numFmtId="0" fontId="5" fillId="25" borderId="0" xfId="1" applyFill="1"/>
    <xf numFmtId="170" fontId="14" fillId="24" borderId="15" xfId="1" applyNumberFormat="1" applyFont="1" applyFill="1" applyBorder="1" applyAlignment="1">
      <alignment vertical="center"/>
    </xf>
    <xf numFmtId="170" fontId="14" fillId="24" borderId="16" xfId="1" applyNumberFormat="1" applyFont="1" applyFill="1" applyBorder="1" applyAlignment="1">
      <alignment vertical="center"/>
    </xf>
    <xf numFmtId="170" fontId="14" fillId="24" borderId="17" xfId="1" applyNumberFormat="1" applyFont="1" applyFill="1" applyBorder="1" applyAlignment="1">
      <alignment vertical="center"/>
    </xf>
    <xf numFmtId="171" fontId="14" fillId="24" borderId="15" xfId="1" applyNumberFormat="1" applyFont="1" applyFill="1" applyBorder="1" applyAlignment="1">
      <alignment vertical="center"/>
    </xf>
    <xf numFmtId="171" fontId="14" fillId="24" borderId="16" xfId="1" applyNumberFormat="1" applyFont="1" applyFill="1" applyBorder="1" applyAlignment="1">
      <alignment vertical="center"/>
    </xf>
    <xf numFmtId="171" fontId="14" fillId="24" borderId="17" xfId="1" applyNumberFormat="1" applyFont="1" applyFill="1" applyBorder="1" applyAlignment="1">
      <alignment vertical="center"/>
    </xf>
    <xf numFmtId="170" fontId="14" fillId="24" borderId="18" xfId="1" applyNumberFormat="1" applyFont="1" applyFill="1" applyBorder="1" applyAlignment="1">
      <alignment vertical="center"/>
    </xf>
    <xf numFmtId="170" fontId="14" fillId="24" borderId="22" xfId="1" applyNumberFormat="1" applyFont="1" applyFill="1" applyBorder="1" applyAlignment="1">
      <alignment vertical="center"/>
    </xf>
    <xf numFmtId="169" fontId="14" fillId="24" borderId="21" xfId="1" applyNumberFormat="1" applyFont="1" applyFill="1" applyBorder="1" applyAlignment="1">
      <alignment vertical="center"/>
    </xf>
    <xf numFmtId="170" fontId="14" fillId="24" borderId="21" xfId="1" applyNumberFormat="1" applyFont="1" applyFill="1" applyBorder="1" applyAlignment="1">
      <alignment vertical="center"/>
    </xf>
    <xf numFmtId="166" fontId="14" fillId="24" borderId="18" xfId="1" applyNumberFormat="1" applyFont="1" applyFill="1" applyBorder="1" applyAlignment="1">
      <alignment vertical="center"/>
    </xf>
    <xf numFmtId="166" fontId="14" fillId="24" borderId="16" xfId="1" applyNumberFormat="1" applyFont="1" applyFill="1" applyBorder="1" applyAlignment="1">
      <alignment vertical="center"/>
    </xf>
    <xf numFmtId="166" fontId="14" fillId="24" borderId="19" xfId="1" applyNumberFormat="1" applyFont="1" applyFill="1" applyBorder="1" applyAlignment="1">
      <alignment vertical="center"/>
    </xf>
    <xf numFmtId="169" fontId="14" fillId="25" borderId="16" xfId="1" applyNumberFormat="1" applyFont="1" applyFill="1" applyBorder="1" applyAlignment="1">
      <alignment vertical="center"/>
    </xf>
    <xf numFmtId="169" fontId="14" fillId="25" borderId="19" xfId="1" applyNumberFormat="1" applyFont="1" applyFill="1" applyBorder="1" applyAlignment="1">
      <alignment vertical="center"/>
    </xf>
    <xf numFmtId="170" fontId="14" fillId="25" borderId="18" xfId="1" applyNumberFormat="1" applyFont="1" applyFill="1" applyBorder="1" applyAlignment="1">
      <alignment vertical="center"/>
    </xf>
    <xf numFmtId="170" fontId="14" fillId="25" borderId="16" xfId="1" applyNumberFormat="1" applyFont="1" applyFill="1" applyBorder="1" applyAlignment="1">
      <alignment vertical="center"/>
    </xf>
    <xf numFmtId="170" fontId="14" fillId="25" borderId="19" xfId="1" applyNumberFormat="1" applyFont="1" applyFill="1" applyBorder="1" applyAlignment="1">
      <alignment vertical="center"/>
    </xf>
    <xf numFmtId="169" fontId="14" fillId="25" borderId="17" xfId="1" applyNumberFormat="1" applyFont="1" applyFill="1" applyBorder="1" applyAlignment="1">
      <alignment vertical="center"/>
    </xf>
    <xf numFmtId="173" fontId="14" fillId="25" borderId="15" xfId="1" applyNumberFormat="1" applyFont="1" applyFill="1" applyBorder="1" applyAlignment="1">
      <alignment vertical="center"/>
    </xf>
    <xf numFmtId="173" fontId="14" fillId="25" borderId="16" xfId="1" applyNumberFormat="1" applyFont="1" applyFill="1" applyBorder="1" applyAlignment="1">
      <alignment vertical="center"/>
    </xf>
    <xf numFmtId="173" fontId="14" fillId="25" borderId="17" xfId="1" applyNumberFormat="1" applyFont="1" applyFill="1" applyBorder="1" applyAlignment="1">
      <alignment vertical="center"/>
    </xf>
    <xf numFmtId="169" fontId="14" fillId="25" borderId="20" xfId="1" applyNumberFormat="1" applyFont="1" applyFill="1" applyBorder="1" applyAlignment="1">
      <alignment vertical="center"/>
    </xf>
    <xf numFmtId="169" fontId="14" fillId="25" borderId="21" xfId="1" applyNumberFormat="1" applyFont="1" applyFill="1" applyBorder="1" applyAlignment="1">
      <alignment vertical="center"/>
    </xf>
    <xf numFmtId="174" fontId="14" fillId="25" borderId="21" xfId="1" applyNumberFormat="1" applyFont="1" applyFill="1" applyBorder="1" applyAlignment="1">
      <alignment vertical="center"/>
    </xf>
    <xf numFmtId="174" fontId="14" fillId="25" borderId="15" xfId="1" applyNumberFormat="1" applyFont="1" applyFill="1" applyBorder="1" applyAlignment="1">
      <alignment vertical="center"/>
    </xf>
    <xf numFmtId="174" fontId="14" fillId="25" borderId="18" xfId="1" applyNumberFormat="1" applyFont="1" applyFill="1" applyBorder="1" applyAlignment="1">
      <alignment vertical="center"/>
    </xf>
    <xf numFmtId="174" fontId="14" fillId="25" borderId="16" xfId="1" applyNumberFormat="1" applyFont="1" applyFill="1" applyBorder="1" applyAlignment="1">
      <alignment vertical="center"/>
    </xf>
    <xf numFmtId="174" fontId="14" fillId="25" borderId="22" xfId="1" applyNumberFormat="1" applyFont="1" applyFill="1" applyBorder="1" applyAlignment="1">
      <alignment vertical="center"/>
    </xf>
    <xf numFmtId="174" fontId="15" fillId="25" borderId="20" xfId="1" applyNumberFormat="1" applyFont="1" applyFill="1" applyBorder="1" applyAlignment="1">
      <alignment vertical="center"/>
    </xf>
    <xf numFmtId="166" fontId="5" fillId="25" borderId="0" xfId="1" applyNumberFormat="1" applyFill="1"/>
    <xf numFmtId="165" fontId="11" fillId="19" borderId="25" xfId="1" applyNumberFormat="1" applyFont="1" applyFill="1" applyBorder="1" applyAlignment="1">
      <alignment vertical="center"/>
    </xf>
    <xf numFmtId="2" fontId="24" fillId="0" borderId="0" xfId="0" applyNumberFormat="1" applyFont="1" applyAlignment="1">
      <alignment horizontal="left" indent="1"/>
    </xf>
    <xf numFmtId="0" fontId="24" fillId="15" borderId="0" xfId="0" applyFont="1" applyFill="1" applyAlignment="1">
      <alignment horizontal="center"/>
    </xf>
    <xf numFmtId="2" fontId="26" fillId="11" borderId="0" xfId="0" applyNumberFormat="1" applyFont="1" applyFill="1" applyAlignment="1">
      <alignment horizontal="center"/>
    </xf>
    <xf numFmtId="168" fontId="24" fillId="11" borderId="0" xfId="0" applyNumberFormat="1" applyFont="1" applyFill="1" applyAlignment="1">
      <alignment horizontal="center"/>
    </xf>
    <xf numFmtId="167" fontId="24" fillId="11" borderId="0" xfId="0" applyNumberFormat="1" applyFont="1" applyFill="1" applyAlignment="1">
      <alignment horizontal="center"/>
    </xf>
    <xf numFmtId="167" fontId="26" fillId="11" borderId="0" xfId="0" applyNumberFormat="1" applyFont="1" applyFill="1" applyAlignment="1">
      <alignment horizontal="center"/>
    </xf>
    <xf numFmtId="167" fontId="24" fillId="23" borderId="0" xfId="0" applyNumberFormat="1" applyFont="1" applyFill="1" applyAlignment="1">
      <alignment horizontal="center"/>
    </xf>
    <xf numFmtId="167" fontId="24" fillId="0" borderId="0" xfId="0" applyNumberFormat="1" applyFont="1" applyAlignment="1">
      <alignment horizontal="center"/>
    </xf>
    <xf numFmtId="167" fontId="24" fillId="26" borderId="0" xfId="0" applyNumberFormat="1" applyFont="1" applyFill="1" applyAlignment="1">
      <alignment horizontal="center"/>
    </xf>
    <xf numFmtId="2" fontId="24" fillId="23" borderId="0" xfId="0" applyNumberFormat="1" applyFont="1" applyFill="1" applyAlignment="1">
      <alignment horizontal="center"/>
    </xf>
    <xf numFmtId="168" fontId="24" fillId="23" borderId="0" xfId="0" applyNumberFormat="1" applyFont="1" applyFill="1" applyAlignment="1">
      <alignment horizontal="center"/>
    </xf>
    <xf numFmtId="168" fontId="0" fillId="0" borderId="0" xfId="0" applyNumberFormat="1"/>
    <xf numFmtId="0" fontId="1" fillId="27" borderId="0" xfId="0" applyFont="1" applyFill="1"/>
    <xf numFmtId="0" fontId="0" fillId="27" borderId="0" xfId="0" applyFill="1"/>
    <xf numFmtId="0" fontId="23" fillId="27" borderId="0" xfId="0" applyFont="1" applyFill="1"/>
    <xf numFmtId="2" fontId="24" fillId="0" borderId="0" xfId="0" applyNumberFormat="1" applyFont="1"/>
    <xf numFmtId="2" fontId="24" fillId="23" borderId="0" xfId="0" applyNumberFormat="1" applyFont="1" applyFill="1" applyAlignment="1">
      <alignment horizontal="left" indent="1"/>
    </xf>
    <xf numFmtId="2" fontId="24" fillId="23" borderId="0" xfId="0" applyNumberFormat="1" applyFont="1" applyFill="1"/>
    <xf numFmtId="2" fontId="26" fillId="23" borderId="0" xfId="0" applyNumberFormat="1" applyFont="1" applyFill="1" applyAlignment="1">
      <alignment horizontal="center"/>
    </xf>
    <xf numFmtId="49" fontId="3" fillId="5" borderId="2" xfId="0" applyNumberFormat="1" applyFont="1" applyFill="1" applyBorder="1" applyAlignment="1">
      <alignment horizontal="left" vertical="center"/>
    </xf>
    <xf numFmtId="2" fontId="24" fillId="0" borderId="0" xfId="0" applyNumberFormat="1" applyFont="1" applyAlignment="1">
      <alignment horizontal="center"/>
    </xf>
    <xf numFmtId="168" fontId="26" fillId="0" borderId="0" xfId="0" applyNumberFormat="1" applyFont="1" applyAlignment="1">
      <alignment horizontal="center"/>
    </xf>
    <xf numFmtId="49" fontId="25" fillId="28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EDD1AE90-5155-431F-BE85-AC9C124D6258}"/>
  </cellStyles>
  <dxfs count="0"/>
  <tableStyles count="0" defaultTableStyle="TableStyleMedium2" defaultPivotStyle="PivotStyleLight16"/>
  <colors>
    <mruColors>
      <color rgb="FFFFEA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workbookViewId="0">
      <selection sqref="A1:P1048576"/>
    </sheetView>
  </sheetViews>
  <sheetFormatPr defaultColWidth="9.26953125" defaultRowHeight="14.75" x14ac:dyDescent="0.75"/>
  <sheetData>
    <row r="1" spans="1:16" ht="18.75" customHeight="1" x14ac:dyDescent="0.75">
      <c r="A1" s="1" t="s">
        <v>0</v>
      </c>
      <c r="B1" t="s">
        <v>7</v>
      </c>
      <c r="C1" t="s">
        <v>7</v>
      </c>
      <c r="D1" s="1" t="s">
        <v>105</v>
      </c>
      <c r="E1" s="1" t="s">
        <v>107</v>
      </c>
    </row>
    <row r="2" spans="1:16" ht="18.75" customHeight="1" x14ac:dyDescent="0.75">
      <c r="A2" s="393" t="s">
        <v>0</v>
      </c>
      <c r="B2" s="393" t="s">
        <v>7</v>
      </c>
      <c r="C2" s="393" t="s">
        <v>7</v>
      </c>
      <c r="D2" s="3" t="s">
        <v>106</v>
      </c>
      <c r="E2" s="3" t="s">
        <v>106</v>
      </c>
      <c r="F2" s="3" t="s">
        <v>106</v>
      </c>
      <c r="G2" s="3" t="s">
        <v>106</v>
      </c>
      <c r="H2" s="3" t="s">
        <v>106</v>
      </c>
      <c r="I2" s="3" t="s">
        <v>106</v>
      </c>
      <c r="J2" s="3" t="s">
        <v>106</v>
      </c>
      <c r="K2" s="3" t="s">
        <v>106</v>
      </c>
      <c r="L2" s="3" t="s">
        <v>106</v>
      </c>
      <c r="M2" s="3" t="s">
        <v>106</v>
      </c>
      <c r="N2" s="3" t="s">
        <v>106</v>
      </c>
      <c r="O2" s="3" t="s">
        <v>106</v>
      </c>
      <c r="P2" s="3" t="s">
        <v>106</v>
      </c>
    </row>
    <row r="3" spans="1:16" ht="18.75" customHeight="1" x14ac:dyDescent="0.75">
      <c r="A3" s="1" t="s">
        <v>1</v>
      </c>
      <c r="B3" s="1" t="s">
        <v>8</v>
      </c>
      <c r="C3" s="1" t="s">
        <v>45</v>
      </c>
      <c r="D3" s="4">
        <v>2005</v>
      </c>
      <c r="E3" s="4">
        <v>2006</v>
      </c>
      <c r="F3" s="4">
        <v>2010</v>
      </c>
      <c r="G3" s="4">
        <v>2015</v>
      </c>
      <c r="H3" s="4">
        <v>2020</v>
      </c>
      <c r="I3" s="4">
        <v>2025</v>
      </c>
      <c r="J3" s="4">
        <v>2030</v>
      </c>
      <c r="K3" s="4">
        <v>2035</v>
      </c>
      <c r="L3" s="4">
        <v>2040</v>
      </c>
      <c r="M3" s="4">
        <v>2045</v>
      </c>
      <c r="N3" s="4">
        <v>2050</v>
      </c>
      <c r="O3" s="4">
        <v>2055</v>
      </c>
      <c r="P3" s="4">
        <v>2060</v>
      </c>
    </row>
    <row r="4" spans="1:16" ht="18.75" customHeight="1" x14ac:dyDescent="0.75">
      <c r="A4" s="3" t="s">
        <v>2</v>
      </c>
      <c r="B4" s="3" t="s">
        <v>9</v>
      </c>
      <c r="C4" s="3" t="s">
        <v>50</v>
      </c>
      <c r="D4" s="5">
        <v>3.5610410000000101</v>
      </c>
      <c r="E4" s="5">
        <v>3.5980949339303998</v>
      </c>
      <c r="F4" s="5">
        <v>3.6830677879397999</v>
      </c>
      <c r="G4" s="5">
        <v>2.9320912466267601</v>
      </c>
      <c r="H4" s="5">
        <v>2.92655757877752</v>
      </c>
      <c r="I4" s="5">
        <v>2.9474004104645899</v>
      </c>
      <c r="J4" s="5">
        <v>2.9683916279951901</v>
      </c>
      <c r="K4" s="5">
        <v>2.9267395081714498</v>
      </c>
      <c r="L4" s="5">
        <v>2.8856673911617601</v>
      </c>
      <c r="M4" s="5">
        <v>2.87564071808678</v>
      </c>
      <c r="N4" s="5">
        <v>2.8656457365104799</v>
      </c>
      <c r="O4" s="5">
        <v>2.8656457365104799</v>
      </c>
      <c r="P4" s="5">
        <v>2.8656457365104799</v>
      </c>
    </row>
    <row r="5" spans="1:16" ht="18.75" customHeight="1" x14ac:dyDescent="0.75">
      <c r="A5" s="3" t="s">
        <v>2</v>
      </c>
      <c r="B5" s="3" t="s">
        <v>9</v>
      </c>
      <c r="C5" s="3" t="s">
        <v>49</v>
      </c>
      <c r="D5" s="5">
        <v>0.119952</v>
      </c>
      <c r="E5" s="5">
        <v>0.124267393152</v>
      </c>
      <c r="F5" s="5">
        <v>0.14152896575999999</v>
      </c>
      <c r="G5" s="5">
        <v>0.131133295883333</v>
      </c>
      <c r="H5" s="5">
        <v>0.13088581105344199</v>
      </c>
      <c r="I5" s="5">
        <v>0.13181797481806301</v>
      </c>
      <c r="J5" s="5">
        <v>0.132756774912555</v>
      </c>
      <c r="K5" s="5">
        <v>0.130893947567295</v>
      </c>
      <c r="L5" s="5">
        <v>0.12905705996068201</v>
      </c>
      <c r="M5" s="5">
        <v>0.12860863234486999</v>
      </c>
      <c r="N5" s="5">
        <v>0.128161622082859</v>
      </c>
      <c r="O5" s="5">
        <v>0.128161622082859</v>
      </c>
      <c r="P5" s="5">
        <v>0.128161622082859</v>
      </c>
    </row>
    <row r="6" spans="1:16" ht="18.75" customHeight="1" x14ac:dyDescent="0.75">
      <c r="A6" s="3" t="s">
        <v>2</v>
      </c>
      <c r="B6" s="3" t="s">
        <v>9</v>
      </c>
      <c r="C6" s="3" t="s">
        <v>48</v>
      </c>
      <c r="D6" s="5">
        <v>0.53419399999999995</v>
      </c>
      <c r="E6" s="5">
        <v>0.55341216334400001</v>
      </c>
      <c r="F6" s="5">
        <v>0.63028481671999903</v>
      </c>
      <c r="G6" s="5">
        <v>0.58398876101357999</v>
      </c>
      <c r="H6" s="5">
        <v>0.58288661256071095</v>
      </c>
      <c r="I6" s="5">
        <v>0.58703790882986795</v>
      </c>
      <c r="J6" s="5">
        <v>0.59121875931737</v>
      </c>
      <c r="K6" s="5">
        <v>0.58292284769543901</v>
      </c>
      <c r="L6" s="5">
        <v>0.574742456054391</v>
      </c>
      <c r="M6" s="5">
        <v>0.57274542939538797</v>
      </c>
      <c r="N6" s="5">
        <v>0.57075471477700201</v>
      </c>
      <c r="O6" s="5">
        <v>0.57075471477700201</v>
      </c>
      <c r="P6" s="5">
        <v>0.57075471477700201</v>
      </c>
    </row>
    <row r="7" spans="1:16" ht="18.75" customHeight="1" x14ac:dyDescent="0.75">
      <c r="A7" s="3" t="s">
        <v>2</v>
      </c>
      <c r="B7" s="3" t="s">
        <v>9</v>
      </c>
      <c r="C7" s="3" t="s">
        <v>47</v>
      </c>
      <c r="D7" s="5">
        <v>0.54713100000000103</v>
      </c>
      <c r="E7" s="5">
        <v>0.566814584856001</v>
      </c>
      <c r="F7" s="5">
        <v>0.64554892428000099</v>
      </c>
      <c r="G7" s="5">
        <v>0.59813168025496699</v>
      </c>
      <c r="H7" s="5">
        <v>0.59700284019841998</v>
      </c>
      <c r="I7" s="5">
        <v>0.60125467170352898</v>
      </c>
      <c r="J7" s="5">
        <v>0.60553677316494103</v>
      </c>
      <c r="K7" s="5">
        <v>0.59703995286816003</v>
      </c>
      <c r="L7" s="5">
        <v>0.588661450191308</v>
      </c>
      <c r="M7" s="5">
        <v>0.58661605995299204</v>
      </c>
      <c r="N7" s="5">
        <v>0.58457713461898997</v>
      </c>
      <c r="O7" s="5">
        <v>0.58457713461898997</v>
      </c>
      <c r="P7" s="5">
        <v>0.58457713461898997</v>
      </c>
    </row>
    <row r="8" spans="1:16" ht="18.75" customHeight="1" x14ac:dyDescent="0.75">
      <c r="A8" s="3" t="s">
        <v>2</v>
      </c>
      <c r="B8" s="3" t="s">
        <v>9</v>
      </c>
      <c r="C8" s="3" t="s">
        <v>46</v>
      </c>
      <c r="D8" s="5">
        <v>11.014633</v>
      </c>
      <c r="E8" s="5">
        <v>11.678464993357901</v>
      </c>
      <c r="F8" s="5">
        <v>14.5196289777864</v>
      </c>
      <c r="G8" s="5">
        <v>13.4531245433463</v>
      </c>
      <c r="H8" s="5">
        <v>13.4277347732145</v>
      </c>
      <c r="I8" s="5">
        <v>13.5233665891905</v>
      </c>
      <c r="J8" s="5">
        <v>13.619679234330899</v>
      </c>
      <c r="K8" s="5">
        <v>13.4285695080808</v>
      </c>
      <c r="L8" s="5">
        <v>13.2401209712128</v>
      </c>
      <c r="M8" s="5">
        <v>13.1941162359276</v>
      </c>
      <c r="N8" s="5">
        <v>13.1482569086951</v>
      </c>
      <c r="O8" s="5">
        <v>13.1482569086951</v>
      </c>
      <c r="P8" s="5">
        <v>13.1482569086951</v>
      </c>
    </row>
    <row r="9" spans="1:16" ht="18.75" customHeight="1" x14ac:dyDescent="0.75">
      <c r="A9" s="3" t="s">
        <v>3</v>
      </c>
      <c r="B9" s="3" t="s">
        <v>10</v>
      </c>
      <c r="C9" s="3" t="s">
        <v>53</v>
      </c>
      <c r="D9" s="5">
        <v>2.1725238400000002</v>
      </c>
      <c r="E9" s="6"/>
      <c r="F9" s="5">
        <v>2.2781497764947098</v>
      </c>
      <c r="G9" s="5">
        <v>2.5115630207828099</v>
      </c>
      <c r="H9" s="5">
        <v>2.5852577967346102</v>
      </c>
      <c r="I9" s="5">
        <v>2.4507477045754702</v>
      </c>
      <c r="J9" s="5">
        <v>2.6098609931327199</v>
      </c>
      <c r="K9" s="5">
        <v>2.7223384648826499</v>
      </c>
      <c r="L9" s="5">
        <v>2.83966339083974</v>
      </c>
      <c r="M9" s="5">
        <v>2.9761373688955102</v>
      </c>
      <c r="N9" s="5">
        <v>3.1191702745855898</v>
      </c>
      <c r="O9" s="5">
        <v>3.1191702745855898</v>
      </c>
      <c r="P9" s="5">
        <v>3.1191702745855898</v>
      </c>
    </row>
    <row r="10" spans="1:16" ht="18.75" customHeight="1" x14ac:dyDescent="0.75">
      <c r="A10" s="3" t="s">
        <v>3</v>
      </c>
      <c r="B10" s="3" t="s">
        <v>10</v>
      </c>
      <c r="C10" s="3" t="s">
        <v>52</v>
      </c>
      <c r="D10" s="5">
        <v>0.57953690000000002</v>
      </c>
      <c r="E10" s="5">
        <v>4.7415262542241798</v>
      </c>
      <c r="F10" s="5">
        <v>0.87621145249796295</v>
      </c>
      <c r="G10" s="5">
        <v>1.0625843549465701</v>
      </c>
      <c r="H10" s="5">
        <v>0.60830030510465305</v>
      </c>
      <c r="I10" s="5">
        <v>1.31963337938679</v>
      </c>
      <c r="J10" s="5">
        <v>1.31963337938679</v>
      </c>
      <c r="K10" s="5">
        <v>1.46587455801374</v>
      </c>
      <c r="L10" s="5">
        <v>1.5290495181444801</v>
      </c>
      <c r="M10" s="5">
        <v>1.60253550632835</v>
      </c>
      <c r="N10" s="5">
        <v>1.6795532247768601</v>
      </c>
      <c r="O10" s="5">
        <v>1.6795532247768601</v>
      </c>
      <c r="P10" s="5">
        <v>1.6795532247768601</v>
      </c>
    </row>
    <row r="11" spans="1:16" ht="18.75" customHeight="1" x14ac:dyDescent="0.75">
      <c r="A11" s="3" t="s">
        <v>3</v>
      </c>
      <c r="B11" s="3" t="s">
        <v>10</v>
      </c>
      <c r="C11" s="3" t="s">
        <v>51</v>
      </c>
      <c r="D11" s="5">
        <v>0.96122220000000003</v>
      </c>
      <c r="E11" s="6"/>
      <c r="F11" s="5">
        <v>0.350484580999185</v>
      </c>
      <c r="G11" s="5">
        <v>0.28979573316724799</v>
      </c>
      <c r="H11" s="5">
        <v>0.78376158544475205</v>
      </c>
      <c r="I11" s="6"/>
      <c r="J11" s="5">
        <v>8.5676386146212105E-2</v>
      </c>
      <c r="K11" s="6"/>
      <c r="L11" s="6"/>
      <c r="M11" s="6"/>
      <c r="N11" s="6"/>
      <c r="O11" s="6"/>
      <c r="P11" s="6"/>
    </row>
    <row r="12" spans="1:16" ht="18.75" customHeight="1" x14ac:dyDescent="0.75">
      <c r="A12" s="3" t="s">
        <v>3</v>
      </c>
      <c r="B12" s="3" t="s">
        <v>11</v>
      </c>
      <c r="C12" s="3" t="s">
        <v>53</v>
      </c>
      <c r="D12" s="5">
        <v>3.7584882902706198</v>
      </c>
      <c r="E12" s="5">
        <v>3.7789716029146301</v>
      </c>
      <c r="F12" s="5">
        <v>3.6874202248137702</v>
      </c>
      <c r="G12" s="5">
        <v>3.6302987064441798</v>
      </c>
      <c r="H12" s="5">
        <v>3.88159591179347</v>
      </c>
      <c r="I12" s="5">
        <v>4.0695199875674701</v>
      </c>
      <c r="J12" s="5">
        <v>4.2307643101608301</v>
      </c>
      <c r="K12" s="5">
        <v>4.3511801670316004</v>
      </c>
      <c r="L12" s="5">
        <v>4.4750232955542604</v>
      </c>
      <c r="M12" s="5">
        <v>4.6164076993657002</v>
      </c>
      <c r="N12" s="5">
        <v>4.7622590183909796</v>
      </c>
      <c r="O12" s="5">
        <v>4.7622590183909796</v>
      </c>
      <c r="P12" s="5">
        <v>4.7622590183909796</v>
      </c>
    </row>
    <row r="13" spans="1:16" ht="18.75" customHeight="1" x14ac:dyDescent="0.75">
      <c r="A13" s="3" t="s">
        <v>3</v>
      </c>
      <c r="B13" s="3" t="s">
        <v>11</v>
      </c>
      <c r="C13" s="3" t="s">
        <v>52</v>
      </c>
      <c r="D13" s="6"/>
      <c r="E13" s="6"/>
      <c r="F13" s="6"/>
      <c r="G13" s="5">
        <v>3.8620491737639998E-2</v>
      </c>
      <c r="H13" s="5">
        <v>9.4162918386301295E-2</v>
      </c>
      <c r="I13" s="6"/>
      <c r="J13" s="6"/>
      <c r="K13" s="6"/>
      <c r="L13" s="6"/>
      <c r="M13" s="6"/>
      <c r="N13" s="6"/>
      <c r="O13" s="6"/>
      <c r="P13" s="6"/>
    </row>
    <row r="14" spans="1:16" ht="18.75" customHeight="1" x14ac:dyDescent="0.75">
      <c r="A14" s="3" t="s">
        <v>3</v>
      </c>
      <c r="B14" s="3" t="s">
        <v>11</v>
      </c>
      <c r="C14" s="3" t="s">
        <v>54</v>
      </c>
      <c r="D14" s="5">
        <v>2.0670276371787199E-3</v>
      </c>
      <c r="E14" s="5">
        <v>1.9636762553197802E-3</v>
      </c>
      <c r="F14" s="5">
        <v>3.6874205938675102E-7</v>
      </c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18.75" customHeight="1" x14ac:dyDescent="0.75">
      <c r="A15" s="3" t="s">
        <v>3</v>
      </c>
      <c r="B15" s="3" t="s">
        <v>12</v>
      </c>
      <c r="C15" s="3" t="s">
        <v>53</v>
      </c>
      <c r="D15" s="5">
        <v>12.845047204</v>
      </c>
      <c r="E15" s="5">
        <v>12.2613056668803</v>
      </c>
      <c r="F15" s="5">
        <v>9.9263395184013596</v>
      </c>
      <c r="G15" s="5">
        <v>9.7850385481315296</v>
      </c>
      <c r="H15" s="5">
        <v>10.7816549797204</v>
      </c>
      <c r="I15" s="5">
        <v>11.396028860502501</v>
      </c>
      <c r="J15" s="5">
        <v>12.0454117696849</v>
      </c>
      <c r="K15" s="5">
        <v>12.5375461394058</v>
      </c>
      <c r="L15" s="5">
        <v>13.049787438013199</v>
      </c>
      <c r="M15" s="5">
        <v>13.6419412881532</v>
      </c>
      <c r="N15" s="5">
        <v>14.260965015209001</v>
      </c>
      <c r="O15" s="5">
        <v>14.260965015209001</v>
      </c>
      <c r="P15" s="5">
        <v>14.260965015209001</v>
      </c>
    </row>
    <row r="16" spans="1:16" ht="18.75" customHeight="1" x14ac:dyDescent="0.75">
      <c r="A16" s="3" t="s">
        <v>3</v>
      </c>
      <c r="B16" s="3" t="s">
        <v>13</v>
      </c>
      <c r="C16" s="3" t="s">
        <v>60</v>
      </c>
      <c r="D16" s="6"/>
      <c r="E16" s="6"/>
      <c r="F16" s="6"/>
      <c r="G16" s="5">
        <v>2.9993907497546899</v>
      </c>
      <c r="H16" s="5">
        <v>3.45659212328846</v>
      </c>
      <c r="I16" s="5">
        <v>3.8129841645281402</v>
      </c>
      <c r="J16" s="5">
        <v>4.1839346014050696</v>
      </c>
      <c r="K16" s="5">
        <v>8.1295147664705993</v>
      </c>
      <c r="L16" s="5">
        <v>12.4226534130181</v>
      </c>
      <c r="M16" s="5">
        <v>17.032067818300501</v>
      </c>
      <c r="N16" s="5">
        <v>21.8194716514211</v>
      </c>
      <c r="O16" s="5">
        <v>17.885711617190999</v>
      </c>
      <c r="P16" s="5">
        <v>19.1705069760858</v>
      </c>
    </row>
    <row r="17" spans="1:16" ht="18.75" customHeight="1" x14ac:dyDescent="0.75">
      <c r="A17" s="3" t="s">
        <v>3</v>
      </c>
      <c r="B17" s="3" t="s">
        <v>13</v>
      </c>
      <c r="C17" s="3" t="s">
        <v>59</v>
      </c>
      <c r="D17" s="6"/>
      <c r="E17" s="6"/>
      <c r="F17" s="6"/>
      <c r="G17" s="5">
        <v>0.86303742682457496</v>
      </c>
      <c r="H17" s="5">
        <v>0.52967307875445202</v>
      </c>
      <c r="I17" s="6"/>
      <c r="J17" s="6"/>
      <c r="K17" s="6"/>
      <c r="L17" s="6"/>
      <c r="M17" s="6"/>
      <c r="N17" s="6"/>
      <c r="O17" s="6"/>
      <c r="P17" s="6"/>
    </row>
    <row r="18" spans="1:16" ht="18.75" customHeight="1" x14ac:dyDescent="0.75">
      <c r="A18" s="3" t="s">
        <v>3</v>
      </c>
      <c r="B18" s="3" t="s">
        <v>13</v>
      </c>
      <c r="C18" s="3" t="s">
        <v>58</v>
      </c>
      <c r="D18" s="6"/>
      <c r="E18" s="6"/>
      <c r="F18" s="6"/>
      <c r="G18" s="6"/>
      <c r="H18" s="5">
        <v>1.88218811541634</v>
      </c>
      <c r="I18" s="5">
        <v>1.88218811541634</v>
      </c>
      <c r="J18" s="5">
        <v>1.88218811541634</v>
      </c>
      <c r="K18" s="5">
        <v>1.88218811541634</v>
      </c>
      <c r="L18" s="5">
        <v>1.75898557538044</v>
      </c>
      <c r="M18" s="5">
        <v>1.75898557538044</v>
      </c>
      <c r="N18" s="5">
        <v>1.5402650516782601</v>
      </c>
      <c r="O18" s="5">
        <v>1.5402650516782601</v>
      </c>
      <c r="P18" s="5">
        <v>1.5402650516782601</v>
      </c>
    </row>
    <row r="19" spans="1:16" ht="18.75" customHeight="1" x14ac:dyDescent="0.75">
      <c r="A19" s="3" t="s">
        <v>3</v>
      </c>
      <c r="B19" s="3" t="s">
        <v>13</v>
      </c>
      <c r="C19" s="3" t="s">
        <v>53</v>
      </c>
      <c r="D19" s="5">
        <v>3.2048858389698801E-2</v>
      </c>
      <c r="E19" s="6"/>
      <c r="F19" s="5">
        <v>0.26561119184251702</v>
      </c>
      <c r="G19" s="5">
        <v>18.123785963316099</v>
      </c>
      <c r="H19" s="5">
        <v>17.226452863999398</v>
      </c>
      <c r="I19" s="5">
        <v>17.5955103854822</v>
      </c>
      <c r="J19" s="5">
        <v>17.7753463646673</v>
      </c>
      <c r="K19" s="5">
        <v>16.3830643992695</v>
      </c>
      <c r="L19" s="5">
        <v>14.4687347638988</v>
      </c>
      <c r="M19" s="5">
        <v>12.3338042007044</v>
      </c>
      <c r="N19" s="5">
        <v>10.4835897486196</v>
      </c>
      <c r="O19" s="5">
        <v>12.7049536784828</v>
      </c>
      <c r="P19" s="5">
        <v>12.079263056729101</v>
      </c>
    </row>
    <row r="20" spans="1:16" ht="18.75" customHeight="1" x14ac:dyDescent="0.75">
      <c r="A20" s="3" t="s">
        <v>3</v>
      </c>
      <c r="B20" s="3" t="s">
        <v>13</v>
      </c>
      <c r="C20" s="3" t="s">
        <v>52</v>
      </c>
      <c r="D20" s="5">
        <v>3.7876109387396002</v>
      </c>
      <c r="E20" s="5">
        <v>8.7187069840508793E-2</v>
      </c>
      <c r="F20" s="5">
        <v>4.6970229746766297</v>
      </c>
      <c r="G20" s="5">
        <v>4.73044638775177</v>
      </c>
      <c r="H20" s="5">
        <v>6.0408638018815903</v>
      </c>
      <c r="I20" s="5">
        <v>6.4930566031544101</v>
      </c>
      <c r="J20" s="5">
        <v>6.7247834865418703</v>
      </c>
      <c r="K20" s="5">
        <v>7.6657982394674704</v>
      </c>
      <c r="L20" s="5">
        <v>6.5368937471915203</v>
      </c>
      <c r="M20" s="5">
        <v>5.3806338285539104</v>
      </c>
      <c r="N20" s="5">
        <v>5.0102335157523097</v>
      </c>
      <c r="O20" s="5">
        <v>6.0256886376308101</v>
      </c>
      <c r="P20" s="5">
        <v>5.9522513865175002</v>
      </c>
    </row>
    <row r="21" spans="1:16" ht="18.75" customHeight="1" x14ac:dyDescent="0.75">
      <c r="A21" s="3" t="s">
        <v>3</v>
      </c>
      <c r="B21" s="3" t="s">
        <v>13</v>
      </c>
      <c r="C21" s="3" t="s">
        <v>54</v>
      </c>
      <c r="D21" s="5">
        <v>1.8840599999999999E-2</v>
      </c>
      <c r="E21" s="5">
        <v>1.7898569999999999E-2</v>
      </c>
      <c r="F21" s="5">
        <v>1.4130449999999999E-2</v>
      </c>
      <c r="G21" s="5">
        <v>9.4203000000000099E-3</v>
      </c>
      <c r="H21" s="5">
        <v>0.110154651428571</v>
      </c>
      <c r="I21" s="5">
        <v>0.10544450142857099</v>
      </c>
      <c r="J21" s="5">
        <v>0.10544450142857099</v>
      </c>
      <c r="K21" s="5">
        <v>0.10544450142857099</v>
      </c>
      <c r="L21" s="6"/>
      <c r="M21" s="6"/>
      <c r="N21" s="6"/>
      <c r="O21" s="6"/>
      <c r="P21" s="6"/>
    </row>
    <row r="22" spans="1:16" ht="18.75" customHeight="1" x14ac:dyDescent="0.75">
      <c r="A22" s="3" t="s">
        <v>3</v>
      </c>
      <c r="B22" s="3" t="s">
        <v>13</v>
      </c>
      <c r="C22" s="3" t="s">
        <v>51</v>
      </c>
      <c r="D22" s="5">
        <v>3.3642777000000001</v>
      </c>
      <c r="E22" s="6"/>
      <c r="F22" s="5">
        <v>1.55134848067547</v>
      </c>
      <c r="G22" s="5">
        <v>1.7433356021856401</v>
      </c>
      <c r="H22" s="5">
        <v>1.6570207040609</v>
      </c>
      <c r="I22" s="5">
        <v>1.6925205227939999</v>
      </c>
      <c r="J22" s="5">
        <v>1.7098190312679999</v>
      </c>
      <c r="K22" s="5">
        <v>0.191987121510175</v>
      </c>
      <c r="L22" s="6"/>
      <c r="M22" s="6"/>
      <c r="N22" s="6"/>
      <c r="O22" s="6"/>
      <c r="P22" s="6"/>
    </row>
    <row r="23" spans="1:16" ht="18.75" customHeight="1" x14ac:dyDescent="0.75">
      <c r="A23" s="3" t="s">
        <v>3</v>
      </c>
      <c r="B23" s="3" t="s">
        <v>13</v>
      </c>
      <c r="C23" s="3" t="s">
        <v>57</v>
      </c>
      <c r="D23" s="5">
        <v>0.2189528</v>
      </c>
      <c r="E23" s="5">
        <v>4.7519774221878901</v>
      </c>
      <c r="F23" s="5">
        <v>14.6592703653379</v>
      </c>
      <c r="G23" s="5">
        <v>1.5991719801889599</v>
      </c>
      <c r="H23" s="5">
        <v>1.6272652460694701</v>
      </c>
      <c r="I23" s="5">
        <v>1.6012829185405799</v>
      </c>
      <c r="J23" s="5">
        <v>1.7472964871582899</v>
      </c>
      <c r="K23" s="5">
        <v>1.65856986414889</v>
      </c>
      <c r="L23" s="5">
        <v>1.9606171458919399</v>
      </c>
      <c r="M23" s="5">
        <v>1.8630289559867499</v>
      </c>
      <c r="N23" s="5">
        <v>1.1467953842306</v>
      </c>
      <c r="O23" s="5">
        <v>1.4359508243353001</v>
      </c>
      <c r="P23" s="5">
        <v>1.1419189801329199</v>
      </c>
    </row>
    <row r="24" spans="1:16" ht="18.75" customHeight="1" x14ac:dyDescent="0.75">
      <c r="A24" s="3" t="s">
        <v>3</v>
      </c>
      <c r="B24" s="3" t="s">
        <v>13</v>
      </c>
      <c r="C24" s="3" t="s">
        <v>56</v>
      </c>
      <c r="D24" s="5">
        <v>29.713474064114799</v>
      </c>
      <c r="E24" s="5">
        <v>31.6674615766836</v>
      </c>
      <c r="F24" s="5">
        <v>3.4461282574029801</v>
      </c>
      <c r="G24" s="5">
        <v>1.69871656721881</v>
      </c>
      <c r="H24" s="6"/>
      <c r="I24" s="5">
        <v>0.241071515313383</v>
      </c>
      <c r="J24" s="6"/>
      <c r="K24" s="6"/>
      <c r="L24" s="6"/>
      <c r="M24" s="6"/>
      <c r="N24" s="6"/>
      <c r="O24" s="6"/>
      <c r="P24" s="6"/>
    </row>
    <row r="25" spans="1:16" ht="18.75" customHeight="1" x14ac:dyDescent="0.75">
      <c r="A25" s="3" t="s">
        <v>3</v>
      </c>
      <c r="B25" s="3" t="s">
        <v>13</v>
      </c>
      <c r="C25" s="3" t="s">
        <v>55</v>
      </c>
      <c r="D25" s="6"/>
      <c r="E25" s="6"/>
      <c r="F25" s="5">
        <v>0.96629819220097202</v>
      </c>
      <c r="G25" s="6"/>
      <c r="H25" s="5">
        <v>0.152145628407865</v>
      </c>
      <c r="I25" s="5">
        <v>0.200495117544331</v>
      </c>
      <c r="J25" s="5">
        <v>0.152145628407865</v>
      </c>
      <c r="K25" s="6"/>
      <c r="L25" s="6"/>
      <c r="M25" s="6"/>
      <c r="N25" s="6"/>
      <c r="O25" s="6"/>
      <c r="P25" s="6"/>
    </row>
    <row r="26" spans="1:16" ht="18.75" customHeight="1" x14ac:dyDescent="0.75">
      <c r="A26" s="3" t="s">
        <v>3</v>
      </c>
      <c r="B26" s="3" t="s">
        <v>14</v>
      </c>
      <c r="C26" s="3" t="s">
        <v>53</v>
      </c>
      <c r="D26" s="5">
        <v>49.046898211840002</v>
      </c>
      <c r="E26" s="5">
        <v>13.412661797924001</v>
      </c>
      <c r="F26" s="5">
        <v>19.336764318968001</v>
      </c>
      <c r="G26" s="5">
        <v>28.802948685898102</v>
      </c>
      <c r="H26" s="5">
        <v>20.629195436490502</v>
      </c>
      <c r="I26" s="5">
        <v>16.630357770487102</v>
      </c>
      <c r="J26" s="5">
        <v>17.124839478399199</v>
      </c>
      <c r="K26" s="5">
        <v>15.449045467003099</v>
      </c>
      <c r="L26" s="5">
        <v>15.888755626058</v>
      </c>
      <c r="M26" s="5">
        <v>16.3907468098196</v>
      </c>
      <c r="N26" s="5">
        <v>16.9085979611271</v>
      </c>
      <c r="O26" s="5">
        <v>0.72772435161280802</v>
      </c>
      <c r="P26" s="5">
        <v>0.72772435161280702</v>
      </c>
    </row>
    <row r="27" spans="1:16" ht="18.75" customHeight="1" x14ac:dyDescent="0.75">
      <c r="A27" s="3" t="s">
        <v>3</v>
      </c>
      <c r="B27" s="3" t="s">
        <v>15</v>
      </c>
      <c r="C27" s="3" t="s">
        <v>53</v>
      </c>
      <c r="D27" s="5">
        <v>5.0782744759999803</v>
      </c>
      <c r="E27" s="5">
        <v>3.72052747681867</v>
      </c>
      <c r="F27" s="5">
        <v>6.0981946006152699</v>
      </c>
      <c r="G27" s="5">
        <v>5.5942180844415299</v>
      </c>
      <c r="H27" s="5">
        <v>5.3559405936489304</v>
      </c>
      <c r="I27" s="5">
        <v>3.1504611038952102</v>
      </c>
      <c r="J27" s="5">
        <v>2.6197988554003202</v>
      </c>
      <c r="K27" s="5">
        <v>1.50025067405873</v>
      </c>
      <c r="L27" s="5">
        <v>1.4976444749514199</v>
      </c>
      <c r="M27" s="5">
        <v>1.4940744366216101</v>
      </c>
      <c r="N27" s="5">
        <v>1.4862510754511999</v>
      </c>
      <c r="O27" s="5">
        <v>1.4862510754511999</v>
      </c>
      <c r="P27" s="5">
        <v>1.4862510754511999</v>
      </c>
    </row>
    <row r="28" spans="1:16" ht="18.75" customHeight="1" x14ac:dyDescent="0.75">
      <c r="A28" s="3" t="s">
        <v>3</v>
      </c>
      <c r="B28" s="3" t="s">
        <v>16</v>
      </c>
      <c r="C28" s="3" t="s">
        <v>53</v>
      </c>
      <c r="D28" s="5">
        <v>6.8434500959999998</v>
      </c>
      <c r="E28" s="5">
        <v>6.79850014139127</v>
      </c>
      <c r="F28" s="5">
        <v>6.6187003229563404</v>
      </c>
      <c r="G28" s="5">
        <v>6.5244834390964597</v>
      </c>
      <c r="H28" s="5">
        <v>6.5659705856633099</v>
      </c>
      <c r="I28" s="5">
        <v>6.42224819120639</v>
      </c>
      <c r="J28" s="5">
        <v>6.2929999007135704</v>
      </c>
      <c r="K28" s="5">
        <v>6.1354695282288496</v>
      </c>
      <c r="L28" s="5">
        <v>5.9818825561329296</v>
      </c>
      <c r="M28" s="5">
        <v>5.7787150775301201</v>
      </c>
      <c r="N28" s="5">
        <v>5.5824479390751804</v>
      </c>
      <c r="O28" s="5">
        <v>5.5824479390751804</v>
      </c>
      <c r="P28" s="5">
        <v>5.5824479390751804</v>
      </c>
    </row>
    <row r="29" spans="1:16" ht="18.75" customHeight="1" x14ac:dyDescent="0.75">
      <c r="A29" s="3" t="s">
        <v>3</v>
      </c>
      <c r="B29" s="3" t="s">
        <v>17</v>
      </c>
      <c r="C29" s="3" t="s">
        <v>53</v>
      </c>
      <c r="D29" s="5">
        <v>0.240555529836673</v>
      </c>
      <c r="E29" s="6"/>
      <c r="F29" s="5">
        <v>1.5856237419914401</v>
      </c>
      <c r="G29" s="5">
        <v>3.1567055933453498</v>
      </c>
      <c r="H29" s="5">
        <v>3.1105757699730399</v>
      </c>
      <c r="I29" s="5">
        <v>2.3328407406013998</v>
      </c>
      <c r="J29" s="5">
        <v>2.0390382785585599</v>
      </c>
      <c r="K29" s="5">
        <v>1.64966944581238</v>
      </c>
      <c r="L29" s="5">
        <v>1.5710815332354</v>
      </c>
      <c r="M29" s="5">
        <v>1.58606607914425</v>
      </c>
      <c r="N29" s="5">
        <v>1.8112583644908999</v>
      </c>
      <c r="O29" s="5">
        <v>1.8112583644908999</v>
      </c>
      <c r="P29" s="5">
        <v>1.8112583644908999</v>
      </c>
    </row>
    <row r="30" spans="1:16" ht="18.75" customHeight="1" x14ac:dyDescent="0.75">
      <c r="A30" s="3" t="s">
        <v>3</v>
      </c>
      <c r="B30" s="3" t="s">
        <v>17</v>
      </c>
      <c r="C30" s="3" t="s">
        <v>52</v>
      </c>
      <c r="D30" s="5">
        <v>1.5956120716542599</v>
      </c>
      <c r="E30" s="5">
        <v>3.8892433518497298</v>
      </c>
      <c r="F30" s="5">
        <v>2.98577596712878</v>
      </c>
      <c r="G30" s="5">
        <v>7.6414119981591497</v>
      </c>
      <c r="H30" s="5">
        <v>6.2233849411092903</v>
      </c>
      <c r="I30" s="5">
        <v>9.79442582131243</v>
      </c>
      <c r="J30" s="5">
        <v>7.6326911586640698</v>
      </c>
      <c r="K30" s="5">
        <v>6.1882263905055703</v>
      </c>
      <c r="L30" s="5">
        <v>5.8357845027281599</v>
      </c>
      <c r="M30" s="5">
        <v>7.1130038290018804</v>
      </c>
      <c r="N30" s="5">
        <v>6.4305518776002204</v>
      </c>
      <c r="O30" s="5">
        <v>6.28544896821146</v>
      </c>
      <c r="P30" s="5">
        <v>6.2367582712429401</v>
      </c>
    </row>
    <row r="31" spans="1:16" ht="18.75" customHeight="1" x14ac:dyDescent="0.75">
      <c r="A31" s="3" t="s">
        <v>3</v>
      </c>
      <c r="B31" s="3" t="s">
        <v>17</v>
      </c>
      <c r="C31" s="3" t="s">
        <v>54</v>
      </c>
      <c r="D31" s="5">
        <v>2.06003266499191E-2</v>
      </c>
      <c r="E31" s="5">
        <v>1.4097200809781701E-2</v>
      </c>
      <c r="F31" s="5">
        <v>1.3733551099945999E-2</v>
      </c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8.75" customHeight="1" x14ac:dyDescent="0.75">
      <c r="A32" s="3" t="s">
        <v>3</v>
      </c>
      <c r="B32" s="3" t="s">
        <v>17</v>
      </c>
      <c r="C32" s="3" t="s">
        <v>51</v>
      </c>
      <c r="D32" s="5">
        <v>0.47295049448633197</v>
      </c>
      <c r="E32" s="6"/>
      <c r="F32" s="5">
        <v>1.05708249466096</v>
      </c>
      <c r="G32" s="5">
        <v>4.6050594043536002</v>
      </c>
      <c r="H32" s="5">
        <v>5.7727167567126401</v>
      </c>
      <c r="I32" s="5">
        <v>0.66762575304705396</v>
      </c>
      <c r="J32" s="5">
        <v>0.30173107742180699</v>
      </c>
      <c r="K32" s="6"/>
      <c r="L32" s="6"/>
      <c r="M32" s="6"/>
      <c r="N32" s="6"/>
      <c r="O32" s="6"/>
      <c r="P32" s="6"/>
    </row>
    <row r="33" spans="1:16" ht="18.75" customHeight="1" x14ac:dyDescent="0.75">
      <c r="A33" s="3" t="s">
        <v>3</v>
      </c>
      <c r="B33" s="3" t="s">
        <v>17</v>
      </c>
      <c r="C33" s="3" t="s">
        <v>57</v>
      </c>
      <c r="D33" s="5">
        <v>5.3865711294000002E-2</v>
      </c>
      <c r="E33" s="5">
        <v>1.4468998278032099</v>
      </c>
      <c r="F33" s="5">
        <v>0.60139764516502403</v>
      </c>
      <c r="G33" s="6"/>
      <c r="H33" s="6"/>
      <c r="I33" s="6"/>
      <c r="J33" s="6"/>
      <c r="K33" s="6"/>
      <c r="L33" s="6"/>
      <c r="M33" s="6"/>
      <c r="N33" s="6"/>
      <c r="O33" s="6"/>
      <c r="P33" s="5">
        <v>7.8402630917556296E-2</v>
      </c>
    </row>
    <row r="34" spans="1:16" ht="18.75" customHeight="1" x14ac:dyDescent="0.75">
      <c r="A34" s="3" t="s">
        <v>3</v>
      </c>
      <c r="B34" s="3" t="s">
        <v>17</v>
      </c>
      <c r="C34" s="3" t="s">
        <v>56</v>
      </c>
      <c r="D34" s="5">
        <v>8.1685493073621505</v>
      </c>
      <c r="E34" s="5">
        <v>7.54317306735937</v>
      </c>
      <c r="F34" s="5">
        <v>4.3272115465634498</v>
      </c>
      <c r="G34" s="5">
        <v>1.9103529995397901</v>
      </c>
      <c r="H34" s="5">
        <v>1.9538450623763499</v>
      </c>
      <c r="I34" s="6"/>
      <c r="J34" s="5">
        <v>1.2100183856401401</v>
      </c>
      <c r="K34" s="5">
        <v>1.2100183856401401</v>
      </c>
      <c r="L34" s="5">
        <v>1.2100183856401401</v>
      </c>
      <c r="M34" s="6"/>
      <c r="N34" s="6"/>
      <c r="O34" s="6"/>
      <c r="P34" s="6"/>
    </row>
    <row r="35" spans="1:16" ht="18.75" customHeight="1" x14ac:dyDescent="0.75">
      <c r="A35" s="3" t="s">
        <v>3</v>
      </c>
      <c r="B35" s="3" t="s">
        <v>17</v>
      </c>
      <c r="C35" s="3" t="s">
        <v>55</v>
      </c>
      <c r="D35" s="5">
        <v>0.37080587969854201</v>
      </c>
      <c r="E35" s="5">
        <v>0.25374961457607098</v>
      </c>
      <c r="F35" s="5">
        <v>0.247203919799028</v>
      </c>
      <c r="G35" s="5">
        <v>1.79</v>
      </c>
      <c r="H35" s="5">
        <v>2.4779280935921402</v>
      </c>
      <c r="I35" s="5">
        <v>3.3065850161306698</v>
      </c>
      <c r="J35" s="5">
        <v>4.2503752242330002</v>
      </c>
      <c r="K35" s="5">
        <v>5.2704685865677696</v>
      </c>
      <c r="L35" s="5">
        <v>6.1426099283006401</v>
      </c>
      <c r="M35" s="5">
        <v>7.0311173254571804</v>
      </c>
      <c r="N35" s="5">
        <v>7.9318864668437996</v>
      </c>
      <c r="O35" s="5">
        <v>7.9318864668437996</v>
      </c>
      <c r="P35" s="5">
        <v>7.9318864668437996</v>
      </c>
    </row>
    <row r="36" spans="1:16" ht="18.75" customHeight="1" x14ac:dyDescent="0.75">
      <c r="A36" s="3" t="s">
        <v>4</v>
      </c>
      <c r="B36" s="3" t="s">
        <v>9</v>
      </c>
      <c r="C36" s="3" t="s">
        <v>61</v>
      </c>
      <c r="D36" s="5">
        <v>3.1835648008207998E-2</v>
      </c>
      <c r="E36" s="6"/>
      <c r="F36" s="5">
        <v>0.41328185814284901</v>
      </c>
      <c r="G36" s="5">
        <v>0.53419399999999895</v>
      </c>
      <c r="H36" s="5">
        <v>0.53419399999999895</v>
      </c>
      <c r="I36" s="5">
        <v>0.459516427728833</v>
      </c>
      <c r="J36" s="5">
        <v>0.53419399999999995</v>
      </c>
      <c r="K36" s="5">
        <v>0.53419399999999895</v>
      </c>
      <c r="L36" s="5">
        <v>0.53419399999999795</v>
      </c>
      <c r="M36" s="5">
        <v>0.53419399999999895</v>
      </c>
      <c r="N36" s="5">
        <v>0.53419399999999995</v>
      </c>
      <c r="O36" s="5">
        <v>0.53419399999999895</v>
      </c>
      <c r="P36" s="5">
        <v>0.53419399999999895</v>
      </c>
    </row>
    <row r="37" spans="1:16" ht="18.75" customHeight="1" x14ac:dyDescent="0.75">
      <c r="A37" s="3" t="s">
        <v>4</v>
      </c>
      <c r="B37" s="3" t="s">
        <v>18</v>
      </c>
      <c r="C37" s="3" t="s">
        <v>72</v>
      </c>
      <c r="D37" s="5">
        <v>9.1614600000000106</v>
      </c>
      <c r="E37" s="5">
        <v>9.5837847991851692</v>
      </c>
      <c r="F37" s="5">
        <v>8.3622567991851806</v>
      </c>
      <c r="G37" s="5">
        <v>3.1302330640265499</v>
      </c>
      <c r="H37" s="5">
        <v>4.0623712384791801</v>
      </c>
      <c r="I37" s="5">
        <v>4.7551319258216704</v>
      </c>
      <c r="J37" s="5">
        <v>4.98703334778686</v>
      </c>
      <c r="K37" s="5">
        <v>4.5606674892645804</v>
      </c>
      <c r="L37" s="5">
        <v>7.85586692109956</v>
      </c>
      <c r="M37" s="5">
        <v>9.5757241930230101</v>
      </c>
      <c r="N37" s="5">
        <v>9.8473536244443896</v>
      </c>
      <c r="O37" s="5">
        <v>9.9618546000188193</v>
      </c>
      <c r="P37" s="5">
        <v>9.9618546000188104</v>
      </c>
    </row>
    <row r="38" spans="1:16" ht="18.75" customHeight="1" x14ac:dyDescent="0.75">
      <c r="A38" s="3" t="s">
        <v>4</v>
      </c>
      <c r="B38" s="3" t="s">
        <v>18</v>
      </c>
      <c r="C38" s="3" t="s">
        <v>71</v>
      </c>
      <c r="D38" s="5">
        <v>1.47228</v>
      </c>
      <c r="E38" s="5">
        <v>1.4232039999999999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8.75" customHeight="1" x14ac:dyDescent="0.75">
      <c r="A39" s="3" t="s">
        <v>4</v>
      </c>
      <c r="B39" s="3" t="s">
        <v>18</v>
      </c>
      <c r="C39" s="3" t="s">
        <v>70</v>
      </c>
      <c r="D39" s="5">
        <v>0.48000000000000098</v>
      </c>
      <c r="E39" s="5">
        <v>0.46400000000000102</v>
      </c>
      <c r="F39" s="5">
        <v>0.40000000000000102</v>
      </c>
      <c r="G39" s="6"/>
      <c r="H39" s="6"/>
      <c r="I39" s="5">
        <v>1.2361960958915801E-4</v>
      </c>
      <c r="J39" s="6"/>
      <c r="K39" s="6"/>
      <c r="L39" s="6"/>
      <c r="M39" s="6"/>
      <c r="N39" s="6"/>
      <c r="O39" s="6"/>
      <c r="P39" s="6"/>
    </row>
    <row r="40" spans="1:16" ht="18.75" customHeight="1" x14ac:dyDescent="0.75">
      <c r="A40" s="3" t="s">
        <v>4</v>
      </c>
      <c r="B40" s="3" t="s">
        <v>18</v>
      </c>
      <c r="C40" s="3" t="s">
        <v>69</v>
      </c>
      <c r="D40" s="5">
        <v>0.13574149883999301</v>
      </c>
      <c r="E40" s="6"/>
      <c r="F40" s="5">
        <v>7.8599195177194603E-2</v>
      </c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8.75" customHeight="1" x14ac:dyDescent="0.75">
      <c r="A41" s="3" t="s">
        <v>4</v>
      </c>
      <c r="B41" s="3" t="s">
        <v>18</v>
      </c>
      <c r="C41" s="3" t="s">
        <v>68</v>
      </c>
      <c r="D41" s="5">
        <v>8.1400000000000095</v>
      </c>
      <c r="E41" s="5">
        <v>7.15663420548149</v>
      </c>
      <c r="F41" s="5">
        <v>6.4791710274074097</v>
      </c>
      <c r="G41" s="5">
        <v>5.68046459319108</v>
      </c>
      <c r="H41" s="5">
        <v>5.1512761695205098</v>
      </c>
      <c r="I41" s="5">
        <v>5.25081554753951</v>
      </c>
      <c r="J41" s="5">
        <v>5.5279868319141503</v>
      </c>
      <c r="K41" s="5">
        <v>5.9870682581961798</v>
      </c>
      <c r="L41" s="5">
        <v>5.7439346548527999</v>
      </c>
      <c r="M41" s="5">
        <v>5.9594877105420698</v>
      </c>
      <c r="N41" s="5">
        <v>6.18312984150967</v>
      </c>
      <c r="O41" s="5">
        <v>6.18312984150967</v>
      </c>
      <c r="P41" s="5">
        <v>6.18312984150967</v>
      </c>
    </row>
    <row r="42" spans="1:16" ht="18.75" customHeight="1" x14ac:dyDescent="0.75">
      <c r="A42" s="3" t="s">
        <v>4</v>
      </c>
      <c r="B42" s="3" t="s">
        <v>18</v>
      </c>
      <c r="C42" s="3" t="s">
        <v>67</v>
      </c>
      <c r="D42" s="5">
        <v>2.4192999999999998</v>
      </c>
      <c r="E42" s="5">
        <v>3.7583908229910898</v>
      </c>
      <c r="F42" s="5">
        <v>6.9663070392326096</v>
      </c>
      <c r="G42" s="5">
        <v>7.2451903231828698</v>
      </c>
      <c r="H42" s="5">
        <v>6.6531621752522998</v>
      </c>
      <c r="I42" s="5">
        <v>6.7895037917972099</v>
      </c>
      <c r="J42" s="5">
        <v>7.2190540860653902</v>
      </c>
      <c r="K42" s="5">
        <v>8.1464793122547707</v>
      </c>
      <c r="L42" s="5">
        <v>5.6603026904242997</v>
      </c>
      <c r="M42" s="5">
        <v>4.3672379053020096</v>
      </c>
      <c r="N42" s="5">
        <v>4.6237979187196201</v>
      </c>
      <c r="O42" s="5">
        <v>4.5028345080837902</v>
      </c>
      <c r="P42" s="5">
        <v>4.3021512303850402</v>
      </c>
    </row>
    <row r="43" spans="1:16" ht="18.75" customHeight="1" x14ac:dyDescent="0.75">
      <c r="A43" s="3" t="s">
        <v>4</v>
      </c>
      <c r="B43" s="3" t="s">
        <v>18</v>
      </c>
      <c r="C43" s="3" t="s">
        <v>66</v>
      </c>
      <c r="D43" s="5">
        <v>3.2151800000000001</v>
      </c>
      <c r="E43" s="5">
        <v>3.1967660541714298</v>
      </c>
      <c r="F43" s="5">
        <v>0.51051957979437002</v>
      </c>
      <c r="G43" s="5">
        <v>0.41902288289711198</v>
      </c>
      <c r="H43" s="5">
        <v>0.382675370664739</v>
      </c>
      <c r="I43" s="5">
        <v>0.32151800000000103</v>
      </c>
      <c r="J43" s="5">
        <v>0.303053583772393</v>
      </c>
      <c r="K43" s="5">
        <v>1.7190454402996099E-2</v>
      </c>
      <c r="L43" s="6"/>
      <c r="M43" s="6"/>
      <c r="N43" s="6"/>
      <c r="O43" s="6"/>
      <c r="P43" s="6"/>
    </row>
    <row r="44" spans="1:16" ht="18.75" customHeight="1" x14ac:dyDescent="0.75">
      <c r="A44" s="3" t="s">
        <v>4</v>
      </c>
      <c r="B44" s="3" t="s">
        <v>18</v>
      </c>
      <c r="C44" s="3" t="s">
        <v>65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5">
        <v>0.200683277698742</v>
      </c>
    </row>
    <row r="45" spans="1:16" ht="18.75" customHeight="1" x14ac:dyDescent="0.75">
      <c r="A45" s="3" t="s">
        <v>4</v>
      </c>
      <c r="B45" s="3" t="s">
        <v>18</v>
      </c>
      <c r="C45" s="3" t="s">
        <v>64</v>
      </c>
      <c r="D45" s="5">
        <v>0.217887</v>
      </c>
      <c r="E45" s="5">
        <v>0.21062410000000001</v>
      </c>
      <c r="F45" s="5">
        <v>6.7143190635686301E-2</v>
      </c>
      <c r="G45" s="6"/>
      <c r="H45" s="6"/>
      <c r="I45" s="6"/>
      <c r="J45" s="5">
        <v>1.0894350000000001E-2</v>
      </c>
      <c r="K45" s="6"/>
      <c r="L45" s="6"/>
      <c r="M45" s="6"/>
      <c r="N45" s="6"/>
      <c r="O45" s="6"/>
      <c r="P45" s="6"/>
    </row>
    <row r="46" spans="1:16" ht="18.75" customHeight="1" x14ac:dyDescent="0.75">
      <c r="A46" s="3" t="s">
        <v>4</v>
      </c>
      <c r="B46" s="3" t="s">
        <v>18</v>
      </c>
      <c r="C46" s="3" t="s">
        <v>63</v>
      </c>
      <c r="D46" s="5">
        <v>1.2030000000000001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8.75" customHeight="1" x14ac:dyDescent="0.75">
      <c r="A47" s="3" t="s">
        <v>4</v>
      </c>
      <c r="B47" s="3" t="s">
        <v>19</v>
      </c>
      <c r="C47" s="3" t="s">
        <v>73</v>
      </c>
      <c r="D47" s="6"/>
      <c r="E47" s="5">
        <v>6.4921367824708198E-2</v>
      </c>
      <c r="F47" s="5">
        <v>8.0185234125556004E-2</v>
      </c>
      <c r="G47" s="5">
        <v>7.9200000000000007E-2</v>
      </c>
      <c r="H47" s="5">
        <v>7.9200000000000104E-2</v>
      </c>
      <c r="I47" s="5">
        <v>6.9015766458417296E-2</v>
      </c>
      <c r="J47" s="5">
        <v>0.10755420906988999</v>
      </c>
      <c r="K47" s="5">
        <v>0.14350260836589701</v>
      </c>
      <c r="L47" s="5">
        <v>0.15041150157599301</v>
      </c>
      <c r="M47" s="5">
        <v>0.141212502159967</v>
      </c>
      <c r="N47" s="5">
        <v>0.13102826861838399</v>
      </c>
      <c r="O47" s="5">
        <v>0.13102826861838399</v>
      </c>
      <c r="P47" s="5">
        <v>8.2305592465328495E-2</v>
      </c>
    </row>
    <row r="48" spans="1:16" ht="18.75" customHeight="1" x14ac:dyDescent="0.75">
      <c r="A48" s="3" t="s">
        <v>4</v>
      </c>
      <c r="B48" s="3" t="s">
        <v>19</v>
      </c>
      <c r="C48" s="3" t="s">
        <v>68</v>
      </c>
      <c r="D48" s="6"/>
      <c r="E48" s="5">
        <v>0.83792628836126104</v>
      </c>
      <c r="F48" s="5">
        <v>0.82581184174826106</v>
      </c>
      <c r="G48" s="5">
        <v>0.59025530269253101</v>
      </c>
      <c r="H48" s="5">
        <v>0.60531818622979805</v>
      </c>
      <c r="I48" s="5">
        <v>0.56739433452060195</v>
      </c>
      <c r="J48" s="5">
        <v>0.63537845704403595</v>
      </c>
      <c r="K48" s="5">
        <v>0.69229791452379896</v>
      </c>
      <c r="L48" s="5">
        <v>0.72181270631733196</v>
      </c>
      <c r="M48" s="5">
        <v>0.71398830585484696</v>
      </c>
      <c r="N48" s="5">
        <v>0.70436494538431904</v>
      </c>
      <c r="O48" s="5">
        <v>0.70436494538431904</v>
      </c>
      <c r="P48" s="5">
        <v>0.58976921107233204</v>
      </c>
    </row>
    <row r="49" spans="1:16" ht="18.75" customHeight="1" x14ac:dyDescent="0.75">
      <c r="A49" s="3" t="s">
        <v>4</v>
      </c>
      <c r="B49" s="3" t="s">
        <v>20</v>
      </c>
      <c r="C49" s="3" t="s">
        <v>412</v>
      </c>
      <c r="D49" s="5">
        <v>2.1576706840717099</v>
      </c>
      <c r="E49" s="5">
        <v>26.292978755555598</v>
      </c>
      <c r="F49" s="5">
        <v>21.511171178744</v>
      </c>
      <c r="G49" s="5">
        <v>18.640944499516898</v>
      </c>
      <c r="H49" s="5">
        <v>18.770677584541101</v>
      </c>
      <c r="I49" s="5">
        <v>16.4072554678229</v>
      </c>
      <c r="J49" s="5">
        <v>16.314242817577401</v>
      </c>
      <c r="K49" s="5">
        <v>14.7520013278766</v>
      </c>
      <c r="L49" s="5">
        <v>14.3251177818447</v>
      </c>
      <c r="M49" s="5">
        <v>13.644888345321</v>
      </c>
      <c r="N49" s="5">
        <v>12.8852125811487</v>
      </c>
      <c r="O49" s="5">
        <v>12.8852125811487</v>
      </c>
      <c r="P49" s="5">
        <v>12.8852125811487</v>
      </c>
    </row>
    <row r="50" spans="1:16" ht="18.75" customHeight="1" x14ac:dyDescent="0.75">
      <c r="A50" s="3" t="s">
        <v>4</v>
      </c>
      <c r="B50" s="3" t="s">
        <v>20</v>
      </c>
      <c r="C50" s="3" t="s">
        <v>71</v>
      </c>
      <c r="D50" s="6"/>
      <c r="E50" s="6"/>
      <c r="F50" s="6"/>
      <c r="G50" s="5">
        <v>0.78968788304768001</v>
      </c>
      <c r="H50" s="6"/>
      <c r="I50" s="6"/>
      <c r="J50" s="6"/>
      <c r="K50" s="6"/>
      <c r="L50" s="6"/>
      <c r="M50" s="6"/>
      <c r="N50" s="6"/>
      <c r="O50" s="6"/>
      <c r="P50" s="6"/>
    </row>
    <row r="51" spans="1:16" ht="18.75" customHeight="1" x14ac:dyDescent="0.75">
      <c r="A51" s="3" t="s">
        <v>4</v>
      </c>
      <c r="B51" s="3" t="s">
        <v>20</v>
      </c>
      <c r="C51" s="3" t="s">
        <v>68</v>
      </c>
      <c r="D51" s="5">
        <v>0.34800008578238001</v>
      </c>
      <c r="E51" s="5">
        <v>4.1304587419111201</v>
      </c>
      <c r="F51" s="5">
        <v>3.3812341191835702</v>
      </c>
      <c r="G51" s="5">
        <v>3.00160312743962</v>
      </c>
      <c r="H51" s="5">
        <v>2.8171179897342999</v>
      </c>
      <c r="I51" s="5">
        <v>2.3857696629529199</v>
      </c>
      <c r="J51" s="5">
        <v>2.2493219071212298</v>
      </c>
      <c r="K51" s="5">
        <v>1.9363597226401399</v>
      </c>
      <c r="L51" s="5">
        <v>1.8971101927307901</v>
      </c>
      <c r="M51" s="5">
        <v>1.82809894047351</v>
      </c>
      <c r="N51" s="5">
        <v>1.7473905137869401</v>
      </c>
      <c r="O51" s="5">
        <v>1.7473905137869401</v>
      </c>
      <c r="P51" s="5">
        <v>1.7473905137869401</v>
      </c>
    </row>
    <row r="52" spans="1:16" ht="18.75" customHeight="1" x14ac:dyDescent="0.75">
      <c r="A52" s="3" t="s">
        <v>4</v>
      </c>
      <c r="B52" s="3" t="s">
        <v>20</v>
      </c>
      <c r="C52" s="3" t="s">
        <v>67</v>
      </c>
      <c r="D52" s="5">
        <v>1.66448881342675E-2</v>
      </c>
      <c r="E52" s="5">
        <v>0.2028315504</v>
      </c>
      <c r="F52" s="5">
        <v>0.16594332052173899</v>
      </c>
      <c r="G52" s="5">
        <v>1.47861488420364</v>
      </c>
      <c r="H52" s="5">
        <v>1.3795295471204501</v>
      </c>
      <c r="I52" s="5">
        <v>2.08440247840716</v>
      </c>
      <c r="J52" s="5">
        <v>3.9643536770404602</v>
      </c>
      <c r="K52" s="5">
        <v>5.31914893617021</v>
      </c>
      <c r="L52" s="5">
        <v>5.31914893617021</v>
      </c>
      <c r="M52" s="5">
        <v>5.31914893617021</v>
      </c>
      <c r="N52" s="5">
        <v>5.31914893617021</v>
      </c>
      <c r="O52" s="5">
        <v>5.31914893617021</v>
      </c>
      <c r="P52" s="5">
        <v>5.31914893617021</v>
      </c>
    </row>
    <row r="53" spans="1:16" ht="18.75" customHeight="1" x14ac:dyDescent="0.75">
      <c r="A53" s="3" t="s">
        <v>4</v>
      </c>
      <c r="B53" s="3" t="s">
        <v>20</v>
      </c>
      <c r="C53" s="3" t="s">
        <v>66</v>
      </c>
      <c r="D53" s="6"/>
      <c r="E53" s="5">
        <v>29.377629894475501</v>
      </c>
      <c r="F53" s="5">
        <v>24.0348281326748</v>
      </c>
      <c r="G53" s="5">
        <v>14.7861488420364</v>
      </c>
      <c r="H53" s="5">
        <v>13.129761059828001</v>
      </c>
      <c r="I53" s="5">
        <v>11.369468064039101</v>
      </c>
      <c r="J53" s="5">
        <v>11.1221336394559</v>
      </c>
      <c r="K53" s="5">
        <v>10.896090869135801</v>
      </c>
      <c r="L53" s="5">
        <v>10.419126013234299</v>
      </c>
      <c r="M53" s="5">
        <v>9.6590931232636699</v>
      </c>
      <c r="N53" s="5">
        <v>8.8102933867583104</v>
      </c>
      <c r="O53" s="5">
        <v>8.8102933867583104</v>
      </c>
      <c r="P53" s="5">
        <v>8.8102933867583104</v>
      </c>
    </row>
    <row r="54" spans="1:16" ht="18.75" customHeight="1" x14ac:dyDescent="0.75">
      <c r="A54" s="3" t="s">
        <v>4</v>
      </c>
      <c r="B54" s="3" t="s">
        <v>20</v>
      </c>
      <c r="C54" s="3" t="s">
        <v>64</v>
      </c>
      <c r="D54" s="5">
        <v>9.00056913927057E-2</v>
      </c>
      <c r="E54" s="5">
        <v>0.52585957511111203</v>
      </c>
      <c r="F54" s="5">
        <v>0.43022342357488003</v>
      </c>
      <c r="G54" s="5">
        <v>0.76552666666666702</v>
      </c>
      <c r="H54" s="5">
        <v>0.27527499999999999</v>
      </c>
      <c r="I54" s="5">
        <v>0.18351666666666699</v>
      </c>
      <c r="J54" s="5">
        <v>9.17583333333334E-2</v>
      </c>
      <c r="K54" s="5">
        <v>4.3340098929193802</v>
      </c>
      <c r="L54" s="5">
        <v>4.3018371717251398</v>
      </c>
      <c r="M54" s="5">
        <v>4.2146373267400703</v>
      </c>
      <c r="N54" s="5">
        <v>4.0970469256434603</v>
      </c>
      <c r="O54" s="5">
        <v>4.0970469256434603</v>
      </c>
      <c r="P54" s="5">
        <v>4.0970469256434603</v>
      </c>
    </row>
    <row r="55" spans="1:16" ht="18.75" customHeight="1" x14ac:dyDescent="0.75">
      <c r="A55" s="3" t="s">
        <v>4</v>
      </c>
      <c r="B55" s="3" t="s">
        <v>20</v>
      </c>
      <c r="C55" s="3" t="s">
        <v>74</v>
      </c>
      <c r="D55" s="6"/>
      <c r="E55" s="6"/>
      <c r="F55" s="6"/>
      <c r="G55" s="5">
        <v>3.8220000000000001</v>
      </c>
      <c r="H55" s="5">
        <v>6.4695450130019498</v>
      </c>
      <c r="I55" s="5">
        <v>4.82086791200582</v>
      </c>
      <c r="J55" s="5">
        <v>2.9630107820515499</v>
      </c>
      <c r="K55" s="6"/>
      <c r="L55" s="6"/>
      <c r="M55" s="6"/>
      <c r="N55" s="6"/>
      <c r="O55" s="6"/>
      <c r="P55" s="6"/>
    </row>
    <row r="56" spans="1:16" ht="18.75" customHeight="1" x14ac:dyDescent="0.75">
      <c r="A56" s="3" t="s">
        <v>4</v>
      </c>
      <c r="B56" s="3" t="s">
        <v>21</v>
      </c>
      <c r="C56" s="3" t="s">
        <v>76</v>
      </c>
      <c r="D56" s="6"/>
      <c r="E56" s="5">
        <v>4.5380239168372603</v>
      </c>
      <c r="F56" s="5">
        <v>6.2012976774716604</v>
      </c>
      <c r="G56" s="5">
        <v>1.2172839734690999</v>
      </c>
      <c r="H56" s="5">
        <v>1.43252591096487</v>
      </c>
      <c r="I56" s="5">
        <v>2.3155076166772099</v>
      </c>
      <c r="J56" s="5">
        <v>1.1569879388447799</v>
      </c>
      <c r="K56" s="5">
        <v>1.1569879388447899</v>
      </c>
      <c r="L56" s="5">
        <v>0.85794464663788605</v>
      </c>
      <c r="M56" s="5">
        <v>0.82489352041823505</v>
      </c>
      <c r="N56" s="5">
        <v>2.2970515607326099</v>
      </c>
      <c r="O56" s="5">
        <v>2.2970515607326099</v>
      </c>
      <c r="P56" s="5">
        <v>2.2970515607326099</v>
      </c>
    </row>
    <row r="57" spans="1:16" ht="18.75" customHeight="1" x14ac:dyDescent="0.75">
      <c r="A57" s="3" t="s">
        <v>4</v>
      </c>
      <c r="B57" s="3" t="s">
        <v>21</v>
      </c>
      <c r="C57" s="3" t="s">
        <v>71</v>
      </c>
      <c r="D57" s="5">
        <v>3.7167100000000102</v>
      </c>
      <c r="E57" s="6"/>
      <c r="F57" s="5">
        <v>1.7524753522975201</v>
      </c>
      <c r="G57" s="5">
        <v>1.3533333456732899</v>
      </c>
      <c r="H57" s="5">
        <v>1.29556399192103</v>
      </c>
      <c r="I57" s="5">
        <v>1.0419784275047399</v>
      </c>
      <c r="J57" s="6"/>
      <c r="K57" s="6"/>
      <c r="L57" s="6"/>
      <c r="M57" s="6"/>
      <c r="N57" s="6"/>
      <c r="O57" s="6"/>
      <c r="P57" s="6"/>
    </row>
    <row r="58" spans="1:16" ht="18.75" customHeight="1" x14ac:dyDescent="0.75">
      <c r="A58" s="3" t="s">
        <v>4</v>
      </c>
      <c r="B58" s="3" t="s">
        <v>21</v>
      </c>
      <c r="C58" s="3" t="s">
        <v>413</v>
      </c>
      <c r="D58" s="6"/>
      <c r="E58" s="6"/>
      <c r="F58" s="5">
        <v>1.9538192314442899</v>
      </c>
      <c r="G58" s="5">
        <v>1.23032255354492E-2</v>
      </c>
      <c r="H58" s="5">
        <v>1.10622349346839E-2</v>
      </c>
      <c r="I58" s="6"/>
      <c r="J58" s="6"/>
      <c r="K58" s="6"/>
      <c r="L58" s="6"/>
      <c r="M58" s="6"/>
      <c r="N58" s="6"/>
      <c r="O58" s="6"/>
      <c r="P58" s="6"/>
    </row>
    <row r="59" spans="1:16" ht="18.75" customHeight="1" x14ac:dyDescent="0.75">
      <c r="A59" s="3" t="s">
        <v>4</v>
      </c>
      <c r="B59" s="3" t="s">
        <v>21</v>
      </c>
      <c r="C59" s="3" t="s">
        <v>68</v>
      </c>
      <c r="D59" s="5">
        <v>6.1000000000000298</v>
      </c>
      <c r="E59" s="5">
        <v>5.2136874068966197</v>
      </c>
      <c r="F59" s="5">
        <v>7.5099852117117702</v>
      </c>
      <c r="G59" s="5">
        <v>6.2317041308718499</v>
      </c>
      <c r="H59" s="5">
        <v>10.5199008939704</v>
      </c>
      <c r="I59" s="5">
        <v>7.7106403635351102</v>
      </c>
      <c r="J59" s="5">
        <v>8.1336252100788204</v>
      </c>
      <c r="K59" s="5">
        <v>8.11720705993738</v>
      </c>
      <c r="L59" s="5">
        <v>8.2302462259410305</v>
      </c>
      <c r="M59" s="5">
        <v>8.3894568493021993</v>
      </c>
      <c r="N59" s="5">
        <v>7.6491816972395803</v>
      </c>
      <c r="O59" s="5">
        <v>7.6491816972395803</v>
      </c>
      <c r="P59" s="5">
        <v>7.6491816972395803</v>
      </c>
    </row>
    <row r="60" spans="1:16" ht="18.75" customHeight="1" x14ac:dyDescent="0.75">
      <c r="A60" s="3" t="s">
        <v>4</v>
      </c>
      <c r="B60" s="3" t="s">
        <v>21</v>
      </c>
      <c r="C60" s="3" t="s">
        <v>67</v>
      </c>
      <c r="D60" s="5">
        <v>0.894540000000001</v>
      </c>
      <c r="E60" s="5">
        <v>1.63544491970198</v>
      </c>
      <c r="F60" s="5">
        <v>3.9430695426694</v>
      </c>
      <c r="G60" s="5">
        <v>7.4433334012031001</v>
      </c>
      <c r="H60" s="5">
        <v>7.1256019555656502</v>
      </c>
      <c r="I60" s="5">
        <v>10.713349705192201</v>
      </c>
      <c r="J60" s="5">
        <v>10.726629577930501</v>
      </c>
      <c r="K60" s="5">
        <v>11.590564675625499</v>
      </c>
      <c r="L60" s="5">
        <v>12.4708412239972</v>
      </c>
      <c r="M60" s="5">
        <v>13.623715853558499</v>
      </c>
      <c r="N60" s="5">
        <v>12.8160956036581</v>
      </c>
      <c r="O60" s="5">
        <v>12.7926973489577</v>
      </c>
      <c r="P60" s="5">
        <v>12.993380626656499</v>
      </c>
    </row>
    <row r="61" spans="1:16" ht="18.75" customHeight="1" x14ac:dyDescent="0.75">
      <c r="A61" s="3" t="s">
        <v>4</v>
      </c>
      <c r="B61" s="3" t="s">
        <v>21</v>
      </c>
      <c r="C61" s="3" t="s">
        <v>66</v>
      </c>
      <c r="D61" s="5">
        <v>4.2450000000000001</v>
      </c>
      <c r="E61" s="5">
        <v>4.1035000000000004</v>
      </c>
      <c r="F61" s="5">
        <v>3.5049507045950201</v>
      </c>
      <c r="G61" s="5">
        <v>1.12777778806107</v>
      </c>
      <c r="H61" s="5">
        <v>1.07963665993419</v>
      </c>
      <c r="I61" s="5">
        <v>1.0419784275047399</v>
      </c>
      <c r="J61" s="5">
        <v>1.0991385419025399</v>
      </c>
      <c r="K61" s="5">
        <v>0.39163854190254499</v>
      </c>
      <c r="L61" s="6"/>
      <c r="M61" s="6"/>
      <c r="N61" s="6"/>
      <c r="O61" s="6"/>
      <c r="P61" s="6"/>
    </row>
    <row r="62" spans="1:16" ht="18.75" customHeight="1" x14ac:dyDescent="0.75">
      <c r="A62" s="3" t="s">
        <v>4</v>
      </c>
      <c r="B62" s="3" t="s">
        <v>21</v>
      </c>
      <c r="C62" s="3" t="s">
        <v>65</v>
      </c>
      <c r="D62" s="6"/>
      <c r="E62" s="6"/>
      <c r="F62" s="6"/>
      <c r="G62" s="6"/>
      <c r="H62" s="6"/>
      <c r="I62" s="6"/>
      <c r="J62" s="5">
        <v>0.200683277698742</v>
      </c>
      <c r="K62" s="5">
        <v>0.20818674569575901</v>
      </c>
      <c r="L62" s="5">
        <v>0.20818674569575901</v>
      </c>
      <c r="M62" s="5">
        <v>0.20818674569575901</v>
      </c>
      <c r="N62" s="5">
        <v>0.20818674569575901</v>
      </c>
      <c r="O62" s="5">
        <v>0.23158500039615099</v>
      </c>
      <c r="P62" s="5">
        <v>3.0901722697409699E-2</v>
      </c>
    </row>
    <row r="63" spans="1:16" ht="18.75" customHeight="1" x14ac:dyDescent="0.75">
      <c r="A63" s="3" t="s">
        <v>4</v>
      </c>
      <c r="B63" s="3" t="s">
        <v>21</v>
      </c>
      <c r="C63" s="3" t="s">
        <v>75</v>
      </c>
      <c r="D63" s="6"/>
      <c r="E63" s="5">
        <v>1.6819999999999999</v>
      </c>
      <c r="F63" s="5">
        <v>1.45</v>
      </c>
      <c r="G63" s="5">
        <v>1.1599999999999999</v>
      </c>
      <c r="H63" s="5">
        <v>0.87</v>
      </c>
      <c r="I63" s="6"/>
      <c r="J63" s="6"/>
      <c r="K63" s="6"/>
      <c r="L63" s="6"/>
      <c r="M63" s="6"/>
      <c r="N63" s="6"/>
      <c r="O63" s="6"/>
      <c r="P63" s="6"/>
    </row>
    <row r="64" spans="1:16" ht="18.75" customHeight="1" x14ac:dyDescent="0.75">
      <c r="A64" s="3" t="s">
        <v>4</v>
      </c>
      <c r="B64" s="3" t="s">
        <v>21</v>
      </c>
      <c r="C64" s="3" t="s">
        <v>64</v>
      </c>
      <c r="D64" s="5">
        <v>1.5750820000000001</v>
      </c>
      <c r="E64" s="5">
        <v>3.3346114063502501</v>
      </c>
      <c r="F64" s="5">
        <v>0.530988314500633</v>
      </c>
      <c r="G64" s="5">
        <v>4.5053260855176003</v>
      </c>
      <c r="H64" s="6"/>
      <c r="I64" s="6"/>
      <c r="J64" s="5">
        <v>1.31896625028299</v>
      </c>
      <c r="K64" s="5">
        <v>1.3163038475573601</v>
      </c>
      <c r="L64" s="5">
        <v>1.3346345231255701</v>
      </c>
      <c r="M64" s="6"/>
      <c r="N64" s="6"/>
      <c r="O64" s="6"/>
      <c r="P64" s="6"/>
    </row>
    <row r="65" spans="1:16" ht="18.75" customHeight="1" x14ac:dyDescent="0.75">
      <c r="A65" s="3" t="s">
        <v>4</v>
      </c>
      <c r="B65" s="3" t="s">
        <v>21</v>
      </c>
      <c r="C65" s="3" t="s">
        <v>63</v>
      </c>
      <c r="D65" s="5">
        <v>1.2310000000000001</v>
      </c>
      <c r="E65" s="6"/>
      <c r="F65" s="5">
        <v>1.2606535465002799</v>
      </c>
      <c r="G65" s="5">
        <v>0.72177778435908502</v>
      </c>
      <c r="H65" s="5">
        <v>0.69096746235788198</v>
      </c>
      <c r="I65" s="5">
        <v>0.33162162635808201</v>
      </c>
      <c r="J65" s="5">
        <v>0.50372798015723497</v>
      </c>
      <c r="K65" s="5">
        <v>0.314496588571474</v>
      </c>
      <c r="L65" s="6"/>
      <c r="M65" s="6"/>
      <c r="N65" s="6"/>
      <c r="O65" s="6"/>
      <c r="P65" s="6"/>
    </row>
    <row r="66" spans="1:16" ht="18.75" customHeight="1" x14ac:dyDescent="0.75">
      <c r="A66" s="3" t="s">
        <v>4</v>
      </c>
      <c r="B66" s="3" t="s">
        <v>22</v>
      </c>
      <c r="C66" s="3" t="s">
        <v>68</v>
      </c>
      <c r="D66" s="5">
        <v>0.133994</v>
      </c>
      <c r="E66" s="5">
        <v>1.3987677444130999</v>
      </c>
      <c r="F66" s="5">
        <v>1.29063620334256</v>
      </c>
      <c r="G66" s="5">
        <v>1.7306651563723201</v>
      </c>
      <c r="H66" s="5">
        <v>1.75101134680019</v>
      </c>
      <c r="I66" s="5">
        <v>1.86486314977214</v>
      </c>
      <c r="J66" s="5">
        <v>1.98600192640027</v>
      </c>
      <c r="K66" s="5">
        <v>2.0809150205695199</v>
      </c>
      <c r="L66" s="5">
        <v>2.1800780813938201</v>
      </c>
      <c r="M66" s="5">
        <v>2.2839421420652601</v>
      </c>
      <c r="N66" s="5">
        <v>2.4778930035498399</v>
      </c>
      <c r="O66" s="5">
        <v>3.2802548020405098</v>
      </c>
      <c r="P66" s="5">
        <v>3.2802548020405098</v>
      </c>
    </row>
    <row r="67" spans="1:16" ht="18.75" customHeight="1" x14ac:dyDescent="0.75">
      <c r="A67" s="3" t="s">
        <v>4</v>
      </c>
      <c r="B67" s="3" t="s">
        <v>22</v>
      </c>
      <c r="C67" s="3" t="s">
        <v>67</v>
      </c>
      <c r="D67" s="5">
        <v>8.5680000000000006E-2</v>
      </c>
      <c r="E67" s="5">
        <v>6.2412890858167698</v>
      </c>
      <c r="F67" s="5">
        <v>5.10793697156444</v>
      </c>
      <c r="G67" s="5">
        <v>8.2719250726938203</v>
      </c>
      <c r="H67" s="5">
        <v>8.4991520834088004</v>
      </c>
      <c r="I67" s="5">
        <v>8.9972339324146304</v>
      </c>
      <c r="J67" s="5">
        <v>9.5244109721057306</v>
      </c>
      <c r="K67" s="5">
        <v>9.9268835665456994</v>
      </c>
      <c r="L67" s="5">
        <v>10.336846075876</v>
      </c>
      <c r="M67" s="5">
        <v>10.7634116328537</v>
      </c>
      <c r="N67" s="5">
        <v>11.9039702784365</v>
      </c>
      <c r="O67" s="5">
        <v>16.342374013172499</v>
      </c>
      <c r="P67" s="5">
        <v>16.342374013172499</v>
      </c>
    </row>
    <row r="68" spans="1:16" ht="18.75" customHeight="1" x14ac:dyDescent="0.75">
      <c r="A68" s="3" t="s">
        <v>4</v>
      </c>
      <c r="B68" s="3" t="s">
        <v>22</v>
      </c>
      <c r="C68" s="3" t="s">
        <v>66</v>
      </c>
      <c r="D68" s="5">
        <v>0.482545</v>
      </c>
      <c r="E68" s="5">
        <v>55.890053401979998</v>
      </c>
      <c r="F68" s="5">
        <v>0.38603599999999999</v>
      </c>
      <c r="G68" s="5">
        <v>8.5123274219001704E-2</v>
      </c>
      <c r="H68" s="6"/>
      <c r="I68" s="6"/>
      <c r="J68" s="6"/>
      <c r="K68" s="6"/>
      <c r="L68" s="6"/>
      <c r="M68" s="6"/>
      <c r="N68" s="6"/>
      <c r="O68" s="6"/>
      <c r="P68" s="6"/>
    </row>
    <row r="69" spans="1:16" ht="18.75" customHeight="1" x14ac:dyDescent="0.75">
      <c r="A69" s="3" t="s">
        <v>4</v>
      </c>
      <c r="B69" s="3" t="s">
        <v>22</v>
      </c>
      <c r="C69" s="3" t="s">
        <v>65</v>
      </c>
      <c r="D69" s="6"/>
      <c r="E69" s="6"/>
      <c r="F69" s="6"/>
      <c r="G69" s="6"/>
      <c r="H69" s="6"/>
      <c r="I69" s="6"/>
      <c r="J69" s="6"/>
      <c r="K69" s="6"/>
      <c r="L69" s="5">
        <v>7.7840196833754097E-3</v>
      </c>
      <c r="M69" s="5">
        <v>1.5888770383784102E-2</v>
      </c>
      <c r="N69" s="5">
        <v>2.3398254700392401E-2</v>
      </c>
      <c r="O69" s="6"/>
      <c r="P69" s="6"/>
    </row>
    <row r="70" spans="1:16" ht="18.75" customHeight="1" x14ac:dyDescent="0.75">
      <c r="A70" s="3" t="s">
        <v>4</v>
      </c>
      <c r="B70" s="3" t="s">
        <v>23</v>
      </c>
      <c r="C70" s="3" t="s">
        <v>70</v>
      </c>
      <c r="D70" s="6"/>
      <c r="E70" s="5">
        <v>0.23240820000000001</v>
      </c>
      <c r="F70" s="5">
        <v>0.23144085989999999</v>
      </c>
      <c r="G70" s="5">
        <v>0.30234498900000001</v>
      </c>
      <c r="H70" s="5">
        <v>0.31694785781233198</v>
      </c>
      <c r="I70" s="5">
        <v>0.33701890577086202</v>
      </c>
      <c r="J70" s="5">
        <v>0.35836097341362</v>
      </c>
      <c r="K70" s="5">
        <v>0.37477379457440002</v>
      </c>
      <c r="L70" s="5">
        <v>0.39193831784126998</v>
      </c>
      <c r="M70" s="5">
        <v>0.40994328770678701</v>
      </c>
      <c r="N70" s="5">
        <v>0.42877537481269801</v>
      </c>
      <c r="O70" s="5">
        <v>0.42877537481269801</v>
      </c>
      <c r="P70" s="5">
        <v>0.428775374809929</v>
      </c>
    </row>
    <row r="71" spans="1:16" ht="18.75" customHeight="1" x14ac:dyDescent="0.75">
      <c r="A71" s="3" t="s">
        <v>4</v>
      </c>
      <c r="B71" s="3" t="s">
        <v>23</v>
      </c>
      <c r="C71" s="3" t="s">
        <v>68</v>
      </c>
      <c r="D71" s="6"/>
      <c r="E71" s="5">
        <v>3.7262781399999998</v>
      </c>
      <c r="F71" s="5">
        <v>3.7107684537300001</v>
      </c>
      <c r="G71" s="5">
        <v>4.8475979902999997</v>
      </c>
      <c r="H71" s="5">
        <v>5.0817306535910598</v>
      </c>
      <c r="I71" s="5">
        <v>5.4035364558594896</v>
      </c>
      <c r="J71" s="5">
        <v>5.74572094039838</v>
      </c>
      <c r="K71" s="5">
        <v>6.0088731730095404</v>
      </c>
      <c r="L71" s="5">
        <v>6.2840776960550304</v>
      </c>
      <c r="M71" s="5">
        <v>6.5727573795654903</v>
      </c>
      <c r="N71" s="5">
        <v>6.8746985094969304</v>
      </c>
      <c r="O71" s="5">
        <v>6.8746985094969304</v>
      </c>
      <c r="P71" s="5">
        <v>6.8746985094921298</v>
      </c>
    </row>
    <row r="72" spans="1:16" ht="18.75" customHeight="1" x14ac:dyDescent="0.75">
      <c r="A72" s="3" t="s">
        <v>4</v>
      </c>
      <c r="B72" s="3" t="s">
        <v>23</v>
      </c>
      <c r="C72" s="3" t="s">
        <v>67</v>
      </c>
      <c r="D72" s="6"/>
      <c r="E72" s="5">
        <v>1.549388</v>
      </c>
      <c r="F72" s="5">
        <v>1.542939066</v>
      </c>
      <c r="G72" s="5">
        <v>2.01563326</v>
      </c>
      <c r="H72" s="5">
        <v>2.1129857187488801</v>
      </c>
      <c r="I72" s="5">
        <v>2.2467927051390801</v>
      </c>
      <c r="J72" s="5">
        <v>2.3890731560908001</v>
      </c>
      <c r="K72" s="5">
        <v>2.4984919638293301</v>
      </c>
      <c r="L72" s="5">
        <v>2.6129221189418002</v>
      </c>
      <c r="M72" s="5">
        <v>2.73295525137859</v>
      </c>
      <c r="N72" s="5">
        <v>2.8585024987513199</v>
      </c>
      <c r="O72" s="5">
        <v>2.8585024987513199</v>
      </c>
      <c r="P72" s="5">
        <v>2.8585024987420899</v>
      </c>
    </row>
    <row r="73" spans="1:16" ht="18.75" customHeight="1" x14ac:dyDescent="0.75">
      <c r="A73" s="3" t="s">
        <v>4</v>
      </c>
      <c r="B73" s="3" t="s">
        <v>23</v>
      </c>
      <c r="C73" s="3" t="s">
        <v>64</v>
      </c>
      <c r="D73" s="6"/>
      <c r="E73" s="5">
        <v>4.7256333999999997E-2</v>
      </c>
      <c r="F73" s="5">
        <v>4.7059641513000003E-2</v>
      </c>
      <c r="G73" s="5">
        <v>6.1476814429999999E-2</v>
      </c>
      <c r="H73" s="5">
        <v>6.4446064421840907E-2</v>
      </c>
      <c r="I73" s="5">
        <v>6.8527177506742004E-2</v>
      </c>
      <c r="J73" s="5">
        <v>7.2866731260769396E-2</v>
      </c>
      <c r="K73" s="5">
        <v>7.6204004896794603E-2</v>
      </c>
      <c r="L73" s="5">
        <v>7.9694124627724905E-2</v>
      </c>
      <c r="M73" s="5">
        <v>8.3355135167046804E-2</v>
      </c>
      <c r="N73" s="5">
        <v>8.7184326211915297E-2</v>
      </c>
      <c r="O73" s="5">
        <v>8.7184326211915297E-2</v>
      </c>
      <c r="P73" s="5">
        <v>8.7184326211352206E-2</v>
      </c>
    </row>
    <row r="74" spans="1:16" ht="18.75" customHeight="1" x14ac:dyDescent="0.75">
      <c r="A74" s="3" t="s">
        <v>4</v>
      </c>
      <c r="B74" s="3" t="s">
        <v>23</v>
      </c>
      <c r="C74" s="3" t="s">
        <v>63</v>
      </c>
      <c r="D74" s="6"/>
      <c r="E74" s="5">
        <v>1.5493880000000001E-3</v>
      </c>
      <c r="F74" s="5">
        <v>1.5429390660000001E-3</v>
      </c>
      <c r="G74" s="5">
        <v>2.01563326E-3</v>
      </c>
      <c r="H74" s="5">
        <v>2.1129857187488798E-3</v>
      </c>
      <c r="I74" s="5">
        <v>2.24679270513908E-3</v>
      </c>
      <c r="J74" s="5">
        <v>2.3890731560907998E-3</v>
      </c>
      <c r="K74" s="5">
        <v>2.49849196382933E-3</v>
      </c>
      <c r="L74" s="5">
        <v>2.6129221189418001E-3</v>
      </c>
      <c r="M74" s="5">
        <v>2.7329552513785799E-3</v>
      </c>
      <c r="N74" s="5">
        <v>2.8585024987513199E-3</v>
      </c>
      <c r="O74" s="5">
        <v>2.8585024987513199E-3</v>
      </c>
      <c r="P74" s="5">
        <v>2.8585024987328599E-3</v>
      </c>
    </row>
    <row r="75" spans="1:16" ht="18.75" customHeight="1" x14ac:dyDescent="0.75">
      <c r="A75" s="3" t="s">
        <v>4</v>
      </c>
      <c r="B75" s="3" t="s">
        <v>24</v>
      </c>
      <c r="C75" s="3" t="s">
        <v>414</v>
      </c>
      <c r="D75" s="6"/>
      <c r="E75" s="5">
        <v>1.0828035367025</v>
      </c>
      <c r="F75" s="5">
        <v>4.2537887999830097E-2</v>
      </c>
      <c r="G75" s="5">
        <v>4.2765259479568003E-2</v>
      </c>
      <c r="H75" s="5">
        <v>4.4546329957108999E-2</v>
      </c>
      <c r="I75" s="5">
        <v>4.5226166170594002E-2</v>
      </c>
      <c r="J75" s="5">
        <v>4.6275636340231303E-2</v>
      </c>
      <c r="K75" s="5">
        <v>4.65017328829938E-2</v>
      </c>
      <c r="L75" s="5">
        <v>4.6493998329879903E-2</v>
      </c>
      <c r="M75" s="5">
        <v>4.6384507611111202E-2</v>
      </c>
      <c r="N75" s="5">
        <v>4.5733993033265398E-2</v>
      </c>
      <c r="O75" s="5">
        <v>4.5733993033265398E-2</v>
      </c>
      <c r="P75" s="5">
        <v>4.5733993033265398E-2</v>
      </c>
    </row>
    <row r="76" spans="1:16" ht="18.75" customHeight="1" x14ac:dyDescent="0.75">
      <c r="A76" s="3" t="s">
        <v>4</v>
      </c>
      <c r="B76" s="3" t="s">
        <v>24</v>
      </c>
      <c r="C76" s="3" t="s">
        <v>66</v>
      </c>
      <c r="D76" s="6"/>
      <c r="E76" s="5">
        <v>0.92437499999999995</v>
      </c>
      <c r="F76" s="5">
        <v>24184.243681870801</v>
      </c>
      <c r="G76" s="5">
        <v>4.2765259479567899E-2</v>
      </c>
      <c r="H76" s="5">
        <v>4.4546329957108999E-2</v>
      </c>
      <c r="I76" s="5">
        <v>4.52261661705941E-2</v>
      </c>
      <c r="J76" s="5">
        <v>4.6275636340231303E-2</v>
      </c>
      <c r="K76" s="6"/>
      <c r="L76" s="6"/>
      <c r="M76" s="6"/>
      <c r="N76" s="6"/>
      <c r="O76" s="6"/>
      <c r="P76" s="6"/>
    </row>
    <row r="77" spans="1:16" ht="18.75" customHeight="1" x14ac:dyDescent="0.75">
      <c r="A77" s="3" t="s">
        <v>4</v>
      </c>
      <c r="B77" s="3" t="s">
        <v>25</v>
      </c>
      <c r="C77" s="3" t="s">
        <v>71</v>
      </c>
      <c r="D77" s="6"/>
      <c r="E77" s="5">
        <v>6.5526668146498795E-2</v>
      </c>
      <c r="F77" s="5">
        <v>6.5526668146498795E-2</v>
      </c>
      <c r="G77" s="6"/>
      <c r="H77" s="5">
        <v>5.4187968664485699E-2</v>
      </c>
      <c r="I77" s="5">
        <v>6.0943545929722703E-2</v>
      </c>
      <c r="J77" s="5">
        <v>6.2831401056678796E-2</v>
      </c>
      <c r="K77" s="5">
        <v>4.1216383362632399E-2</v>
      </c>
      <c r="L77" s="6"/>
      <c r="M77" s="5">
        <v>2.82197902259574E-2</v>
      </c>
      <c r="N77" s="5">
        <v>3.08371205644907E-2</v>
      </c>
      <c r="O77" s="5">
        <v>3.08371205644907E-2</v>
      </c>
      <c r="P77" s="5">
        <v>3.08371205644907E-2</v>
      </c>
    </row>
    <row r="78" spans="1:16" ht="18.75" customHeight="1" x14ac:dyDescent="0.75">
      <c r="A78" s="3" t="s">
        <v>4</v>
      </c>
      <c r="B78" s="3" t="s">
        <v>25</v>
      </c>
      <c r="C78" s="3" t="s">
        <v>68</v>
      </c>
      <c r="D78" s="5">
        <v>0.51390035999999994</v>
      </c>
      <c r="E78" s="6"/>
      <c r="F78" s="5">
        <v>0.26732585319887398</v>
      </c>
      <c r="G78" s="5">
        <v>0.28335885056052701</v>
      </c>
      <c r="H78" s="5">
        <v>0.297538888684938</v>
      </c>
      <c r="I78" s="5">
        <v>0.30811571204052401</v>
      </c>
      <c r="J78" s="5">
        <v>0.31920379185915199</v>
      </c>
      <c r="K78" s="5">
        <v>0.433579792379988</v>
      </c>
      <c r="L78" s="5">
        <v>0.44430531896480802</v>
      </c>
      <c r="M78" s="5">
        <v>0.455334117826942</v>
      </c>
      <c r="N78" s="5">
        <v>0.46663667979554702</v>
      </c>
      <c r="O78" s="5">
        <v>0.46663667979554702</v>
      </c>
      <c r="P78" s="5">
        <v>0.46663667979554702</v>
      </c>
    </row>
    <row r="79" spans="1:16" ht="18.75" customHeight="1" x14ac:dyDescent="0.75">
      <c r="A79" s="3" t="s">
        <v>4</v>
      </c>
      <c r="B79" s="3" t="s">
        <v>25</v>
      </c>
      <c r="C79" s="3" t="s">
        <v>67</v>
      </c>
      <c r="D79" s="5">
        <v>0.18485699999999999</v>
      </c>
      <c r="E79" s="5">
        <v>6.4543549115411797E-2</v>
      </c>
      <c r="F79" s="5">
        <v>0.117307872068946</v>
      </c>
      <c r="G79" s="5">
        <v>0.23802143447084201</v>
      </c>
      <c r="H79" s="5">
        <v>2.9094002299085601E-2</v>
      </c>
      <c r="I79" s="5">
        <v>0.24717216611080201</v>
      </c>
      <c r="J79" s="5">
        <v>3.6566000429210599E-2</v>
      </c>
      <c r="K79" s="5">
        <v>6.8374475268807799E-2</v>
      </c>
      <c r="L79" s="5">
        <v>0.13827458481499399</v>
      </c>
      <c r="M79" s="5">
        <v>0.113478658895556</v>
      </c>
      <c r="N79" s="5">
        <v>0.113478658895556</v>
      </c>
      <c r="O79" s="5">
        <v>0.113478658895556</v>
      </c>
      <c r="P79" s="5">
        <v>0.113478658895556</v>
      </c>
    </row>
    <row r="80" spans="1:16" ht="18.75" customHeight="1" x14ac:dyDescent="0.75">
      <c r="A80" s="3" t="s">
        <v>4</v>
      </c>
      <c r="B80" s="3" t="s">
        <v>25</v>
      </c>
      <c r="C80" s="3" t="s">
        <v>66</v>
      </c>
      <c r="D80" s="5">
        <v>1.941E-2</v>
      </c>
      <c r="E80" s="5">
        <v>0.95447463425270396</v>
      </c>
      <c r="F80" s="5">
        <v>8.5294359116071198E-3</v>
      </c>
      <c r="G80" s="5">
        <v>1.7001531033631601E-2</v>
      </c>
      <c r="H80" s="6"/>
      <c r="I80" s="6"/>
      <c r="J80" s="6"/>
      <c r="K80" s="6"/>
      <c r="L80" s="6"/>
      <c r="M80" s="6"/>
      <c r="N80" s="6"/>
      <c r="O80" s="6"/>
      <c r="P80" s="6"/>
    </row>
    <row r="81" spans="1:16" ht="18.75" customHeight="1" x14ac:dyDescent="0.75">
      <c r="A81" s="3" t="s">
        <v>4</v>
      </c>
      <c r="B81" s="3" t="s">
        <v>25</v>
      </c>
      <c r="C81" s="3" t="s">
        <v>65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5">
        <v>8.9941395581326204E-4</v>
      </c>
      <c r="O81" s="5">
        <v>8.9941395581326204E-4</v>
      </c>
      <c r="P81" s="5">
        <v>8.9941395581326204E-4</v>
      </c>
    </row>
    <row r="82" spans="1:16" ht="18.75" customHeight="1" x14ac:dyDescent="0.75">
      <c r="A82" s="3" t="s">
        <v>4</v>
      </c>
      <c r="B82" s="3" t="s">
        <v>25</v>
      </c>
      <c r="C82" s="3" t="s">
        <v>64</v>
      </c>
      <c r="D82" s="5">
        <v>5.0030999999999999E-2</v>
      </c>
      <c r="E82" s="5">
        <v>1.72092555952831E-2</v>
      </c>
      <c r="F82" s="5">
        <v>8.8453011394277695E-3</v>
      </c>
      <c r="G82" s="6"/>
      <c r="H82" s="5">
        <v>1.08434809531131E-2</v>
      </c>
      <c r="I82" s="6"/>
      <c r="J82" s="5">
        <v>9.2032068169858906E-3</v>
      </c>
      <c r="K82" s="5">
        <v>4.7405311774716399E-3</v>
      </c>
      <c r="L82" s="6"/>
      <c r="M82" s="6"/>
      <c r="N82" s="6"/>
      <c r="O82" s="6"/>
      <c r="P82" s="6"/>
    </row>
    <row r="83" spans="1:16" ht="18.75" customHeight="1" x14ac:dyDescent="0.75">
      <c r="A83" s="3" t="s">
        <v>4</v>
      </c>
      <c r="B83" s="3" t="s">
        <v>25</v>
      </c>
      <c r="C83" s="3" t="s">
        <v>63</v>
      </c>
      <c r="D83" s="5">
        <v>8.9429999999999996E-2</v>
      </c>
      <c r="E83" s="6"/>
      <c r="F83" s="5">
        <v>4.2278967720487302E-2</v>
      </c>
      <c r="G83" s="5">
        <v>2.8335885056052602E-2</v>
      </c>
      <c r="H83" s="5">
        <v>0.20341343676825399</v>
      </c>
      <c r="I83" s="6"/>
      <c r="J83" s="5">
        <v>0.210603183556277</v>
      </c>
      <c r="K83" s="5">
        <v>2.0585285056052598E-2</v>
      </c>
      <c r="L83" s="6"/>
      <c r="M83" s="6"/>
      <c r="N83" s="6"/>
      <c r="O83" s="6"/>
      <c r="P83" s="6"/>
    </row>
    <row r="84" spans="1:16" ht="18.75" customHeight="1" x14ac:dyDescent="0.75">
      <c r="A84" s="3" t="s">
        <v>4</v>
      </c>
      <c r="B84" s="3" t="s">
        <v>25</v>
      </c>
      <c r="C84" s="3" t="s">
        <v>77</v>
      </c>
      <c r="D84" s="6"/>
      <c r="E84" s="5">
        <v>9.8050001394312993E-3</v>
      </c>
      <c r="F84" s="5">
        <v>8.9436412200973297E-3</v>
      </c>
      <c r="G84" s="5">
        <v>9.8050001394313201E-3</v>
      </c>
      <c r="H84" s="5">
        <v>1.0295181705279301E-2</v>
      </c>
      <c r="I84" s="5">
        <v>1.0660801585488501E-2</v>
      </c>
      <c r="J84" s="5">
        <v>1.0660801585488501E-2</v>
      </c>
      <c r="K84" s="5">
        <v>1.13124893727009E-2</v>
      </c>
      <c r="L84" s="5">
        <v>1.15923280728428E-2</v>
      </c>
      <c r="M84" s="5">
        <v>1.18800794213009E-2</v>
      </c>
      <c r="N84" s="5">
        <v>1.21749734970887E-2</v>
      </c>
      <c r="O84" s="5">
        <v>1.21749734970887E-2</v>
      </c>
      <c r="P84" s="5">
        <v>1.21749734970887E-2</v>
      </c>
    </row>
    <row r="85" spans="1:16" ht="18.75" customHeight="1" x14ac:dyDescent="0.75">
      <c r="A85" s="3" t="s">
        <v>4</v>
      </c>
      <c r="B85" s="3" t="s">
        <v>26</v>
      </c>
      <c r="C85" s="3" t="s">
        <v>71</v>
      </c>
      <c r="D85" s="5">
        <v>14.615790000000001</v>
      </c>
      <c r="E85" s="5">
        <v>12.179824999999999</v>
      </c>
      <c r="F85" s="5">
        <v>12.6116941713539</v>
      </c>
      <c r="G85" s="5">
        <v>0.32974724186502802</v>
      </c>
      <c r="H85" s="5">
        <v>0.59111521732035499</v>
      </c>
      <c r="I85" s="6"/>
      <c r="J85" s="6"/>
      <c r="K85" s="5">
        <v>0.42280861495300398</v>
      </c>
      <c r="L85" s="6"/>
      <c r="M85" s="6"/>
      <c r="N85" s="6"/>
      <c r="O85" s="6"/>
      <c r="P85" s="6"/>
    </row>
    <row r="86" spans="1:16" ht="18.75" customHeight="1" x14ac:dyDescent="0.75">
      <c r="A86" s="3" t="s">
        <v>4</v>
      </c>
      <c r="B86" s="3" t="s">
        <v>26</v>
      </c>
      <c r="C86" s="3" t="s">
        <v>68</v>
      </c>
      <c r="D86" s="5">
        <v>2.4949520331288402</v>
      </c>
      <c r="E86" s="6"/>
      <c r="F86" s="5">
        <v>1.90842958799632</v>
      </c>
      <c r="G86" s="5">
        <v>1.26745982362098</v>
      </c>
      <c r="H86" s="5">
        <v>1.4186765215688499</v>
      </c>
      <c r="I86" s="5">
        <v>1.4908825745517</v>
      </c>
      <c r="J86" s="5">
        <v>1.57230315006636</v>
      </c>
      <c r="K86" s="5">
        <v>1.64367836033921</v>
      </c>
      <c r="L86" s="5">
        <v>1.74464420171797</v>
      </c>
      <c r="M86" s="5">
        <v>1.9342675415844</v>
      </c>
      <c r="N86" s="5">
        <v>1.8772494167937399</v>
      </c>
      <c r="O86" s="5">
        <v>1.82684603438215</v>
      </c>
      <c r="P86" s="5">
        <v>1.82684603438215</v>
      </c>
    </row>
    <row r="87" spans="1:16" ht="18.75" customHeight="1" x14ac:dyDescent="0.75">
      <c r="A87" s="3" t="s">
        <v>4</v>
      </c>
      <c r="B87" s="3" t="s">
        <v>26</v>
      </c>
      <c r="C87" s="3" t="s">
        <v>67</v>
      </c>
      <c r="D87" s="5">
        <v>13.6398880068219</v>
      </c>
      <c r="E87" s="5">
        <v>17.648158027349599</v>
      </c>
      <c r="F87" s="5">
        <v>12.579184026378799</v>
      </c>
      <c r="G87" s="5">
        <v>9.3174266402464294</v>
      </c>
      <c r="H87" s="5">
        <v>9.4715726075178992</v>
      </c>
      <c r="I87" s="5">
        <v>10.5349128343265</v>
      </c>
      <c r="J87" s="5">
        <v>11.2393923938731</v>
      </c>
      <c r="K87" s="5">
        <v>11.5495129195311</v>
      </c>
      <c r="L87" s="5">
        <v>12.7460720492642</v>
      </c>
      <c r="M87" s="5">
        <v>13.0230272664817</v>
      </c>
      <c r="N87" s="5">
        <v>13.396870918802501</v>
      </c>
      <c r="O87" s="5">
        <v>13.396870918802501</v>
      </c>
      <c r="P87" s="5">
        <v>13.396870918802501</v>
      </c>
    </row>
    <row r="88" spans="1:16" ht="18.75" customHeight="1" x14ac:dyDescent="0.75">
      <c r="A88" s="3" t="s">
        <v>4</v>
      </c>
      <c r="B88" s="3" t="s">
        <v>26</v>
      </c>
      <c r="C88" s="3" t="s">
        <v>66</v>
      </c>
      <c r="D88" s="5">
        <v>1.1946781371578701</v>
      </c>
      <c r="E88" s="5">
        <v>1.3816659224846299</v>
      </c>
      <c r="F88" s="5">
        <v>0.84199630161075401</v>
      </c>
      <c r="G88" s="5">
        <v>0.60434740300124901</v>
      </c>
      <c r="H88" s="5">
        <v>0.27245108202288598</v>
      </c>
      <c r="I88" s="5">
        <v>0.76523297692568104</v>
      </c>
      <c r="J88" s="5">
        <v>0.66195278616650099</v>
      </c>
      <c r="K88" s="5">
        <v>0.335802782454524</v>
      </c>
      <c r="L88" s="6"/>
      <c r="M88" s="6"/>
      <c r="N88" s="6"/>
      <c r="O88" s="6"/>
      <c r="P88" s="6"/>
    </row>
    <row r="89" spans="1:16" ht="18.75" customHeight="1" x14ac:dyDescent="0.75">
      <c r="A89" s="3" t="s">
        <v>4</v>
      </c>
      <c r="B89" s="3" t="s">
        <v>26</v>
      </c>
      <c r="C89" s="3" t="s">
        <v>64</v>
      </c>
      <c r="D89" s="5">
        <v>0.29133659935770101</v>
      </c>
      <c r="E89" s="5">
        <v>0.41090925762901198</v>
      </c>
      <c r="F89" s="5">
        <v>0.12928387824990101</v>
      </c>
      <c r="G89" s="5">
        <v>7.6941023101837897E-2</v>
      </c>
      <c r="H89" s="6"/>
      <c r="I89" s="6"/>
      <c r="J89" s="5">
        <v>9.1717683753871099E-2</v>
      </c>
      <c r="K89" s="5">
        <v>8.1319774670101597E-2</v>
      </c>
      <c r="L89" s="6"/>
      <c r="M89" s="6"/>
      <c r="N89" s="6"/>
      <c r="O89" s="6"/>
      <c r="P89" s="6"/>
    </row>
    <row r="90" spans="1:16" ht="18.75" customHeight="1" x14ac:dyDescent="0.75">
      <c r="A90" s="3" t="s">
        <v>4</v>
      </c>
      <c r="B90" s="3" t="s">
        <v>26</v>
      </c>
      <c r="C90" s="3" t="s">
        <v>63</v>
      </c>
      <c r="D90" s="5">
        <v>0.68187999999999904</v>
      </c>
      <c r="E90" s="6"/>
      <c r="F90" s="5">
        <v>0.25867986044799102</v>
      </c>
      <c r="G90" s="6"/>
      <c r="H90" s="5">
        <v>0.34093999999999902</v>
      </c>
      <c r="I90" s="6"/>
      <c r="J90" s="6"/>
      <c r="K90" s="6"/>
      <c r="L90" s="6"/>
      <c r="M90" s="6"/>
      <c r="N90" s="6"/>
      <c r="O90" s="6"/>
      <c r="P90" s="6"/>
    </row>
    <row r="91" spans="1:16" ht="18.75" customHeight="1" x14ac:dyDescent="0.75">
      <c r="A91" s="3" t="s">
        <v>4</v>
      </c>
      <c r="B91" s="3" t="s">
        <v>26</v>
      </c>
      <c r="C91" s="3" t="s">
        <v>78</v>
      </c>
      <c r="D91" s="5">
        <v>0.57999999999999896</v>
      </c>
      <c r="E91" s="5">
        <v>0.80560679361166199</v>
      </c>
      <c r="F91" s="5">
        <v>0.86678310456040397</v>
      </c>
      <c r="G91" s="5">
        <v>0.57850393309654102</v>
      </c>
      <c r="H91" s="5">
        <v>0.33275521271474101</v>
      </c>
      <c r="I91" s="5">
        <v>0.35100271851332898</v>
      </c>
      <c r="J91" s="5">
        <v>0.37027181064548398</v>
      </c>
      <c r="K91" s="5">
        <v>0.26864222596361897</v>
      </c>
      <c r="L91" s="5">
        <v>0.27868665202781601</v>
      </c>
      <c r="M91" s="5">
        <v>0.28914494639118399</v>
      </c>
      <c r="N91" s="5">
        <v>0.29999570993165697</v>
      </c>
      <c r="O91" s="5">
        <v>0.29999570993165697</v>
      </c>
      <c r="P91" s="5">
        <v>0.29999570993165697</v>
      </c>
    </row>
    <row r="92" spans="1:16" ht="18.75" customHeight="1" x14ac:dyDescent="0.75">
      <c r="A92" s="3" t="s">
        <v>4</v>
      </c>
      <c r="B92" s="3" t="s">
        <v>27</v>
      </c>
      <c r="C92" s="3" t="s">
        <v>71</v>
      </c>
      <c r="D92" s="5">
        <v>0.98563999999999896</v>
      </c>
      <c r="E92" s="5">
        <v>0.95278533333333304</v>
      </c>
      <c r="F92" s="5">
        <v>0.65336857235528201</v>
      </c>
      <c r="G92" s="5">
        <v>0.88115387399123002</v>
      </c>
      <c r="H92" s="5">
        <v>1.16668810885092</v>
      </c>
      <c r="I92" s="5">
        <v>0.91610195485877399</v>
      </c>
      <c r="J92" s="5">
        <v>0.58755528819210801</v>
      </c>
      <c r="K92" s="6"/>
      <c r="L92" s="6"/>
      <c r="M92" s="5">
        <v>8.6312820658808395E-2</v>
      </c>
      <c r="N92" s="5">
        <v>2.26432131249687</v>
      </c>
      <c r="O92" s="5">
        <v>2.26432131249687</v>
      </c>
      <c r="P92" s="5">
        <v>2.26432131249687</v>
      </c>
    </row>
    <row r="93" spans="1:16" ht="18.75" customHeight="1" x14ac:dyDescent="0.75">
      <c r="A93" s="3" t="s">
        <v>4</v>
      </c>
      <c r="B93" s="3" t="s">
        <v>27</v>
      </c>
      <c r="C93" s="3" t="s">
        <v>68</v>
      </c>
      <c r="D93" s="5">
        <v>16.381139999999998</v>
      </c>
      <c r="E93" s="5">
        <v>27.092882222962199</v>
      </c>
      <c r="F93" s="5">
        <v>21.234478601546598</v>
      </c>
      <c r="G93" s="5">
        <v>14.392179941856799</v>
      </c>
      <c r="H93" s="5">
        <v>14.5836013606365</v>
      </c>
      <c r="I93" s="5">
        <v>16.0850313328521</v>
      </c>
      <c r="J93" s="5">
        <v>17.388647562062999</v>
      </c>
      <c r="K93" s="5">
        <v>22.213917027529298</v>
      </c>
      <c r="L93" s="5">
        <v>23.117282282305101</v>
      </c>
      <c r="M93" s="5">
        <v>23.983743195159501</v>
      </c>
      <c r="N93" s="5">
        <v>25.027336819947401</v>
      </c>
      <c r="O93" s="5">
        <v>25.027336819947401</v>
      </c>
      <c r="P93" s="5">
        <v>25.027336819947401</v>
      </c>
    </row>
    <row r="94" spans="1:16" ht="18.75" customHeight="1" x14ac:dyDescent="0.75">
      <c r="A94" s="3" t="s">
        <v>4</v>
      </c>
      <c r="B94" s="3" t="s">
        <v>27</v>
      </c>
      <c r="C94" s="3" t="s">
        <v>67</v>
      </c>
      <c r="D94" s="5">
        <v>4.22241</v>
      </c>
      <c r="E94" s="5">
        <v>16.239387389719401</v>
      </c>
      <c r="F94" s="5">
        <v>2.1038124437565302</v>
      </c>
      <c r="G94" s="5">
        <v>4.4057693699561504</v>
      </c>
      <c r="H94" s="5">
        <v>5.8334405442536701</v>
      </c>
      <c r="I94" s="5">
        <v>6.3571197225102498</v>
      </c>
      <c r="J94" s="5">
        <v>9.5356252613113597</v>
      </c>
      <c r="K94" s="5">
        <v>5.9170197957687103</v>
      </c>
      <c r="L94" s="5">
        <v>6.0469106295772699</v>
      </c>
      <c r="M94" s="5">
        <v>6.4832074533903503</v>
      </c>
      <c r="N94" s="5">
        <v>7.0076543095852797</v>
      </c>
      <c r="O94" s="5">
        <v>7.0076543095852797</v>
      </c>
      <c r="P94" s="5">
        <v>7.0076543095852797</v>
      </c>
    </row>
    <row r="95" spans="1:16" ht="18.75" customHeight="1" x14ac:dyDescent="0.75">
      <c r="A95" s="3" t="s">
        <v>4</v>
      </c>
      <c r="B95" s="3" t="s">
        <v>27</v>
      </c>
      <c r="C95" s="3" t="s">
        <v>66</v>
      </c>
      <c r="D95" s="5">
        <v>2.38104</v>
      </c>
      <c r="E95" s="5">
        <v>2.3016719999999999</v>
      </c>
      <c r="F95" s="5">
        <v>0.83634613184222795</v>
      </c>
      <c r="G95" s="5">
        <v>0.88115387399122802</v>
      </c>
      <c r="H95" s="6"/>
      <c r="I95" s="6"/>
      <c r="J95" s="6"/>
      <c r="K95" s="6"/>
      <c r="L95" s="6"/>
      <c r="M95" s="6"/>
      <c r="N95" s="6"/>
      <c r="O95" s="6"/>
      <c r="P95" s="6"/>
    </row>
    <row r="96" spans="1:16" ht="18.75" customHeight="1" x14ac:dyDescent="0.75">
      <c r="A96" s="3" t="s">
        <v>4</v>
      </c>
      <c r="B96" s="3" t="s">
        <v>27</v>
      </c>
      <c r="C96" s="3" t="s">
        <v>64</v>
      </c>
      <c r="D96" s="5">
        <v>11.929648</v>
      </c>
      <c r="E96" s="5">
        <v>17.997918803504501</v>
      </c>
      <c r="F96" s="5">
        <v>7.8404228682633699</v>
      </c>
      <c r="G96" s="5">
        <v>6.8647299431628301</v>
      </c>
      <c r="H96" s="5">
        <v>4.3750804081915602</v>
      </c>
      <c r="I96" s="5">
        <v>4.8325060431331703</v>
      </c>
      <c r="J96" s="5">
        <v>3.9033293511709299</v>
      </c>
      <c r="K96" s="6"/>
      <c r="L96" s="6"/>
      <c r="M96" s="6"/>
      <c r="N96" s="6"/>
      <c r="O96" s="6"/>
      <c r="P96" s="6"/>
    </row>
    <row r="97" spans="1:16" ht="18.75" customHeight="1" x14ac:dyDescent="0.75">
      <c r="A97" s="3" t="s">
        <v>4</v>
      </c>
      <c r="B97" s="3" t="s">
        <v>27</v>
      </c>
      <c r="C97" s="3" t="s">
        <v>63</v>
      </c>
      <c r="D97" s="5">
        <v>2.3338600000000098</v>
      </c>
      <c r="E97" s="6"/>
      <c r="F97" s="6"/>
      <c r="G97" s="5">
        <v>0.38897666666666703</v>
      </c>
      <c r="H97" s="5">
        <v>1.75003216327662</v>
      </c>
      <c r="I97" s="5">
        <v>1.9071359167530699</v>
      </c>
      <c r="J97" s="5">
        <v>1.5181592500864101</v>
      </c>
      <c r="K97" s="6"/>
      <c r="L97" s="6"/>
      <c r="M97" s="6"/>
      <c r="N97" s="6"/>
      <c r="O97" s="6"/>
      <c r="P97" s="6"/>
    </row>
    <row r="98" spans="1:16" ht="18.75" customHeight="1" x14ac:dyDescent="0.75">
      <c r="A98" s="3" t="s">
        <v>4</v>
      </c>
      <c r="B98" s="3" t="s">
        <v>27</v>
      </c>
      <c r="C98" s="3" t="s">
        <v>62</v>
      </c>
      <c r="D98" s="6"/>
      <c r="E98" s="5">
        <v>3.8704117461374699</v>
      </c>
      <c r="F98" s="6"/>
      <c r="G98" s="5">
        <v>1.55783213008281</v>
      </c>
      <c r="H98" s="5">
        <v>1.45836013606365</v>
      </c>
      <c r="I98" s="5">
        <v>1.68770364244392</v>
      </c>
      <c r="J98" s="5">
        <v>1.84397841130216</v>
      </c>
      <c r="K98" s="5">
        <v>14.1334902893357</v>
      </c>
      <c r="L98" s="5">
        <v>13.6407766847286</v>
      </c>
      <c r="M98" s="5">
        <v>15.7553611978653</v>
      </c>
      <c r="N98" s="5">
        <v>15.7553611978653</v>
      </c>
      <c r="O98" s="5">
        <v>15.7553611978653</v>
      </c>
      <c r="P98" s="5">
        <v>15.7553611978653</v>
      </c>
    </row>
    <row r="99" spans="1:16" ht="18.75" customHeight="1" x14ac:dyDescent="0.75">
      <c r="A99" s="3" t="s">
        <v>4</v>
      </c>
      <c r="B99" s="3" t="s">
        <v>27</v>
      </c>
      <c r="C99" s="3" t="s">
        <v>61</v>
      </c>
      <c r="D99" s="5">
        <v>4.55769</v>
      </c>
      <c r="E99" s="5">
        <v>9.4985983846147608</v>
      </c>
      <c r="F99" s="5">
        <v>4.88148933368889</v>
      </c>
      <c r="G99" s="5">
        <v>1.5458839894583001</v>
      </c>
      <c r="H99" s="5">
        <v>1.5351159326985699</v>
      </c>
      <c r="I99" s="5">
        <v>1.67292624276586</v>
      </c>
      <c r="J99" s="5">
        <v>1.83038395390136</v>
      </c>
      <c r="K99" s="6"/>
      <c r="L99" s="5">
        <v>2.2528931366637401</v>
      </c>
      <c r="M99" s="5">
        <v>2.4372960351091502</v>
      </c>
      <c r="N99" s="5">
        <v>2.6344565073628901</v>
      </c>
      <c r="O99" s="5">
        <v>2.6344565073628901</v>
      </c>
      <c r="P99" s="5">
        <v>2.6344565073628901</v>
      </c>
    </row>
    <row r="100" spans="1:16" ht="18.75" customHeight="1" x14ac:dyDescent="0.75">
      <c r="A100" s="3" t="s">
        <v>4</v>
      </c>
      <c r="B100" s="3" t="s">
        <v>28</v>
      </c>
      <c r="C100" s="3" t="s">
        <v>71</v>
      </c>
      <c r="D100" s="6"/>
      <c r="E100" s="6"/>
      <c r="F100" s="6"/>
      <c r="G100" s="6"/>
      <c r="H100" s="6"/>
      <c r="I100" s="6"/>
      <c r="J100" s="5">
        <v>0.25400936168171401</v>
      </c>
      <c r="K100" s="6"/>
      <c r="L100" s="6"/>
      <c r="M100" s="6"/>
      <c r="N100" s="5">
        <v>0.32890326165093797</v>
      </c>
      <c r="O100" s="6"/>
      <c r="P100" s="6"/>
    </row>
    <row r="101" spans="1:16" ht="18.75" customHeight="1" x14ac:dyDescent="0.75">
      <c r="A101" s="3" t="s">
        <v>4</v>
      </c>
      <c r="B101" s="3" t="s">
        <v>28</v>
      </c>
      <c r="C101" s="3" t="s">
        <v>68</v>
      </c>
      <c r="D101" s="6"/>
      <c r="E101" s="5">
        <v>9.9463066240000106</v>
      </c>
      <c r="F101" s="5">
        <v>12.621655519999999</v>
      </c>
      <c r="G101" s="5">
        <v>13.936978787199999</v>
      </c>
      <c r="H101" s="5">
        <v>13.4621902691238</v>
      </c>
      <c r="I101" s="5">
        <v>13.6640990135359</v>
      </c>
      <c r="J101" s="5">
        <v>13.9472170266906</v>
      </c>
      <c r="K101" s="5">
        <v>14.2927535869203</v>
      </c>
      <c r="L101" s="5">
        <v>14.526128225083999</v>
      </c>
      <c r="M101" s="5">
        <v>14.114673744244</v>
      </c>
      <c r="N101" s="5">
        <v>12.2793160696045</v>
      </c>
      <c r="O101" s="5">
        <v>12.5468512229545</v>
      </c>
      <c r="P101" s="5">
        <v>12.5468512229545</v>
      </c>
    </row>
    <row r="102" spans="1:16" ht="18.75" customHeight="1" x14ac:dyDescent="0.75">
      <c r="A102" s="3" t="s">
        <v>4</v>
      </c>
      <c r="B102" s="3" t="s">
        <v>28</v>
      </c>
      <c r="C102" s="3" t="s">
        <v>67</v>
      </c>
      <c r="D102" s="6"/>
      <c r="E102" s="5">
        <v>0.22314400000000001</v>
      </c>
      <c r="F102" s="5">
        <v>0.28611999999999999</v>
      </c>
      <c r="G102" s="5">
        <v>1.24150827676266</v>
      </c>
      <c r="H102" s="5">
        <v>8.6587564944704596</v>
      </c>
      <c r="I102" s="5">
        <v>14.0111481642586</v>
      </c>
      <c r="J102" s="5">
        <v>13.242566115480599</v>
      </c>
      <c r="K102" s="5">
        <v>8.9687587991124307</v>
      </c>
      <c r="L102" s="5">
        <v>3.6825212733327799</v>
      </c>
      <c r="M102" s="5">
        <v>2.1409355577806202</v>
      </c>
      <c r="N102" s="5">
        <v>3.7238586179514899</v>
      </c>
      <c r="O102" s="5">
        <v>2.4861755004347801</v>
      </c>
      <c r="P102" s="5">
        <v>2.4861755004347801</v>
      </c>
    </row>
    <row r="103" spans="1:16" ht="18.75" customHeight="1" x14ac:dyDescent="0.75">
      <c r="A103" s="3" t="s">
        <v>4</v>
      </c>
      <c r="B103" s="3" t="s">
        <v>28</v>
      </c>
      <c r="C103" s="3" t="s">
        <v>66</v>
      </c>
      <c r="D103" s="6"/>
      <c r="E103" s="5">
        <v>14.327146967447201</v>
      </c>
      <c r="F103" s="5">
        <v>16.2076293330677</v>
      </c>
      <c r="G103" s="5">
        <v>19.5420906248963</v>
      </c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8.75" customHeight="1" x14ac:dyDescent="0.75">
      <c r="A104" s="3" t="s">
        <v>4</v>
      </c>
      <c r="B104" s="3" t="s">
        <v>28</v>
      </c>
      <c r="C104" s="3" t="s">
        <v>63</v>
      </c>
      <c r="D104" s="6"/>
      <c r="E104" s="5">
        <v>9.9410652000000002E-2</v>
      </c>
      <c r="F104" s="5">
        <v>0.12746646</v>
      </c>
      <c r="G104" s="5">
        <v>0.14236398</v>
      </c>
      <c r="H104" s="5">
        <v>1.94989469651798</v>
      </c>
      <c r="I104" s="5">
        <v>0.14253645209284499</v>
      </c>
      <c r="J104" s="5">
        <v>1.94049090919388</v>
      </c>
      <c r="K104" s="5">
        <v>0.13111699860818299</v>
      </c>
      <c r="L104" s="5">
        <v>0.12473195755114</v>
      </c>
      <c r="M104" s="5">
        <v>0.118730749111141</v>
      </c>
      <c r="N104" s="5">
        <v>0.113085133339985</v>
      </c>
      <c r="O104" s="5">
        <v>0.113085133339985</v>
      </c>
      <c r="P104" s="5">
        <v>0.113085133339985</v>
      </c>
    </row>
    <row r="105" spans="1:16" ht="18.75" customHeight="1" x14ac:dyDescent="0.75">
      <c r="A105" s="3" t="s">
        <v>4</v>
      </c>
      <c r="B105" s="3" t="s">
        <v>28</v>
      </c>
      <c r="C105" s="3" t="s">
        <v>74</v>
      </c>
      <c r="D105" s="6"/>
      <c r="E105" s="6"/>
      <c r="F105" s="5">
        <v>1.5089432883802401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8.75" customHeight="1" x14ac:dyDescent="0.75">
      <c r="A106" s="3" t="s">
        <v>4</v>
      </c>
      <c r="B106" s="3" t="s">
        <v>28</v>
      </c>
      <c r="C106" s="3" t="s">
        <v>79</v>
      </c>
      <c r="D106" s="6"/>
      <c r="E106" s="5">
        <v>31.818065997087999</v>
      </c>
      <c r="F106" s="5">
        <v>40.684322254240001</v>
      </c>
      <c r="G106" s="5">
        <v>43.22771521936</v>
      </c>
      <c r="H106" s="5">
        <v>39.707640123480203</v>
      </c>
      <c r="I106" s="5">
        <v>39.429552878205001</v>
      </c>
      <c r="J106" s="5">
        <v>39.314342010196299</v>
      </c>
      <c r="K106" s="5">
        <v>38.074075542677797</v>
      </c>
      <c r="L106" s="5">
        <v>36.812367040886997</v>
      </c>
      <c r="M106" s="5">
        <v>35.809535985690097</v>
      </c>
      <c r="N106" s="5">
        <v>28.030368009696399</v>
      </c>
      <c r="O106" s="5">
        <v>38.311832759641497</v>
      </c>
      <c r="P106" s="5">
        <v>38.311832759641497</v>
      </c>
    </row>
    <row r="107" spans="1:16" ht="18.75" customHeight="1" x14ac:dyDescent="0.75">
      <c r="A107" s="3" t="s">
        <v>4</v>
      </c>
      <c r="B107" s="3" t="s">
        <v>29</v>
      </c>
      <c r="C107" s="3" t="s">
        <v>80</v>
      </c>
      <c r="D107" s="5">
        <v>1.3613459999999999</v>
      </c>
      <c r="E107" s="5">
        <v>2.3932412282128999</v>
      </c>
      <c r="F107" s="5">
        <v>7.3504819097411103</v>
      </c>
      <c r="G107" s="5">
        <v>10.0096855262309</v>
      </c>
      <c r="H107" s="5">
        <v>10.2313662889194</v>
      </c>
      <c r="I107" s="5">
        <v>9.5470393814422607</v>
      </c>
      <c r="J107" s="5">
        <v>8.9084838111524896</v>
      </c>
      <c r="K107" s="5">
        <v>8.3126381533346994</v>
      </c>
      <c r="L107" s="5">
        <v>7.7566457472561101</v>
      </c>
      <c r="M107" s="5">
        <v>7.2378410004879399</v>
      </c>
      <c r="N107" s="5">
        <v>6.7537366092651103</v>
      </c>
      <c r="O107" s="5">
        <v>6.7537366092651103</v>
      </c>
      <c r="P107" s="5">
        <v>6.7537366092651103</v>
      </c>
    </row>
    <row r="108" spans="1:16" ht="18.75" customHeight="1" x14ac:dyDescent="0.75">
      <c r="A108" s="3" t="s">
        <v>5</v>
      </c>
      <c r="B108" s="3" t="s">
        <v>30</v>
      </c>
      <c r="C108" s="3" t="s">
        <v>84</v>
      </c>
      <c r="D108" s="5">
        <v>19.7475185250001</v>
      </c>
      <c r="E108" s="5">
        <v>16.4901534367945</v>
      </c>
      <c r="F108" s="5">
        <v>12.619576341347001</v>
      </c>
      <c r="G108" s="5">
        <v>12.7391847013886</v>
      </c>
      <c r="H108" s="5">
        <v>12.6043359023751</v>
      </c>
      <c r="I108" s="5">
        <v>12.010151860645299</v>
      </c>
      <c r="J108" s="5">
        <v>11.484169992510701</v>
      </c>
      <c r="K108" s="5">
        <v>10.8585191949344</v>
      </c>
      <c r="L108" s="5">
        <v>10.1822509088493</v>
      </c>
      <c r="M108" s="5">
        <v>9.6164977539046799</v>
      </c>
      <c r="N108" s="5">
        <v>8.96406195909349</v>
      </c>
      <c r="O108" s="5">
        <v>16.454250131398101</v>
      </c>
      <c r="P108" s="5">
        <v>24.926853804426699</v>
      </c>
    </row>
    <row r="109" spans="1:16" ht="18.75" customHeight="1" x14ac:dyDescent="0.75">
      <c r="A109" s="3" t="s">
        <v>5</v>
      </c>
      <c r="B109" s="3" t="s">
        <v>30</v>
      </c>
      <c r="C109" s="3" t="s">
        <v>83</v>
      </c>
      <c r="D109" s="6"/>
      <c r="E109" s="5">
        <v>1.4657914166039601</v>
      </c>
      <c r="F109" s="5">
        <v>3.3209411424597302</v>
      </c>
      <c r="G109" s="5">
        <v>4.6039413510818399</v>
      </c>
      <c r="H109" s="5">
        <v>4.8850058021123797</v>
      </c>
      <c r="I109" s="5">
        <v>5.0255254819848396</v>
      </c>
      <c r="J109" s="5">
        <v>5.21554356828773</v>
      </c>
      <c r="K109" s="5">
        <v>5.3871345633248904</v>
      </c>
      <c r="L109" s="5">
        <v>5.5634822626829603</v>
      </c>
      <c r="M109" s="5">
        <v>5.8467906618504797</v>
      </c>
      <c r="N109" s="5">
        <v>6.1463004474941396</v>
      </c>
      <c r="O109" s="5">
        <v>3.7639712388539501</v>
      </c>
      <c r="P109" s="5">
        <v>1.18894638677572</v>
      </c>
    </row>
    <row r="110" spans="1:16" ht="18.75" customHeight="1" x14ac:dyDescent="0.75">
      <c r="A110" s="3" t="s">
        <v>5</v>
      </c>
      <c r="B110" s="3" t="s">
        <v>30</v>
      </c>
      <c r="C110" s="3" t="s">
        <v>82</v>
      </c>
      <c r="D110" s="5">
        <v>3.94531301</v>
      </c>
      <c r="E110" s="5">
        <v>4.8712381509363398</v>
      </c>
      <c r="F110" s="5">
        <v>7.3060705134113997</v>
      </c>
      <c r="G110" s="5">
        <v>6.9047414005547498</v>
      </c>
      <c r="H110" s="5">
        <v>5.1485400743531198</v>
      </c>
      <c r="I110" s="5">
        <v>5.6769087377276604</v>
      </c>
      <c r="J110" s="5">
        <v>5.8465825473078699</v>
      </c>
      <c r="K110" s="5">
        <v>11.429990634323801</v>
      </c>
      <c r="L110" s="5">
        <v>10.447523172145701</v>
      </c>
      <c r="M110" s="5">
        <v>11.441922403922399</v>
      </c>
      <c r="N110" s="5">
        <v>15.3422907648429</v>
      </c>
      <c r="O110" s="5">
        <v>11.5616247131034</v>
      </c>
      <c r="P110" s="5">
        <v>9.4837764479364903</v>
      </c>
    </row>
    <row r="111" spans="1:16" ht="18.75" customHeight="1" x14ac:dyDescent="0.75">
      <c r="A111" s="3" t="s">
        <v>5</v>
      </c>
      <c r="B111" s="3" t="s">
        <v>30</v>
      </c>
      <c r="C111" s="3" t="s">
        <v>81</v>
      </c>
      <c r="D111" s="5">
        <v>16.561656289999998</v>
      </c>
      <c r="E111" s="5">
        <v>13.817602410764099</v>
      </c>
      <c r="F111" s="5">
        <v>9.9628234273791705</v>
      </c>
      <c r="G111" s="5">
        <v>8.8740127705851997</v>
      </c>
      <c r="H111" s="5">
        <v>11.5738870990347</v>
      </c>
      <c r="I111" s="5">
        <v>11.5738870990347</v>
      </c>
      <c r="J111" s="5">
        <v>12.1403132889803</v>
      </c>
      <c r="K111" s="5">
        <v>7.2718986775486103</v>
      </c>
      <c r="L111" s="5">
        <v>9.0328239398058106</v>
      </c>
      <c r="M111" s="5">
        <v>9.2477400169201296</v>
      </c>
      <c r="N111" s="5">
        <v>6.6826372032542203</v>
      </c>
      <c r="O111" s="5">
        <v>4.92171194099702</v>
      </c>
      <c r="P111" s="5">
        <v>0.78690900001852504</v>
      </c>
    </row>
    <row r="112" spans="1:16" ht="18.75" customHeight="1" x14ac:dyDescent="0.75">
      <c r="A112" s="3" t="s">
        <v>5</v>
      </c>
      <c r="B112" s="3" t="s">
        <v>31</v>
      </c>
      <c r="C112" s="3" t="s">
        <v>83</v>
      </c>
      <c r="D112" s="5">
        <v>0.44357772642469001</v>
      </c>
      <c r="E112" s="5">
        <v>0.55710801015061195</v>
      </c>
      <c r="F112" s="5">
        <v>0.241337095281078</v>
      </c>
      <c r="G112" s="5">
        <v>0.31772430920421202</v>
      </c>
      <c r="H112" s="5">
        <v>0.49317552997437902</v>
      </c>
      <c r="I112" s="5">
        <v>0.77994764802379801</v>
      </c>
      <c r="J112" s="5">
        <v>1.0332917654714999</v>
      </c>
      <c r="K112" s="5">
        <v>1.31464189524173</v>
      </c>
      <c r="L112" s="5">
        <v>1.6159495622937501</v>
      </c>
      <c r="M112" s="5">
        <v>1.95996218082292</v>
      </c>
      <c r="N112" s="5">
        <v>2.3289398015902201</v>
      </c>
      <c r="O112" s="5">
        <v>2.4307664723959399</v>
      </c>
      <c r="P112" s="5">
        <v>2.5391200279994299</v>
      </c>
    </row>
    <row r="113" spans="1:16" ht="18.75" customHeight="1" x14ac:dyDescent="0.75">
      <c r="A113" s="3" t="s">
        <v>5</v>
      </c>
      <c r="B113" s="3" t="s">
        <v>32</v>
      </c>
      <c r="C113" s="3" t="s">
        <v>83</v>
      </c>
      <c r="D113" s="5">
        <v>30.6201704952</v>
      </c>
      <c r="E113" s="5">
        <v>30.8824445877157</v>
      </c>
      <c r="F113" s="5">
        <v>31.265130216929801</v>
      </c>
      <c r="G113" s="5">
        <v>29.9383690220793</v>
      </c>
      <c r="H113" s="5">
        <v>31.778872650855899</v>
      </c>
      <c r="I113" s="5">
        <v>32.862576008540799</v>
      </c>
      <c r="J113" s="5">
        <v>34.070405647785797</v>
      </c>
      <c r="K113" s="5">
        <v>33.926734406292901</v>
      </c>
      <c r="L113" s="5">
        <v>35.0696197013798</v>
      </c>
      <c r="M113" s="5">
        <v>35.983635597558703</v>
      </c>
      <c r="N113" s="5">
        <v>37.372941727627598</v>
      </c>
      <c r="O113" s="5">
        <v>38.981268581467198</v>
      </c>
      <c r="P113" s="5">
        <v>40.460426607847801</v>
      </c>
    </row>
    <row r="114" spans="1:16" ht="18.75" customHeight="1" x14ac:dyDescent="0.75">
      <c r="A114" s="3" t="s">
        <v>5</v>
      </c>
      <c r="B114" s="3" t="s">
        <v>33</v>
      </c>
      <c r="C114" s="3" t="s">
        <v>88</v>
      </c>
      <c r="D114" s="6"/>
      <c r="E114" s="6"/>
      <c r="F114" s="5">
        <v>0.60710352099709997</v>
      </c>
      <c r="G114" s="5">
        <v>0.60659876023861403</v>
      </c>
      <c r="H114" s="5">
        <v>1.08614790597629</v>
      </c>
      <c r="I114" s="5">
        <v>1.2362720562806799</v>
      </c>
      <c r="J114" s="5">
        <v>1.2816107907021499</v>
      </c>
      <c r="K114" s="5">
        <v>1.00791926546832</v>
      </c>
      <c r="L114" s="5">
        <v>0.81396650047073504</v>
      </c>
      <c r="M114" s="5">
        <v>0.82506651606502002</v>
      </c>
      <c r="N114" s="5">
        <v>0.85862406049433604</v>
      </c>
      <c r="O114" s="5">
        <v>0.35404888197856399</v>
      </c>
      <c r="P114" s="5">
        <v>0.185578624696035</v>
      </c>
    </row>
    <row r="115" spans="1:16" ht="18.75" customHeight="1" x14ac:dyDescent="0.75">
      <c r="A115" s="3" t="s">
        <v>5</v>
      </c>
      <c r="B115" s="3" t="s">
        <v>33</v>
      </c>
      <c r="C115" s="3" t="s">
        <v>84</v>
      </c>
      <c r="D115" s="5">
        <v>29.752481475</v>
      </c>
      <c r="E115" s="5">
        <v>12.5830499069666</v>
      </c>
      <c r="F115" s="5">
        <v>6.8304367167048898</v>
      </c>
      <c r="G115" s="5">
        <v>5.9295088412715904</v>
      </c>
      <c r="H115" s="5">
        <v>6.7421545407049903</v>
      </c>
      <c r="I115" s="5">
        <v>7.2726185724506003</v>
      </c>
      <c r="J115" s="5">
        <v>7.3794125679874503</v>
      </c>
      <c r="K115" s="5">
        <v>9.6834078067499405</v>
      </c>
      <c r="L115" s="5">
        <v>10.119156445964901</v>
      </c>
      <c r="M115" s="5">
        <v>10.0706467136536</v>
      </c>
      <c r="N115" s="5">
        <v>9.9947575294308404</v>
      </c>
      <c r="O115" s="5">
        <v>4.2851982248680098</v>
      </c>
      <c r="P115" s="5">
        <v>3.71650696875037</v>
      </c>
    </row>
    <row r="116" spans="1:16" ht="18.75" customHeight="1" x14ac:dyDescent="0.75">
      <c r="A116" s="3" t="s">
        <v>5</v>
      </c>
      <c r="B116" s="3" t="s">
        <v>33</v>
      </c>
      <c r="C116" s="3" t="s">
        <v>83</v>
      </c>
      <c r="D116" s="5">
        <v>5.0334200165187601</v>
      </c>
      <c r="E116" s="5">
        <v>5.0016505141193398E-3</v>
      </c>
      <c r="F116" s="5">
        <v>1.4044832893816299</v>
      </c>
      <c r="G116" s="5">
        <v>1.1678935152574501</v>
      </c>
      <c r="H116" s="5">
        <v>1.4127861157923201</v>
      </c>
      <c r="I116" s="5">
        <v>1.6125537026953101</v>
      </c>
      <c r="J116" s="5">
        <v>1.81939394126142</v>
      </c>
      <c r="K116" s="5">
        <v>2.7368476860418198</v>
      </c>
      <c r="L116" s="5">
        <v>2.9602485374580398</v>
      </c>
      <c r="M116" s="5">
        <v>2.9210584405927902</v>
      </c>
      <c r="N116" s="5">
        <v>3.0966197179344999</v>
      </c>
      <c r="O116" s="5">
        <v>3.1362830668919801</v>
      </c>
      <c r="P116" s="5">
        <v>3.38291951528472</v>
      </c>
    </row>
    <row r="117" spans="1:16" ht="18.75" customHeight="1" x14ac:dyDescent="0.75">
      <c r="A117" s="3" t="s">
        <v>5</v>
      </c>
      <c r="B117" s="3" t="s">
        <v>33</v>
      </c>
      <c r="C117" s="3" t="s">
        <v>82</v>
      </c>
      <c r="D117" s="5">
        <v>0.91976271362670403</v>
      </c>
      <c r="E117" s="6"/>
      <c r="F117" s="5">
        <v>0.15156294489729799</v>
      </c>
      <c r="G117" s="5">
        <v>8.40211162055719E-2</v>
      </c>
      <c r="H117" s="5">
        <v>0.157366772599287</v>
      </c>
      <c r="I117" s="5">
        <v>0.33572197361116901</v>
      </c>
      <c r="J117" s="5">
        <v>0.54676690723598498</v>
      </c>
      <c r="K117" s="5">
        <v>1.47834231733741</v>
      </c>
      <c r="L117" s="5">
        <v>2.5860386081732001</v>
      </c>
      <c r="M117" s="5">
        <v>4.47789884022046</v>
      </c>
      <c r="N117" s="5">
        <v>6.2606158320673897</v>
      </c>
      <c r="O117" s="5">
        <v>12.570995998360599</v>
      </c>
      <c r="P117" s="5">
        <v>14.6488442635276</v>
      </c>
    </row>
    <row r="118" spans="1:16" ht="18.75" customHeight="1" x14ac:dyDescent="0.75">
      <c r="A118" s="3" t="s">
        <v>5</v>
      </c>
      <c r="B118" s="3" t="s">
        <v>33</v>
      </c>
      <c r="C118" s="3" t="s">
        <v>81</v>
      </c>
      <c r="D118" s="5">
        <v>0.43968998999999998</v>
      </c>
      <c r="E118" s="6"/>
      <c r="F118" s="5">
        <v>0.46506914645192898</v>
      </c>
      <c r="G118" s="5">
        <v>0.210262843304443</v>
      </c>
      <c r="H118" s="5">
        <v>0.24452524258136599</v>
      </c>
      <c r="I118" s="5">
        <v>0.29031767201421899</v>
      </c>
      <c r="J118" s="5">
        <v>0.32755635525228</v>
      </c>
      <c r="K118" s="5">
        <v>0.45032609505882198</v>
      </c>
      <c r="L118" s="5">
        <v>0.49415921388017098</v>
      </c>
      <c r="M118" s="5">
        <v>0.52589559335132796</v>
      </c>
      <c r="N118" s="5">
        <v>0.55750293842669796</v>
      </c>
      <c r="O118" s="5">
        <v>0.313274704488617</v>
      </c>
      <c r="P118" s="5">
        <v>0.15437708488191301</v>
      </c>
    </row>
    <row r="119" spans="1:16" ht="18.75" customHeight="1" x14ac:dyDescent="0.75">
      <c r="A119" s="3" t="s">
        <v>5</v>
      </c>
      <c r="B119" s="3" t="s">
        <v>33</v>
      </c>
      <c r="C119" s="3" t="s">
        <v>87</v>
      </c>
      <c r="D119" s="5">
        <v>1.01236824E-2</v>
      </c>
      <c r="E119" s="5">
        <v>9.6174982799999802E-3</v>
      </c>
      <c r="F119" s="5">
        <v>1.0465030033330899E-3</v>
      </c>
      <c r="G119" s="5">
        <v>9.9960605125411499E-4</v>
      </c>
      <c r="H119" s="5">
        <v>9.06205150136008E-4</v>
      </c>
      <c r="I119" s="5">
        <v>9.0620905660328895E-4</v>
      </c>
      <c r="J119" s="5">
        <v>9.3753086061713301E-4</v>
      </c>
      <c r="K119" s="5">
        <v>9.8889881036560404E-4</v>
      </c>
      <c r="L119" s="5">
        <v>1.0500697116602E-3</v>
      </c>
      <c r="M119" s="5">
        <v>1.07443803567477E-3</v>
      </c>
      <c r="N119" s="5">
        <v>1.10987347680523E-3</v>
      </c>
      <c r="O119" s="5">
        <v>1.1167838294044499E-3</v>
      </c>
      <c r="P119" s="5">
        <v>1.1475902612794399E-3</v>
      </c>
    </row>
    <row r="120" spans="1:16" ht="18.75" customHeight="1" x14ac:dyDescent="0.75">
      <c r="A120" s="3" t="s">
        <v>5</v>
      </c>
      <c r="B120" s="3" t="s">
        <v>33</v>
      </c>
      <c r="C120" s="3" t="s">
        <v>86</v>
      </c>
      <c r="D120" s="5">
        <v>0.24986279559833999</v>
      </c>
      <c r="E120" s="5">
        <v>1.8840744513665399</v>
      </c>
      <c r="F120" s="5">
        <v>1.24544313004745</v>
      </c>
      <c r="G120" s="5">
        <v>1.0082533944668599</v>
      </c>
      <c r="H120" s="5">
        <v>0.97712384647898398</v>
      </c>
      <c r="I120" s="5">
        <v>1.1601105774787399</v>
      </c>
      <c r="J120" s="5">
        <v>1.30891650450462</v>
      </c>
      <c r="K120" s="5">
        <v>1.7995048753599301</v>
      </c>
      <c r="L120" s="5">
        <v>1.97466219332736</v>
      </c>
      <c r="M120" s="5">
        <v>2.1014808925128001</v>
      </c>
      <c r="N120" s="5">
        <v>2.2277839697370498</v>
      </c>
      <c r="O120" s="5">
        <v>2.2563187531598801</v>
      </c>
      <c r="P120" s="5">
        <v>2.4337550469673199</v>
      </c>
    </row>
    <row r="121" spans="1:16" ht="18.75" customHeight="1" x14ac:dyDescent="0.75">
      <c r="A121" s="3" t="s">
        <v>5</v>
      </c>
      <c r="B121" s="3" t="s">
        <v>33</v>
      </c>
      <c r="C121" s="3" t="s">
        <v>85</v>
      </c>
      <c r="D121" s="5">
        <v>1.1723040000000001E-2</v>
      </c>
      <c r="E121" s="5">
        <v>1.1136887999999999E-2</v>
      </c>
      <c r="F121" s="5">
        <v>6.1545959999999896E-3</v>
      </c>
      <c r="G121" s="5">
        <v>1.1723040000000001E-3</v>
      </c>
      <c r="H121" s="5">
        <v>0.236375741482761</v>
      </c>
      <c r="I121" s="5">
        <v>0.92887706747968701</v>
      </c>
      <c r="J121" s="5">
        <v>1.70618123794379</v>
      </c>
      <c r="K121" s="5">
        <v>1.84563107424101</v>
      </c>
      <c r="L121" s="5">
        <v>1.61130686475825</v>
      </c>
      <c r="M121" s="5">
        <v>0.91675400676132401</v>
      </c>
      <c r="N121" s="5">
        <v>0.13944983629721999</v>
      </c>
      <c r="O121" s="6"/>
      <c r="P121" s="6"/>
    </row>
    <row r="122" spans="1:16" ht="18.75" customHeight="1" x14ac:dyDescent="0.75">
      <c r="A122" s="3" t="s">
        <v>5</v>
      </c>
      <c r="B122" s="3" t="s">
        <v>34</v>
      </c>
      <c r="C122" s="3" t="s">
        <v>83</v>
      </c>
      <c r="D122" s="5">
        <v>4.1682732868008499</v>
      </c>
      <c r="E122" s="5">
        <v>1.3708255842208099</v>
      </c>
      <c r="F122" s="5">
        <v>5.3050236472085901</v>
      </c>
      <c r="G122" s="5">
        <v>3.7704901472808698</v>
      </c>
      <c r="H122" s="5">
        <v>3.8572436177386602</v>
      </c>
      <c r="I122" s="5">
        <v>1.94562357371146</v>
      </c>
      <c r="J122" s="5">
        <v>2.1666666411648099</v>
      </c>
      <c r="K122" s="5">
        <v>2.4647982901405898</v>
      </c>
      <c r="L122" s="5">
        <v>2.79336788237238</v>
      </c>
      <c r="M122" s="5">
        <v>0.23048051963935701</v>
      </c>
      <c r="N122" s="5">
        <v>0.26879132087169699</v>
      </c>
      <c r="O122" s="5">
        <v>0.17532265337856301</v>
      </c>
      <c r="P122" s="5">
        <v>0.192954428629976</v>
      </c>
    </row>
    <row r="123" spans="1:16" ht="18.75" customHeight="1" x14ac:dyDescent="0.75">
      <c r="A123" s="3" t="s">
        <v>5</v>
      </c>
      <c r="B123" s="3" t="s">
        <v>35</v>
      </c>
      <c r="C123" s="3" t="s">
        <v>84</v>
      </c>
      <c r="D123" s="6"/>
      <c r="E123" s="5">
        <v>7.1304406073236599</v>
      </c>
      <c r="F123" s="5">
        <v>1.6759411340039501</v>
      </c>
      <c r="G123" s="5">
        <v>1.6368593606550801</v>
      </c>
      <c r="H123" s="5">
        <v>0.209307648352938</v>
      </c>
      <c r="I123" s="6"/>
      <c r="J123" s="6"/>
      <c r="K123" s="6"/>
      <c r="L123" s="6"/>
      <c r="M123" s="6"/>
      <c r="N123" s="6"/>
      <c r="O123" s="6"/>
      <c r="P123" s="6"/>
    </row>
    <row r="124" spans="1:16" ht="18.75" customHeight="1" x14ac:dyDescent="0.75">
      <c r="A124" s="3" t="s">
        <v>5</v>
      </c>
      <c r="B124" s="3" t="s">
        <v>35</v>
      </c>
      <c r="C124" s="3" t="s">
        <v>83</v>
      </c>
      <c r="D124" s="6"/>
      <c r="E124" s="5">
        <v>0.59251444296788103</v>
      </c>
      <c r="F124" s="5">
        <v>0.23152718962691701</v>
      </c>
      <c r="G124" s="5">
        <v>1.98078833374705</v>
      </c>
      <c r="H124" s="5">
        <v>0.33440013261339402</v>
      </c>
      <c r="I124" s="5">
        <v>0.224144849846595</v>
      </c>
      <c r="J124" s="5">
        <v>0.180015511262692</v>
      </c>
      <c r="K124" s="5">
        <v>7.9982578004745605E-2</v>
      </c>
      <c r="L124" s="5">
        <v>5.9556122357062598E-2</v>
      </c>
      <c r="M124" s="5">
        <v>1.61099237340969E-2</v>
      </c>
      <c r="N124" s="5">
        <v>1.4106466972563901E-2</v>
      </c>
      <c r="O124" s="5">
        <v>1.36678472859811E-2</v>
      </c>
      <c r="P124" s="5">
        <v>1.3340745297315999E-2</v>
      </c>
    </row>
    <row r="125" spans="1:16" ht="18.75" customHeight="1" x14ac:dyDescent="0.75">
      <c r="A125" s="3" t="s">
        <v>5</v>
      </c>
      <c r="B125" s="3" t="s">
        <v>35</v>
      </c>
      <c r="C125" s="3" t="s">
        <v>82</v>
      </c>
      <c r="D125" s="5">
        <v>3.52920727637329</v>
      </c>
      <c r="E125" s="5">
        <v>8.5718993573864708</v>
      </c>
      <c r="F125" s="5">
        <v>5.9855040500141099</v>
      </c>
      <c r="G125" s="5">
        <v>6.4543749915625002</v>
      </c>
      <c r="H125" s="5">
        <v>1.28362458194679</v>
      </c>
      <c r="I125" s="5">
        <v>2.28652079642456</v>
      </c>
      <c r="J125" s="5">
        <v>0.73461840643069498</v>
      </c>
      <c r="K125" s="5">
        <v>0.53480455666160998</v>
      </c>
      <c r="L125" s="5">
        <v>0.40957572800394998</v>
      </c>
      <c r="M125" s="5">
        <v>0.27848897297695402</v>
      </c>
      <c r="N125" s="5">
        <v>0.16857263242703499</v>
      </c>
      <c r="O125" s="6"/>
      <c r="P125" s="6"/>
    </row>
    <row r="126" spans="1:16" ht="18.75" customHeight="1" x14ac:dyDescent="0.75">
      <c r="A126" s="3" t="s">
        <v>5</v>
      </c>
      <c r="B126" s="3" t="s">
        <v>35</v>
      </c>
      <c r="C126" s="3" t="s">
        <v>81</v>
      </c>
      <c r="D126" s="5">
        <v>12.237403133630201</v>
      </c>
      <c r="E126" s="5">
        <v>11.4215762580549</v>
      </c>
      <c r="F126" s="5">
        <v>13.154953956075</v>
      </c>
      <c r="G126" s="5">
        <v>11.680172403704001</v>
      </c>
      <c r="H126" s="5">
        <v>4.2877748066775796</v>
      </c>
      <c r="I126" s="5">
        <v>1.5882256059891999</v>
      </c>
      <c r="J126" s="5">
        <v>2.3772731008743699</v>
      </c>
      <c r="K126" s="5">
        <v>0.84783799163592999</v>
      </c>
      <c r="L126" s="5">
        <v>0.61995883860633305</v>
      </c>
      <c r="M126" s="6"/>
      <c r="N126" s="6"/>
      <c r="O126" s="6"/>
      <c r="P126" s="6"/>
    </row>
    <row r="127" spans="1:16" ht="18.75" customHeight="1" x14ac:dyDescent="0.75">
      <c r="A127" s="3" t="s">
        <v>5</v>
      </c>
      <c r="B127" s="3" t="s">
        <v>35</v>
      </c>
      <c r="C127" s="3" t="s">
        <v>86</v>
      </c>
      <c r="D127" s="5">
        <v>0.400515204401661</v>
      </c>
      <c r="E127" s="5">
        <v>2.7934137749471399</v>
      </c>
      <c r="F127" s="5">
        <v>2.1526288291759101</v>
      </c>
      <c r="G127" s="5">
        <v>1.0512155163333601</v>
      </c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8.75" customHeight="1" x14ac:dyDescent="0.75">
      <c r="A128" s="3" t="s">
        <v>5</v>
      </c>
      <c r="B128" s="3" t="s">
        <v>35</v>
      </c>
      <c r="C128" s="3" t="s">
        <v>85</v>
      </c>
      <c r="D128" s="5">
        <v>0.56580684864215502</v>
      </c>
      <c r="E128" s="5">
        <v>0.52808639206601204</v>
      </c>
      <c r="F128" s="5">
        <v>0.71754294305863597</v>
      </c>
      <c r="G128" s="5">
        <v>0.55693420140602301</v>
      </c>
      <c r="H128" s="5">
        <v>2.4604424437644599</v>
      </c>
      <c r="I128" s="5">
        <v>2.9370138829686598</v>
      </c>
      <c r="J128" s="5">
        <v>3.3562933728413702</v>
      </c>
      <c r="K128" s="5">
        <v>4.4204161562254596</v>
      </c>
      <c r="L128" s="5">
        <v>4.6542269974128896</v>
      </c>
      <c r="M128" s="5">
        <v>5.0898751361051104</v>
      </c>
      <c r="N128" s="5">
        <v>5.0642216431504599</v>
      </c>
      <c r="O128" s="5">
        <v>4.9067571756671997</v>
      </c>
      <c r="P128" s="5">
        <v>4.7893275617364397</v>
      </c>
    </row>
    <row r="129" spans="1:16" ht="18.75" customHeight="1" x14ac:dyDescent="0.75">
      <c r="A129" s="3" t="s">
        <v>6</v>
      </c>
      <c r="B129" s="3" t="s">
        <v>36</v>
      </c>
      <c r="C129" s="3" t="s">
        <v>90</v>
      </c>
      <c r="D129" s="6"/>
      <c r="E129" s="6"/>
      <c r="F129" s="6"/>
      <c r="G129" s="6"/>
      <c r="H129" s="6"/>
      <c r="I129" s="6"/>
      <c r="J129" s="6"/>
      <c r="K129" s="6"/>
      <c r="L129" s="5">
        <v>2.06291380923815E-2</v>
      </c>
      <c r="M129" s="5">
        <v>5.5767309538092197E-2</v>
      </c>
      <c r="N129" s="5">
        <v>9.6243890101979396E-2</v>
      </c>
      <c r="O129" s="5">
        <v>0.48121945050989701</v>
      </c>
      <c r="P129" s="5">
        <v>0.48121945050989701</v>
      </c>
    </row>
    <row r="130" spans="1:16" ht="18.75" customHeight="1" x14ac:dyDescent="0.75">
      <c r="A130" s="3" t="s">
        <v>6</v>
      </c>
      <c r="B130" s="3" t="s">
        <v>36</v>
      </c>
      <c r="C130" s="3" t="s">
        <v>89</v>
      </c>
      <c r="D130" s="6"/>
      <c r="E130" s="5">
        <v>1.79258196838999</v>
      </c>
      <c r="F130" s="5">
        <v>0.40373467756532</v>
      </c>
      <c r="G130" s="5">
        <v>9.23303442319868E-2</v>
      </c>
      <c r="H130" s="5">
        <v>1.61172783333333</v>
      </c>
      <c r="I130" s="5">
        <v>0.70997186204017804</v>
      </c>
      <c r="J130" s="5">
        <v>0.78330228910536004</v>
      </c>
      <c r="K130" s="5">
        <v>0.84163331063448199</v>
      </c>
      <c r="L130" s="5">
        <v>0.85654938613978704</v>
      </c>
      <c r="M130" s="5">
        <v>0.85309118986341703</v>
      </c>
      <c r="N130" s="5">
        <v>0.84129999051145998</v>
      </c>
      <c r="O130" s="6"/>
      <c r="P130" s="6"/>
    </row>
    <row r="131" spans="1:16" ht="18.75" customHeight="1" x14ac:dyDescent="0.75">
      <c r="A131" s="3" t="s">
        <v>6</v>
      </c>
      <c r="B131" s="3" t="s">
        <v>37</v>
      </c>
      <c r="C131" s="3" t="s">
        <v>90</v>
      </c>
      <c r="D131" s="6"/>
      <c r="E131" s="6"/>
      <c r="F131" s="6"/>
      <c r="G131" s="6"/>
      <c r="H131" s="6"/>
      <c r="I131" s="6"/>
      <c r="J131" s="6"/>
      <c r="K131" s="6"/>
      <c r="L131" s="5">
        <v>4.3099361762643798E-2</v>
      </c>
      <c r="M131" s="5">
        <v>0.115387806514697</v>
      </c>
      <c r="N131" s="5">
        <v>0.19762929215465999</v>
      </c>
      <c r="O131" s="5">
        <v>0.98814646077329904</v>
      </c>
      <c r="P131" s="5">
        <v>0.98814646077329904</v>
      </c>
    </row>
    <row r="132" spans="1:16" ht="18.75" customHeight="1" x14ac:dyDescent="0.75">
      <c r="A132" s="3" t="s">
        <v>6</v>
      </c>
      <c r="B132" s="3" t="s">
        <v>37</v>
      </c>
      <c r="C132" s="3" t="s">
        <v>89</v>
      </c>
      <c r="D132" s="6"/>
      <c r="E132" s="5">
        <v>7.0144099422519507E-2</v>
      </c>
      <c r="F132" s="5">
        <v>2.5910523799999998</v>
      </c>
      <c r="G132" s="5">
        <v>2.8225015466666701</v>
      </c>
      <c r="H132" s="5">
        <v>3.6334787561519999</v>
      </c>
      <c r="I132" s="5">
        <v>1.52574259303048</v>
      </c>
      <c r="J132" s="5">
        <v>2.1027354788632202</v>
      </c>
      <c r="K132" s="5">
        <v>2.0935524088888902</v>
      </c>
      <c r="L132" s="5">
        <v>2.1204838376055601</v>
      </c>
      <c r="M132" s="5">
        <v>2.0915511229861101</v>
      </c>
      <c r="N132" s="5">
        <v>2.0470188088888901</v>
      </c>
      <c r="O132" s="6"/>
      <c r="P132" s="6"/>
    </row>
    <row r="133" spans="1:16" ht="18.75" customHeight="1" x14ac:dyDescent="0.75">
      <c r="A133" s="3" t="s">
        <v>6</v>
      </c>
      <c r="B133" s="3" t="s">
        <v>38</v>
      </c>
      <c r="C133" s="3" t="s">
        <v>104</v>
      </c>
      <c r="D133" s="6"/>
      <c r="E133" s="5">
        <v>2.57953283407678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8.75" customHeight="1" x14ac:dyDescent="0.75">
      <c r="A134" s="3" t="s">
        <v>6</v>
      </c>
      <c r="B134" s="3" t="s">
        <v>38</v>
      </c>
      <c r="C134" s="3" t="s">
        <v>96</v>
      </c>
      <c r="D134" s="6"/>
      <c r="E134" s="5">
        <v>0.149955365609831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8.75" customHeight="1" x14ac:dyDescent="0.75">
      <c r="A135" s="3" t="s">
        <v>6</v>
      </c>
      <c r="B135" s="3" t="s">
        <v>38</v>
      </c>
      <c r="C135" s="3" t="s">
        <v>95</v>
      </c>
      <c r="D135" s="5">
        <v>6.0827734519442398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8.75" customHeight="1" x14ac:dyDescent="0.75">
      <c r="A136" s="3" t="s">
        <v>6</v>
      </c>
      <c r="B136" s="3" t="s">
        <v>38</v>
      </c>
      <c r="C136" s="3" t="s">
        <v>94</v>
      </c>
      <c r="D136" s="6"/>
      <c r="E136" s="6"/>
      <c r="F136" s="5">
        <v>6.0787609445883302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8.75" customHeight="1" x14ac:dyDescent="0.75">
      <c r="A137" s="3" t="s">
        <v>6</v>
      </c>
      <c r="B137" s="3" t="s">
        <v>38</v>
      </c>
      <c r="C137" s="3" t="s">
        <v>93</v>
      </c>
      <c r="D137" s="6"/>
      <c r="E137" s="6"/>
      <c r="F137" s="6"/>
      <c r="G137" s="5">
        <v>4.7786224258893304</v>
      </c>
      <c r="H137" s="5">
        <v>2.8165800004908301</v>
      </c>
      <c r="I137" s="5">
        <v>3.0698493244349301</v>
      </c>
      <c r="J137" s="5">
        <v>3.6488854710985099</v>
      </c>
      <c r="K137" s="5">
        <v>5.4460238285229003</v>
      </c>
      <c r="L137" s="5">
        <v>5.7497983804276496</v>
      </c>
      <c r="M137" s="5">
        <v>5.8759820689331503</v>
      </c>
      <c r="N137" s="5">
        <v>5.1996472946425403</v>
      </c>
      <c r="O137" s="5">
        <v>3.56245403977104</v>
      </c>
      <c r="P137" s="5">
        <v>3.2523940265869098</v>
      </c>
    </row>
    <row r="138" spans="1:16" ht="18.75" customHeight="1" x14ac:dyDescent="0.75">
      <c r="A138" s="3" t="s">
        <v>6</v>
      </c>
      <c r="B138" s="3" t="s">
        <v>38</v>
      </c>
      <c r="C138" s="3" t="s">
        <v>92</v>
      </c>
      <c r="D138" s="6"/>
      <c r="E138" s="5">
        <v>3.2791283698104698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8.75" customHeight="1" x14ac:dyDescent="0.75">
      <c r="A139" s="3" t="s">
        <v>6</v>
      </c>
      <c r="B139" s="3" t="s">
        <v>38</v>
      </c>
      <c r="C139" s="3" t="s">
        <v>90</v>
      </c>
      <c r="D139" s="6"/>
      <c r="E139" s="6"/>
      <c r="F139" s="6"/>
      <c r="G139" s="6"/>
      <c r="H139" s="5">
        <v>0.65467541252789696</v>
      </c>
      <c r="I139" s="5">
        <v>0.65467541252789696</v>
      </c>
      <c r="J139" s="5">
        <v>0.474752465894338</v>
      </c>
      <c r="K139" s="6"/>
      <c r="L139" s="6"/>
      <c r="M139" s="5">
        <v>7.7972770883053502E-2</v>
      </c>
      <c r="N139" s="5">
        <v>0.40261330862160899</v>
      </c>
      <c r="O139" s="5">
        <v>0.88935884483233496</v>
      </c>
      <c r="P139" s="5">
        <v>0.96716166730657605</v>
      </c>
    </row>
    <row r="140" spans="1:16" ht="18.75" customHeight="1" x14ac:dyDescent="0.75">
      <c r="A140" s="3" t="s">
        <v>6</v>
      </c>
      <c r="B140" s="3" t="s">
        <v>38</v>
      </c>
      <c r="C140" s="3" t="s">
        <v>91</v>
      </c>
      <c r="D140" s="5">
        <v>0.13363437716118601</v>
      </c>
      <c r="E140" s="5">
        <v>0.12803515739898699</v>
      </c>
      <c r="F140" s="5">
        <v>0.105098834204712</v>
      </c>
      <c r="G140" s="5">
        <v>7.5243461002967998E-2</v>
      </c>
      <c r="H140" s="6"/>
      <c r="I140" s="6"/>
      <c r="J140" s="5">
        <v>2.30424737554782E-3</v>
      </c>
      <c r="K140" s="6"/>
      <c r="L140" s="6"/>
      <c r="M140" s="6"/>
      <c r="N140" s="6"/>
      <c r="O140" s="6"/>
      <c r="P140" s="6"/>
    </row>
    <row r="141" spans="1:16" ht="18.75" customHeight="1" x14ac:dyDescent="0.75">
      <c r="A141" s="3" t="s">
        <v>6</v>
      </c>
      <c r="B141" s="3" t="s">
        <v>39</v>
      </c>
      <c r="C141" s="3" t="s">
        <v>94</v>
      </c>
      <c r="D141" s="6"/>
      <c r="E141" s="5">
        <v>61.556545091776002</v>
      </c>
      <c r="F141" s="5">
        <v>82.658445818029904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8.75" customHeight="1" x14ac:dyDescent="0.75">
      <c r="A142" s="3" t="s">
        <v>6</v>
      </c>
      <c r="B142" s="3" t="s">
        <v>39</v>
      </c>
      <c r="C142" s="3" t="s">
        <v>93</v>
      </c>
      <c r="D142" s="6"/>
      <c r="E142" s="6"/>
      <c r="F142" s="6"/>
      <c r="G142" s="5">
        <v>80.680515768289595</v>
      </c>
      <c r="H142" s="5">
        <v>78.019793732027495</v>
      </c>
      <c r="I142" s="5">
        <v>83.161741293250202</v>
      </c>
      <c r="J142" s="5">
        <v>76.347872188448804</v>
      </c>
      <c r="K142" s="5">
        <v>44.496345057281303</v>
      </c>
      <c r="L142" s="5">
        <v>35.825706387536201</v>
      </c>
      <c r="M142" s="5">
        <v>9.7990783312934706</v>
      </c>
      <c r="N142" s="5">
        <v>6.13300546836824</v>
      </c>
      <c r="O142" s="5">
        <v>2.4188994056820898</v>
      </c>
      <c r="P142" s="6"/>
    </row>
    <row r="143" spans="1:16" ht="18.75" customHeight="1" x14ac:dyDescent="0.75">
      <c r="A143" s="3" t="s">
        <v>6</v>
      </c>
      <c r="B143" s="3" t="s">
        <v>39</v>
      </c>
      <c r="C143" s="3" t="s">
        <v>92</v>
      </c>
      <c r="D143" s="5">
        <v>65.064218804062605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8.75" customHeight="1" x14ac:dyDescent="0.75">
      <c r="A144" s="3" t="s">
        <v>6</v>
      </c>
      <c r="B144" s="3" t="s">
        <v>39</v>
      </c>
      <c r="C144" s="3" t="s">
        <v>90</v>
      </c>
      <c r="D144" s="6"/>
      <c r="E144" s="6"/>
      <c r="F144" s="6"/>
      <c r="G144" s="5">
        <v>9.4960144715107806E-3</v>
      </c>
      <c r="H144" s="5">
        <v>1.28647259514805</v>
      </c>
      <c r="I144" s="5">
        <v>1.14711963927645</v>
      </c>
      <c r="J144" s="5">
        <v>4.7300740517119602</v>
      </c>
      <c r="K144" s="5">
        <v>4.0226978956477302</v>
      </c>
      <c r="L144" s="5">
        <v>4.5586670984767199</v>
      </c>
      <c r="M144" s="5">
        <v>13.234031486201999</v>
      </c>
      <c r="N144" s="5">
        <v>14.689956167723</v>
      </c>
      <c r="O144" s="5">
        <v>13.5425125987272</v>
      </c>
      <c r="P144" s="5">
        <v>5.1348301158626102</v>
      </c>
    </row>
    <row r="145" spans="1:16" ht="18.75" customHeight="1" x14ac:dyDescent="0.75">
      <c r="A145" s="3" t="s">
        <v>6</v>
      </c>
      <c r="B145" s="3" t="s">
        <v>39</v>
      </c>
      <c r="C145" s="3" t="s">
        <v>102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5">
        <v>1.9488519502211199</v>
      </c>
      <c r="P145" s="5">
        <v>11.704788912415699</v>
      </c>
    </row>
    <row r="146" spans="1:16" ht="18.75" customHeight="1" x14ac:dyDescent="0.75">
      <c r="A146" s="3" t="s">
        <v>6</v>
      </c>
      <c r="B146" s="3" t="s">
        <v>39</v>
      </c>
      <c r="C146" s="3" t="s">
        <v>101</v>
      </c>
      <c r="D146" s="5">
        <v>76.593036364925595</v>
      </c>
      <c r="E146" s="5">
        <v>78.091668926744504</v>
      </c>
      <c r="F146" s="5">
        <v>54.1661177795554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8.75" customHeight="1" x14ac:dyDescent="0.75">
      <c r="A147" s="3" t="s">
        <v>6</v>
      </c>
      <c r="B147" s="3" t="s">
        <v>39</v>
      </c>
      <c r="C147" s="3" t="s">
        <v>100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5">
        <v>6.4585887010799796</v>
      </c>
    </row>
    <row r="148" spans="1:16" ht="18.75" customHeight="1" x14ac:dyDescent="0.75">
      <c r="A148" s="3" t="s">
        <v>6</v>
      </c>
      <c r="B148" s="3" t="s">
        <v>39</v>
      </c>
      <c r="C148" s="3" t="s">
        <v>99</v>
      </c>
      <c r="D148" s="6"/>
      <c r="E148" s="6"/>
      <c r="F148" s="6"/>
      <c r="G148" s="5">
        <v>43.448467883025202</v>
      </c>
      <c r="H148" s="5">
        <v>38.345782549991</v>
      </c>
      <c r="I148" s="5">
        <v>40.528715829215201</v>
      </c>
      <c r="J148" s="5">
        <v>43.091245123675201</v>
      </c>
      <c r="K148" s="5">
        <v>62.8534913363534</v>
      </c>
      <c r="L148" s="5">
        <v>60.510272859053998</v>
      </c>
      <c r="M148" s="5">
        <v>23.674699547805901</v>
      </c>
      <c r="N148" s="5">
        <v>17.101255399466901</v>
      </c>
      <c r="O148" s="5">
        <v>38.974751973071299</v>
      </c>
      <c r="P148" s="5">
        <v>15.0613050972922</v>
      </c>
    </row>
    <row r="149" spans="1:16" ht="18.75" customHeight="1" x14ac:dyDescent="0.75">
      <c r="A149" s="3" t="s">
        <v>6</v>
      </c>
      <c r="B149" s="3" t="s">
        <v>39</v>
      </c>
      <c r="C149" s="3" t="s">
        <v>98</v>
      </c>
      <c r="D149" s="6"/>
      <c r="E149" s="6"/>
      <c r="F149" s="6"/>
      <c r="G149" s="6"/>
      <c r="H149" s="5">
        <v>4.0382726143908796</v>
      </c>
      <c r="I149" s="5">
        <v>4.6219329197193897</v>
      </c>
      <c r="J149" s="5">
        <v>4.0382726143908796</v>
      </c>
      <c r="K149" s="5">
        <v>4.0382726143908796</v>
      </c>
      <c r="L149" s="5">
        <v>5.1637105969783796</v>
      </c>
      <c r="M149" s="5">
        <v>21.4912343762612</v>
      </c>
      <c r="N149" s="5">
        <v>23.591411236045602</v>
      </c>
      <c r="O149" s="5">
        <v>0.96045396427042795</v>
      </c>
      <c r="P149" s="6"/>
    </row>
    <row r="150" spans="1:16" ht="18.75" customHeight="1" x14ac:dyDescent="0.75">
      <c r="A150" s="3" t="s">
        <v>6</v>
      </c>
      <c r="B150" s="3" t="s">
        <v>39</v>
      </c>
      <c r="C150" s="3" t="s">
        <v>97</v>
      </c>
      <c r="D150" s="5">
        <v>2.8123282023198999</v>
      </c>
      <c r="E150" s="5">
        <v>2.7767281962195902</v>
      </c>
      <c r="F150" s="5">
        <v>2.1003455185198501</v>
      </c>
      <c r="G150" s="5">
        <v>1.4489878738117301</v>
      </c>
      <c r="H150" s="5">
        <v>0.84742110019819705</v>
      </c>
      <c r="I150" s="5">
        <v>4.9583402712970702E-3</v>
      </c>
      <c r="J150" s="6"/>
      <c r="K150" s="6"/>
      <c r="L150" s="6"/>
      <c r="M150" s="6"/>
      <c r="N150" s="6"/>
      <c r="O150" s="6"/>
      <c r="P150" s="6"/>
    </row>
    <row r="151" spans="1:16" ht="18.75" customHeight="1" x14ac:dyDescent="0.75">
      <c r="A151" s="3" t="s">
        <v>6</v>
      </c>
      <c r="B151" s="3" t="s">
        <v>40</v>
      </c>
      <c r="C151" s="3" t="s">
        <v>104</v>
      </c>
      <c r="D151" s="6"/>
      <c r="E151" s="5">
        <v>60.003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8.75" customHeight="1" x14ac:dyDescent="0.75">
      <c r="A152" s="3" t="s">
        <v>6</v>
      </c>
      <c r="B152" s="3" t="s">
        <v>40</v>
      </c>
      <c r="C152" s="3" t="s">
        <v>95</v>
      </c>
      <c r="D152" s="5">
        <v>94.815289205580498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8.75" customHeight="1" x14ac:dyDescent="0.75">
      <c r="A153" s="3" t="s">
        <v>6</v>
      </c>
      <c r="B153" s="3" t="s">
        <v>40</v>
      </c>
      <c r="C153" s="3" t="s">
        <v>94</v>
      </c>
      <c r="D153" s="6"/>
      <c r="E153" s="6"/>
      <c r="F153" s="5">
        <v>86.391798713294705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8.75" customHeight="1" x14ac:dyDescent="0.75">
      <c r="A154" s="3" t="s">
        <v>6</v>
      </c>
      <c r="B154" s="3" t="s">
        <v>40</v>
      </c>
      <c r="C154" s="3" t="s">
        <v>93</v>
      </c>
      <c r="D154" s="6"/>
      <c r="E154" s="6"/>
      <c r="F154" s="6"/>
      <c r="G154" s="5">
        <v>72.150077513538207</v>
      </c>
      <c r="H154" s="5">
        <v>67.863275991845597</v>
      </c>
      <c r="I154" s="5">
        <v>77.981211719115393</v>
      </c>
      <c r="J154" s="5">
        <v>64.8780643742693</v>
      </c>
      <c r="K154" s="5">
        <v>72.124687306737599</v>
      </c>
      <c r="L154" s="5">
        <v>74.603786867908497</v>
      </c>
      <c r="M154" s="5">
        <v>78.203471313125505</v>
      </c>
      <c r="N154" s="5">
        <v>72.051028178368597</v>
      </c>
      <c r="O154" s="5">
        <v>63.493878067483102</v>
      </c>
      <c r="P154" s="5">
        <v>62.713762076912602</v>
      </c>
    </row>
    <row r="155" spans="1:16" ht="18.75" customHeight="1" x14ac:dyDescent="0.75">
      <c r="A155" s="3" t="s">
        <v>6</v>
      </c>
      <c r="B155" s="3" t="s">
        <v>40</v>
      </c>
      <c r="C155" s="3" t="s">
        <v>90</v>
      </c>
      <c r="D155" s="6"/>
      <c r="E155" s="6"/>
      <c r="F155" s="6"/>
      <c r="G155" s="5">
        <v>1.9049494806537901</v>
      </c>
      <c r="H155" s="5">
        <v>8.0483985947767192</v>
      </c>
      <c r="I155" s="5">
        <v>7.2483757866796799</v>
      </c>
      <c r="J155" s="5">
        <v>4.4556609334676702</v>
      </c>
      <c r="K155" s="5">
        <v>2.13148873312274E-3</v>
      </c>
      <c r="L155" s="5">
        <v>2.13148873312274E-3</v>
      </c>
      <c r="M155" s="5">
        <v>2.0648859665670098E-3</v>
      </c>
      <c r="N155" s="5">
        <v>1.88914502718525E-3</v>
      </c>
      <c r="O155" s="5">
        <v>1.88914502718525E-3</v>
      </c>
      <c r="P155" s="5">
        <v>1.8669441050000099E-3</v>
      </c>
    </row>
    <row r="156" spans="1:16" ht="18.75" customHeight="1" x14ac:dyDescent="0.75">
      <c r="A156" s="3" t="s">
        <v>6</v>
      </c>
      <c r="B156" s="3" t="s">
        <v>40</v>
      </c>
      <c r="C156" s="3" t="s">
        <v>97</v>
      </c>
      <c r="D156" s="6"/>
      <c r="E156" s="5">
        <v>20.257580246913601</v>
      </c>
      <c r="F156" s="6"/>
      <c r="G156" s="6"/>
      <c r="H156" s="6"/>
      <c r="I156" s="5">
        <v>1.54383702430742</v>
      </c>
      <c r="J156" s="6"/>
      <c r="K156" s="6"/>
      <c r="L156" s="6"/>
      <c r="M156" s="6"/>
      <c r="N156" s="6"/>
      <c r="O156" s="6"/>
      <c r="P156" s="6"/>
    </row>
    <row r="157" spans="1:16" ht="18.75" customHeight="1" x14ac:dyDescent="0.75">
      <c r="A157" s="3" t="s">
        <v>6</v>
      </c>
      <c r="B157" s="3" t="s">
        <v>41</v>
      </c>
      <c r="C157" s="3" t="s">
        <v>90</v>
      </c>
      <c r="D157" s="6"/>
      <c r="E157" s="6"/>
      <c r="F157" s="6"/>
      <c r="G157" s="5">
        <v>0.131793610589549</v>
      </c>
      <c r="H157" s="5">
        <v>0.55218865199229805</v>
      </c>
      <c r="I157" s="5">
        <v>0.42039504140274903</v>
      </c>
      <c r="J157" s="5">
        <v>0.34504435463252903</v>
      </c>
      <c r="K157" s="5">
        <v>0.51931249401643698</v>
      </c>
      <c r="L157" s="5">
        <v>0.61184330789031605</v>
      </c>
      <c r="M157" s="5">
        <v>0.64759867185463404</v>
      </c>
      <c r="N157" s="5">
        <v>0.68335403581895204</v>
      </c>
      <c r="O157" s="5">
        <v>0.68335403581895204</v>
      </c>
      <c r="P157" s="5">
        <v>0.68335403581895204</v>
      </c>
    </row>
    <row r="158" spans="1:16" ht="18.75" customHeight="1" x14ac:dyDescent="0.75">
      <c r="A158" s="3" t="s">
        <v>6</v>
      </c>
      <c r="B158" s="3" t="s">
        <v>41</v>
      </c>
      <c r="C158" s="3" t="s">
        <v>101</v>
      </c>
      <c r="D158" s="5">
        <v>3.7614968609109001</v>
      </c>
      <c r="E158" s="5">
        <v>3.7237413622222801</v>
      </c>
      <c r="F158" s="5">
        <v>3.5786071764121901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8.75" customHeight="1" x14ac:dyDescent="0.75">
      <c r="A159" s="3" t="s">
        <v>6</v>
      </c>
      <c r="B159" s="3" t="s">
        <v>41</v>
      </c>
      <c r="C159" s="3" t="s">
        <v>99</v>
      </c>
      <c r="D159" s="6"/>
      <c r="E159" s="6"/>
      <c r="F159" s="6"/>
      <c r="G159" s="5">
        <v>2.37011365611757</v>
      </c>
      <c r="H159" s="6"/>
      <c r="I159" s="5">
        <v>0.87366832390181004</v>
      </c>
      <c r="J159" s="5">
        <v>1.3312118840140501</v>
      </c>
      <c r="K159" s="5">
        <v>0.45754356011223701</v>
      </c>
      <c r="L159" s="6"/>
      <c r="M159" s="6"/>
      <c r="N159" s="6"/>
      <c r="O159" s="6"/>
      <c r="P159" s="6"/>
    </row>
    <row r="160" spans="1:16" ht="18.75" customHeight="1" x14ac:dyDescent="0.75">
      <c r="A160" s="3" t="s">
        <v>6</v>
      </c>
      <c r="B160" s="3" t="s">
        <v>42</v>
      </c>
      <c r="C160" s="3" t="s">
        <v>104</v>
      </c>
      <c r="D160" s="5">
        <v>2.58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8.75" customHeight="1" x14ac:dyDescent="0.75">
      <c r="A161" s="3" t="s">
        <v>6</v>
      </c>
      <c r="B161" s="3" t="s">
        <v>42</v>
      </c>
      <c r="C161" s="3" t="s">
        <v>94</v>
      </c>
      <c r="D161" s="6"/>
      <c r="E161" s="6"/>
      <c r="F161" s="5">
        <v>1.17322075628263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8.75" customHeight="1" x14ac:dyDescent="0.75">
      <c r="A162" s="3" t="s">
        <v>6</v>
      </c>
      <c r="B162" s="3" t="s">
        <v>42</v>
      </c>
      <c r="C162" s="3" t="s">
        <v>93</v>
      </c>
      <c r="D162" s="6"/>
      <c r="E162" s="6"/>
      <c r="F162" s="6"/>
      <c r="G162" s="5">
        <v>1.2253251597402599</v>
      </c>
      <c r="H162" s="5">
        <v>1.1588119501833201</v>
      </c>
      <c r="I162" s="5">
        <v>2.2523505473856602</v>
      </c>
      <c r="J162" s="5">
        <v>2.3830171976038099</v>
      </c>
      <c r="K162" s="5">
        <v>2.8839195584667601</v>
      </c>
      <c r="L162" s="5">
        <v>3.21258214417802</v>
      </c>
      <c r="M162" s="5">
        <v>4.2635552139731496</v>
      </c>
      <c r="N162" s="5">
        <v>4.6514864977272303</v>
      </c>
      <c r="O162" s="5">
        <v>5.1356682354641698</v>
      </c>
      <c r="P162" s="5">
        <v>5.1356682354641698</v>
      </c>
    </row>
    <row r="163" spans="1:16" ht="18.75" customHeight="1" x14ac:dyDescent="0.75">
      <c r="A163" s="3" t="s">
        <v>6</v>
      </c>
      <c r="B163" s="3" t="s">
        <v>42</v>
      </c>
      <c r="C163" s="3" t="s">
        <v>90</v>
      </c>
      <c r="D163" s="6"/>
      <c r="E163" s="5">
        <v>1.2178566950613201</v>
      </c>
      <c r="F163" s="6"/>
      <c r="G163" s="6"/>
      <c r="H163" s="6"/>
      <c r="I163" s="6"/>
      <c r="J163" s="6"/>
      <c r="K163" s="6"/>
      <c r="L163" s="6"/>
      <c r="M163" s="5">
        <v>9.4312445589827307E-2</v>
      </c>
      <c r="N163" s="5">
        <v>0.232760386749783</v>
      </c>
      <c r="O163" s="5">
        <v>0.52519674851543696</v>
      </c>
      <c r="P163" s="5">
        <v>0.52519674851543696</v>
      </c>
    </row>
    <row r="164" spans="1:16" ht="18.75" customHeight="1" x14ac:dyDescent="0.75">
      <c r="A164" s="3" t="s">
        <v>6</v>
      </c>
      <c r="B164" s="3" t="s">
        <v>42</v>
      </c>
      <c r="C164" s="3" t="s">
        <v>91</v>
      </c>
      <c r="D164" s="6"/>
      <c r="E164" s="5">
        <v>0.350145642601013</v>
      </c>
      <c r="F164" s="5">
        <v>0.160557165795288</v>
      </c>
      <c r="G164" s="6"/>
      <c r="H164" s="6"/>
      <c r="I164" s="5">
        <v>5.1050556377735097E-2</v>
      </c>
      <c r="J164" s="5">
        <v>5.44246504981847E-2</v>
      </c>
      <c r="K164" s="5">
        <v>5.8981507329837597E-2</v>
      </c>
      <c r="L164" s="5">
        <v>6.3062389999145194E-2</v>
      </c>
      <c r="M164" s="5">
        <v>6.7423634090118603E-2</v>
      </c>
      <c r="N164" s="5">
        <v>7.2612429245505594E-2</v>
      </c>
      <c r="O164" s="5">
        <v>7.2612429245505594E-2</v>
      </c>
      <c r="P164" s="5">
        <v>7.2612429245505594E-2</v>
      </c>
    </row>
    <row r="165" spans="1:16" ht="18.75" customHeight="1" x14ac:dyDescent="0.75">
      <c r="A165" s="3" t="s">
        <v>6</v>
      </c>
      <c r="B165" s="3" t="s">
        <v>42</v>
      </c>
      <c r="C165" s="3" t="s">
        <v>103</v>
      </c>
      <c r="D165" s="5">
        <v>2.97</v>
      </c>
      <c r="E165" s="5">
        <v>3.7821976623376701</v>
      </c>
      <c r="F165" s="5">
        <v>3.2172220779220799</v>
      </c>
      <c r="G165" s="5">
        <v>2.9556218402597398</v>
      </c>
      <c r="H165" s="5">
        <v>2.7951845120374701</v>
      </c>
      <c r="I165" s="5">
        <v>2.5974523084991499</v>
      </c>
      <c r="J165" s="5">
        <v>2.7873245997237199</v>
      </c>
      <c r="K165" s="5">
        <v>2.7193236378677801</v>
      </c>
      <c r="L165" s="5">
        <v>2.7783449057407501</v>
      </c>
      <c r="M165" s="5">
        <v>2.04737757899828</v>
      </c>
      <c r="N165" s="5">
        <v>2.0139338938460098</v>
      </c>
      <c r="O165" s="5">
        <v>1.2373157943434101</v>
      </c>
      <c r="P165" s="5">
        <v>1.2373157943434101</v>
      </c>
    </row>
    <row r="166" spans="1:16" ht="18.75" customHeight="1" x14ac:dyDescent="0.75">
      <c r="A166" s="3" t="s">
        <v>6</v>
      </c>
      <c r="B166" s="3" t="s">
        <v>43</v>
      </c>
      <c r="C166" s="3" t="s">
        <v>93</v>
      </c>
      <c r="D166" s="5">
        <v>0.76761229151942301</v>
      </c>
      <c r="E166" s="6"/>
      <c r="F166" s="6"/>
      <c r="G166" s="5">
        <v>4.0281602447013697E-2</v>
      </c>
      <c r="H166" s="5">
        <v>4.5786499473932096E-3</v>
      </c>
      <c r="I166" s="5">
        <v>0.16104453912061301</v>
      </c>
      <c r="J166" s="5">
        <v>0.31349968010236701</v>
      </c>
      <c r="K166" s="6"/>
      <c r="L166" s="6"/>
      <c r="M166" s="6"/>
      <c r="N166" s="6"/>
      <c r="O166" s="6"/>
      <c r="P166" s="6"/>
    </row>
    <row r="167" spans="1:16" ht="18.75" customHeight="1" x14ac:dyDescent="0.75">
      <c r="A167" s="3" t="s">
        <v>6</v>
      </c>
      <c r="B167" s="3" t="s">
        <v>43</v>
      </c>
      <c r="C167" s="3" t="s">
        <v>90</v>
      </c>
      <c r="D167" s="5">
        <v>0.106679789740295</v>
      </c>
      <c r="E167" s="5">
        <v>0.25543016800854101</v>
      </c>
      <c r="F167" s="5">
        <v>0.26205471847739897</v>
      </c>
      <c r="G167" s="5">
        <v>0.29064704039681999</v>
      </c>
      <c r="H167" s="5">
        <v>0.37568000018786701</v>
      </c>
      <c r="I167" s="5">
        <v>0.42608421343135999</v>
      </c>
      <c r="J167" s="5">
        <v>0.475125981832345</v>
      </c>
      <c r="K167" s="5">
        <v>0.57777017169530298</v>
      </c>
      <c r="L167" s="5">
        <v>0.61770152882016705</v>
      </c>
      <c r="M167" s="5">
        <v>0.63194719124763299</v>
      </c>
      <c r="N167" s="5">
        <v>0.64642646749421495</v>
      </c>
      <c r="O167" s="5">
        <v>0.64642646749421495</v>
      </c>
      <c r="P167" s="5">
        <v>0.64642646749421495</v>
      </c>
    </row>
    <row r="168" spans="1:16" ht="18.75" customHeight="1" x14ac:dyDescent="0.75">
      <c r="A168" s="3" t="s">
        <v>6</v>
      </c>
      <c r="B168" s="3" t="s">
        <v>44</v>
      </c>
      <c r="C168" s="3" t="s">
        <v>94</v>
      </c>
      <c r="D168" s="6"/>
      <c r="E168" s="6"/>
      <c r="F168" s="5">
        <v>3.4203951327307199E-2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x14ac:dyDescent="0.75">
      <c r="A169" s="3" t="s">
        <v>6</v>
      </c>
      <c r="B169" s="3" t="s">
        <v>44</v>
      </c>
      <c r="C169" s="3" t="s">
        <v>93</v>
      </c>
      <c r="D169" s="6"/>
      <c r="E169" s="6"/>
      <c r="F169" s="6"/>
      <c r="G169" s="5">
        <v>0.35576721115921101</v>
      </c>
      <c r="H169" s="5">
        <v>0.411773767605634</v>
      </c>
      <c r="I169" s="5">
        <v>0.28818221830985902</v>
      </c>
      <c r="J169" s="5">
        <v>0.150924295774648</v>
      </c>
      <c r="K169" s="6"/>
      <c r="L169" s="6"/>
      <c r="M169" s="6"/>
      <c r="N169" s="6"/>
      <c r="O169" s="6"/>
      <c r="P169" s="6"/>
    </row>
    <row r="170" spans="1:16" x14ac:dyDescent="0.75">
      <c r="A170" s="3" t="s">
        <v>6</v>
      </c>
      <c r="B170" s="3" t="s">
        <v>44</v>
      </c>
      <c r="C170" s="3" t="s">
        <v>92</v>
      </c>
      <c r="D170" s="5">
        <v>0.772735894730327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x14ac:dyDescent="0.75">
      <c r="A171" s="3" t="s">
        <v>6</v>
      </c>
      <c r="B171" s="3" t="s">
        <v>44</v>
      </c>
      <c r="C171" s="3" t="s">
        <v>90</v>
      </c>
      <c r="D171" s="5">
        <v>0.88108951257403301</v>
      </c>
      <c r="E171" s="5">
        <v>1.10921654207052</v>
      </c>
      <c r="F171" s="5">
        <v>1.1343671536101601</v>
      </c>
      <c r="G171" s="5">
        <v>0.89749940042185405</v>
      </c>
      <c r="H171" s="5">
        <v>0.87337725247121401</v>
      </c>
      <c r="I171" s="5">
        <v>0.92159605886005702</v>
      </c>
      <c r="J171" s="5">
        <v>0.91814594579870001</v>
      </c>
      <c r="K171" s="5">
        <v>1.00258742690352</v>
      </c>
      <c r="L171" s="5">
        <v>1.05681224102084</v>
      </c>
      <c r="M171" s="5">
        <v>1.0939327216922301</v>
      </c>
      <c r="N171" s="5">
        <v>0.974303302283543</v>
      </c>
      <c r="O171" s="5">
        <v>0.974303302283543</v>
      </c>
      <c r="P171" s="5">
        <v>0.89447921054908097</v>
      </c>
    </row>
    <row r="172" spans="1:16" x14ac:dyDescent="0.75">
      <c r="A172" s="3" t="s">
        <v>6</v>
      </c>
      <c r="B172" s="3" t="s">
        <v>44</v>
      </c>
      <c r="C172" s="3" t="s">
        <v>102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5">
        <v>0.123704582843713</v>
      </c>
      <c r="O172" s="5">
        <v>0.1237589306698</v>
      </c>
      <c r="P172" s="5">
        <v>0.187667231097015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702C-FD3C-4489-B8B2-8949C5769CE1}">
  <dimension ref="A1:AW112"/>
  <sheetViews>
    <sheetView workbookViewId="0">
      <pane xSplit="1" ySplit="5" topLeftCell="G72" activePane="bottomRight" state="frozen"/>
      <selection activeCell="K40" sqref="K40"/>
      <selection pane="topRight" activeCell="K40" sqref="K40"/>
      <selection pane="bottomLeft" activeCell="K40" sqref="K40"/>
      <selection pane="bottomRight" activeCell="L79" sqref="L79"/>
    </sheetView>
  </sheetViews>
  <sheetFormatPr defaultRowHeight="13" x14ac:dyDescent="0.6"/>
  <cols>
    <col min="1" max="1" width="24.31640625" style="10" customWidth="1"/>
    <col min="2" max="5" width="8.7265625" style="10"/>
    <col min="6" max="14" width="8.76953125" style="10" bestFit="1" customWidth="1"/>
    <col min="15" max="16" width="8.81640625" style="10" bestFit="1" customWidth="1"/>
    <col min="17" max="21" width="0" style="10" hidden="1" customWidth="1"/>
    <col min="22" max="23" width="8.7265625" style="10"/>
    <col min="24" max="24" width="8.81640625" style="10" bestFit="1" customWidth="1"/>
    <col min="25" max="32" width="8.7265625" style="10"/>
    <col min="33" max="34" width="8.81640625" style="10" bestFit="1" customWidth="1"/>
    <col min="35" max="35" width="8.7265625" style="10"/>
    <col min="36" max="39" width="8.76953125" style="10" bestFit="1" customWidth="1"/>
    <col min="40" max="40" width="8.81640625" style="10" bestFit="1" customWidth="1"/>
    <col min="41" max="43" width="8.76953125" style="10" bestFit="1" customWidth="1"/>
    <col min="44" max="44" width="8.7265625" style="10"/>
    <col min="45" max="45" width="8.86328125" style="10" bestFit="1" customWidth="1"/>
    <col min="46" max="46" width="9.6796875" style="10" bestFit="1" customWidth="1"/>
    <col min="47" max="47" width="12.1796875" style="10" bestFit="1" customWidth="1"/>
    <col min="48" max="256" width="8.7265625" style="10"/>
    <col min="257" max="257" width="24.31640625" style="10" customWidth="1"/>
    <col min="258" max="301" width="8.7265625" style="10"/>
    <col min="302" max="302" width="9.6796875" style="10" bestFit="1" customWidth="1"/>
    <col min="303" max="512" width="8.7265625" style="10"/>
    <col min="513" max="513" width="24.31640625" style="10" customWidth="1"/>
    <col min="514" max="557" width="8.7265625" style="10"/>
    <col min="558" max="558" width="9.6796875" style="10" bestFit="1" customWidth="1"/>
    <col min="559" max="768" width="8.7265625" style="10"/>
    <col min="769" max="769" width="24.31640625" style="10" customWidth="1"/>
    <col min="770" max="813" width="8.7265625" style="10"/>
    <col min="814" max="814" width="9.6796875" style="10" bestFit="1" customWidth="1"/>
    <col min="815" max="1024" width="8.7265625" style="10"/>
    <col min="1025" max="1025" width="24.31640625" style="10" customWidth="1"/>
    <col min="1026" max="1069" width="8.7265625" style="10"/>
    <col min="1070" max="1070" width="9.6796875" style="10" bestFit="1" customWidth="1"/>
    <col min="1071" max="1280" width="8.7265625" style="10"/>
    <col min="1281" max="1281" width="24.31640625" style="10" customWidth="1"/>
    <col min="1282" max="1325" width="8.7265625" style="10"/>
    <col min="1326" max="1326" width="9.6796875" style="10" bestFit="1" customWidth="1"/>
    <col min="1327" max="1536" width="8.7265625" style="10"/>
    <col min="1537" max="1537" width="24.31640625" style="10" customWidth="1"/>
    <col min="1538" max="1581" width="8.7265625" style="10"/>
    <col min="1582" max="1582" width="9.6796875" style="10" bestFit="1" customWidth="1"/>
    <col min="1583" max="1792" width="8.7265625" style="10"/>
    <col min="1793" max="1793" width="24.31640625" style="10" customWidth="1"/>
    <col min="1794" max="1837" width="8.7265625" style="10"/>
    <col min="1838" max="1838" width="9.6796875" style="10" bestFit="1" customWidth="1"/>
    <col min="1839" max="2048" width="8.7265625" style="10"/>
    <col min="2049" max="2049" width="24.31640625" style="10" customWidth="1"/>
    <col min="2050" max="2093" width="8.7265625" style="10"/>
    <col min="2094" max="2094" width="9.6796875" style="10" bestFit="1" customWidth="1"/>
    <col min="2095" max="2304" width="8.7265625" style="10"/>
    <col min="2305" max="2305" width="24.31640625" style="10" customWidth="1"/>
    <col min="2306" max="2349" width="8.7265625" style="10"/>
    <col min="2350" max="2350" width="9.6796875" style="10" bestFit="1" customWidth="1"/>
    <col min="2351" max="2560" width="8.7265625" style="10"/>
    <col min="2561" max="2561" width="24.31640625" style="10" customWidth="1"/>
    <col min="2562" max="2605" width="8.7265625" style="10"/>
    <col min="2606" max="2606" width="9.6796875" style="10" bestFit="1" customWidth="1"/>
    <col min="2607" max="2816" width="8.7265625" style="10"/>
    <col min="2817" max="2817" width="24.31640625" style="10" customWidth="1"/>
    <col min="2818" max="2861" width="8.7265625" style="10"/>
    <col min="2862" max="2862" width="9.6796875" style="10" bestFit="1" customWidth="1"/>
    <col min="2863" max="3072" width="8.7265625" style="10"/>
    <col min="3073" max="3073" width="24.31640625" style="10" customWidth="1"/>
    <col min="3074" max="3117" width="8.7265625" style="10"/>
    <col min="3118" max="3118" width="9.6796875" style="10" bestFit="1" customWidth="1"/>
    <col min="3119" max="3328" width="8.7265625" style="10"/>
    <col min="3329" max="3329" width="24.31640625" style="10" customWidth="1"/>
    <col min="3330" max="3373" width="8.7265625" style="10"/>
    <col min="3374" max="3374" width="9.6796875" style="10" bestFit="1" customWidth="1"/>
    <col min="3375" max="3584" width="8.7265625" style="10"/>
    <col min="3585" max="3585" width="24.31640625" style="10" customWidth="1"/>
    <col min="3586" max="3629" width="8.7265625" style="10"/>
    <col min="3630" max="3630" width="9.6796875" style="10" bestFit="1" customWidth="1"/>
    <col min="3631" max="3840" width="8.7265625" style="10"/>
    <col min="3841" max="3841" width="24.31640625" style="10" customWidth="1"/>
    <col min="3842" max="3885" width="8.7265625" style="10"/>
    <col min="3886" max="3886" width="9.6796875" style="10" bestFit="1" customWidth="1"/>
    <col min="3887" max="4096" width="8.7265625" style="10"/>
    <col min="4097" max="4097" width="24.31640625" style="10" customWidth="1"/>
    <col min="4098" max="4141" width="8.7265625" style="10"/>
    <col min="4142" max="4142" width="9.6796875" style="10" bestFit="1" customWidth="1"/>
    <col min="4143" max="4352" width="8.7265625" style="10"/>
    <col min="4353" max="4353" width="24.31640625" style="10" customWidth="1"/>
    <col min="4354" max="4397" width="8.7265625" style="10"/>
    <col min="4398" max="4398" width="9.6796875" style="10" bestFit="1" customWidth="1"/>
    <col min="4399" max="4608" width="8.7265625" style="10"/>
    <col min="4609" max="4609" width="24.31640625" style="10" customWidth="1"/>
    <col min="4610" max="4653" width="8.7265625" style="10"/>
    <col min="4654" max="4654" width="9.6796875" style="10" bestFit="1" customWidth="1"/>
    <col min="4655" max="4864" width="8.7265625" style="10"/>
    <col min="4865" max="4865" width="24.31640625" style="10" customWidth="1"/>
    <col min="4866" max="4909" width="8.7265625" style="10"/>
    <col min="4910" max="4910" width="9.6796875" style="10" bestFit="1" customWidth="1"/>
    <col min="4911" max="5120" width="8.7265625" style="10"/>
    <col min="5121" max="5121" width="24.31640625" style="10" customWidth="1"/>
    <col min="5122" max="5165" width="8.7265625" style="10"/>
    <col min="5166" max="5166" width="9.6796875" style="10" bestFit="1" customWidth="1"/>
    <col min="5167" max="5376" width="8.7265625" style="10"/>
    <col min="5377" max="5377" width="24.31640625" style="10" customWidth="1"/>
    <col min="5378" max="5421" width="8.7265625" style="10"/>
    <col min="5422" max="5422" width="9.6796875" style="10" bestFit="1" customWidth="1"/>
    <col min="5423" max="5632" width="8.7265625" style="10"/>
    <col min="5633" max="5633" width="24.31640625" style="10" customWidth="1"/>
    <col min="5634" max="5677" width="8.7265625" style="10"/>
    <col min="5678" max="5678" width="9.6796875" style="10" bestFit="1" customWidth="1"/>
    <col min="5679" max="5888" width="8.7265625" style="10"/>
    <col min="5889" max="5889" width="24.31640625" style="10" customWidth="1"/>
    <col min="5890" max="5933" width="8.7265625" style="10"/>
    <col min="5934" max="5934" width="9.6796875" style="10" bestFit="1" customWidth="1"/>
    <col min="5935" max="6144" width="8.7265625" style="10"/>
    <col min="6145" max="6145" width="24.31640625" style="10" customWidth="1"/>
    <col min="6146" max="6189" width="8.7265625" style="10"/>
    <col min="6190" max="6190" width="9.6796875" style="10" bestFit="1" customWidth="1"/>
    <col min="6191" max="6400" width="8.7265625" style="10"/>
    <col min="6401" max="6401" width="24.31640625" style="10" customWidth="1"/>
    <col min="6402" max="6445" width="8.7265625" style="10"/>
    <col min="6446" max="6446" width="9.6796875" style="10" bestFit="1" customWidth="1"/>
    <col min="6447" max="6656" width="8.7265625" style="10"/>
    <col min="6657" max="6657" width="24.31640625" style="10" customWidth="1"/>
    <col min="6658" max="6701" width="8.7265625" style="10"/>
    <col min="6702" max="6702" width="9.6796875" style="10" bestFit="1" customWidth="1"/>
    <col min="6703" max="6912" width="8.7265625" style="10"/>
    <col min="6913" max="6913" width="24.31640625" style="10" customWidth="1"/>
    <col min="6914" max="6957" width="8.7265625" style="10"/>
    <col min="6958" max="6958" width="9.6796875" style="10" bestFit="1" customWidth="1"/>
    <col min="6959" max="7168" width="8.7265625" style="10"/>
    <col min="7169" max="7169" width="24.31640625" style="10" customWidth="1"/>
    <col min="7170" max="7213" width="8.7265625" style="10"/>
    <col min="7214" max="7214" width="9.6796875" style="10" bestFit="1" customWidth="1"/>
    <col min="7215" max="7424" width="8.7265625" style="10"/>
    <col min="7425" max="7425" width="24.31640625" style="10" customWidth="1"/>
    <col min="7426" max="7469" width="8.7265625" style="10"/>
    <col min="7470" max="7470" width="9.6796875" style="10" bestFit="1" customWidth="1"/>
    <col min="7471" max="7680" width="8.7265625" style="10"/>
    <col min="7681" max="7681" width="24.31640625" style="10" customWidth="1"/>
    <col min="7682" max="7725" width="8.7265625" style="10"/>
    <col min="7726" max="7726" width="9.6796875" style="10" bestFit="1" customWidth="1"/>
    <col min="7727" max="7936" width="8.7265625" style="10"/>
    <col min="7937" max="7937" width="24.31640625" style="10" customWidth="1"/>
    <col min="7938" max="7981" width="8.7265625" style="10"/>
    <col min="7982" max="7982" width="9.6796875" style="10" bestFit="1" customWidth="1"/>
    <col min="7983" max="8192" width="8.7265625" style="10"/>
    <col min="8193" max="8193" width="24.31640625" style="10" customWidth="1"/>
    <col min="8194" max="8237" width="8.7265625" style="10"/>
    <col min="8238" max="8238" width="9.6796875" style="10" bestFit="1" customWidth="1"/>
    <col min="8239" max="8448" width="8.7265625" style="10"/>
    <col min="8449" max="8449" width="24.31640625" style="10" customWidth="1"/>
    <col min="8450" max="8493" width="8.7265625" style="10"/>
    <col min="8494" max="8494" width="9.6796875" style="10" bestFit="1" customWidth="1"/>
    <col min="8495" max="8704" width="8.7265625" style="10"/>
    <col min="8705" max="8705" width="24.31640625" style="10" customWidth="1"/>
    <col min="8706" max="8749" width="8.7265625" style="10"/>
    <col min="8750" max="8750" width="9.6796875" style="10" bestFit="1" customWidth="1"/>
    <col min="8751" max="8960" width="8.7265625" style="10"/>
    <col min="8961" max="8961" width="24.31640625" style="10" customWidth="1"/>
    <col min="8962" max="9005" width="8.7265625" style="10"/>
    <col min="9006" max="9006" width="9.6796875" style="10" bestFit="1" customWidth="1"/>
    <col min="9007" max="9216" width="8.7265625" style="10"/>
    <col min="9217" max="9217" width="24.31640625" style="10" customWidth="1"/>
    <col min="9218" max="9261" width="8.7265625" style="10"/>
    <col min="9262" max="9262" width="9.6796875" style="10" bestFit="1" customWidth="1"/>
    <col min="9263" max="9472" width="8.7265625" style="10"/>
    <col min="9473" max="9473" width="24.31640625" style="10" customWidth="1"/>
    <col min="9474" max="9517" width="8.7265625" style="10"/>
    <col min="9518" max="9518" width="9.6796875" style="10" bestFit="1" customWidth="1"/>
    <col min="9519" max="9728" width="8.7265625" style="10"/>
    <col min="9729" max="9729" width="24.31640625" style="10" customWidth="1"/>
    <col min="9730" max="9773" width="8.7265625" style="10"/>
    <col min="9774" max="9774" width="9.6796875" style="10" bestFit="1" customWidth="1"/>
    <col min="9775" max="9984" width="8.7265625" style="10"/>
    <col min="9985" max="9985" width="24.31640625" style="10" customWidth="1"/>
    <col min="9986" max="10029" width="8.7265625" style="10"/>
    <col min="10030" max="10030" width="9.6796875" style="10" bestFit="1" customWidth="1"/>
    <col min="10031" max="10240" width="8.7265625" style="10"/>
    <col min="10241" max="10241" width="24.31640625" style="10" customWidth="1"/>
    <col min="10242" max="10285" width="8.7265625" style="10"/>
    <col min="10286" max="10286" width="9.6796875" style="10" bestFit="1" customWidth="1"/>
    <col min="10287" max="10496" width="8.7265625" style="10"/>
    <col min="10497" max="10497" width="24.31640625" style="10" customWidth="1"/>
    <col min="10498" max="10541" width="8.7265625" style="10"/>
    <col min="10542" max="10542" width="9.6796875" style="10" bestFit="1" customWidth="1"/>
    <col min="10543" max="10752" width="8.7265625" style="10"/>
    <col min="10753" max="10753" width="24.31640625" style="10" customWidth="1"/>
    <col min="10754" max="10797" width="8.7265625" style="10"/>
    <col min="10798" max="10798" width="9.6796875" style="10" bestFit="1" customWidth="1"/>
    <col min="10799" max="11008" width="8.7265625" style="10"/>
    <col min="11009" max="11009" width="24.31640625" style="10" customWidth="1"/>
    <col min="11010" max="11053" width="8.7265625" style="10"/>
    <col min="11054" max="11054" width="9.6796875" style="10" bestFit="1" customWidth="1"/>
    <col min="11055" max="11264" width="8.7265625" style="10"/>
    <col min="11265" max="11265" width="24.31640625" style="10" customWidth="1"/>
    <col min="11266" max="11309" width="8.7265625" style="10"/>
    <col min="11310" max="11310" width="9.6796875" style="10" bestFit="1" customWidth="1"/>
    <col min="11311" max="11520" width="8.7265625" style="10"/>
    <col min="11521" max="11521" width="24.31640625" style="10" customWidth="1"/>
    <col min="11522" max="11565" width="8.7265625" style="10"/>
    <col min="11566" max="11566" width="9.6796875" style="10" bestFit="1" customWidth="1"/>
    <col min="11567" max="11776" width="8.7265625" style="10"/>
    <col min="11777" max="11777" width="24.31640625" style="10" customWidth="1"/>
    <col min="11778" max="11821" width="8.7265625" style="10"/>
    <col min="11822" max="11822" width="9.6796875" style="10" bestFit="1" customWidth="1"/>
    <col min="11823" max="12032" width="8.7265625" style="10"/>
    <col min="12033" max="12033" width="24.31640625" style="10" customWidth="1"/>
    <col min="12034" max="12077" width="8.7265625" style="10"/>
    <col min="12078" max="12078" width="9.6796875" style="10" bestFit="1" customWidth="1"/>
    <col min="12079" max="12288" width="8.7265625" style="10"/>
    <col min="12289" max="12289" width="24.31640625" style="10" customWidth="1"/>
    <col min="12290" max="12333" width="8.7265625" style="10"/>
    <col min="12334" max="12334" width="9.6796875" style="10" bestFit="1" customWidth="1"/>
    <col min="12335" max="12544" width="8.7265625" style="10"/>
    <col min="12545" max="12545" width="24.31640625" style="10" customWidth="1"/>
    <col min="12546" max="12589" width="8.7265625" style="10"/>
    <col min="12590" max="12590" width="9.6796875" style="10" bestFit="1" customWidth="1"/>
    <col min="12591" max="12800" width="8.7265625" style="10"/>
    <col min="12801" max="12801" width="24.31640625" style="10" customWidth="1"/>
    <col min="12802" max="12845" width="8.7265625" style="10"/>
    <col min="12846" max="12846" width="9.6796875" style="10" bestFit="1" customWidth="1"/>
    <col min="12847" max="13056" width="8.7265625" style="10"/>
    <col min="13057" max="13057" width="24.31640625" style="10" customWidth="1"/>
    <col min="13058" max="13101" width="8.7265625" style="10"/>
    <col min="13102" max="13102" width="9.6796875" style="10" bestFit="1" customWidth="1"/>
    <col min="13103" max="13312" width="8.7265625" style="10"/>
    <col min="13313" max="13313" width="24.31640625" style="10" customWidth="1"/>
    <col min="13314" max="13357" width="8.7265625" style="10"/>
    <col min="13358" max="13358" width="9.6796875" style="10" bestFit="1" customWidth="1"/>
    <col min="13359" max="13568" width="8.7265625" style="10"/>
    <col min="13569" max="13569" width="24.31640625" style="10" customWidth="1"/>
    <col min="13570" max="13613" width="8.7265625" style="10"/>
    <col min="13614" max="13614" width="9.6796875" style="10" bestFit="1" customWidth="1"/>
    <col min="13615" max="13824" width="8.7265625" style="10"/>
    <col min="13825" max="13825" width="24.31640625" style="10" customWidth="1"/>
    <col min="13826" max="13869" width="8.7265625" style="10"/>
    <col min="13870" max="13870" width="9.6796875" style="10" bestFit="1" customWidth="1"/>
    <col min="13871" max="14080" width="8.7265625" style="10"/>
    <col min="14081" max="14081" width="24.31640625" style="10" customWidth="1"/>
    <col min="14082" max="14125" width="8.7265625" style="10"/>
    <col min="14126" max="14126" width="9.6796875" style="10" bestFit="1" customWidth="1"/>
    <col min="14127" max="14336" width="8.7265625" style="10"/>
    <col min="14337" max="14337" width="24.31640625" style="10" customWidth="1"/>
    <col min="14338" max="14381" width="8.7265625" style="10"/>
    <col min="14382" max="14382" width="9.6796875" style="10" bestFit="1" customWidth="1"/>
    <col min="14383" max="14592" width="8.7265625" style="10"/>
    <col min="14593" max="14593" width="24.31640625" style="10" customWidth="1"/>
    <col min="14594" max="14637" width="8.7265625" style="10"/>
    <col min="14638" max="14638" width="9.6796875" style="10" bestFit="1" customWidth="1"/>
    <col min="14639" max="14848" width="8.7265625" style="10"/>
    <col min="14849" max="14849" width="24.31640625" style="10" customWidth="1"/>
    <col min="14850" max="14893" width="8.7265625" style="10"/>
    <col min="14894" max="14894" width="9.6796875" style="10" bestFit="1" customWidth="1"/>
    <col min="14895" max="15104" width="8.7265625" style="10"/>
    <col min="15105" max="15105" width="24.31640625" style="10" customWidth="1"/>
    <col min="15106" max="15149" width="8.7265625" style="10"/>
    <col min="15150" max="15150" width="9.6796875" style="10" bestFit="1" customWidth="1"/>
    <col min="15151" max="15360" width="8.7265625" style="10"/>
    <col min="15361" max="15361" width="24.31640625" style="10" customWidth="1"/>
    <col min="15362" max="15405" width="8.7265625" style="10"/>
    <col min="15406" max="15406" width="9.6796875" style="10" bestFit="1" customWidth="1"/>
    <col min="15407" max="15616" width="8.7265625" style="10"/>
    <col min="15617" max="15617" width="24.31640625" style="10" customWidth="1"/>
    <col min="15618" max="15661" width="8.7265625" style="10"/>
    <col min="15662" max="15662" width="9.6796875" style="10" bestFit="1" customWidth="1"/>
    <col min="15663" max="15872" width="8.7265625" style="10"/>
    <col min="15873" max="15873" width="24.31640625" style="10" customWidth="1"/>
    <col min="15874" max="15917" width="8.7265625" style="10"/>
    <col min="15918" max="15918" width="9.6796875" style="10" bestFit="1" customWidth="1"/>
    <col min="15919" max="16128" width="8.7265625" style="10"/>
    <col min="16129" max="16129" width="24.31640625" style="10" customWidth="1"/>
    <col min="16130" max="16173" width="8.7265625" style="10"/>
    <col min="16174" max="16174" width="9.6796875" style="10" bestFit="1" customWidth="1"/>
    <col min="16175" max="16384" width="8.7265625" style="10"/>
  </cols>
  <sheetData>
    <row r="1" spans="1:45" x14ac:dyDescent="0.6">
      <c r="A1" s="7"/>
      <c r="B1" s="8"/>
      <c r="C1" s="8"/>
      <c r="D1" s="8"/>
      <c r="E1" s="7"/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R1" s="9"/>
      <c r="AS1" s="9"/>
    </row>
    <row r="2" spans="1:45" ht="15.5" x14ac:dyDescent="0.7">
      <c r="A2" s="11" t="s">
        <v>108</v>
      </c>
      <c r="B2" s="8"/>
      <c r="C2" s="12"/>
      <c r="D2" s="8"/>
      <c r="E2" s="7"/>
      <c r="F2" s="7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R2" s="7"/>
      <c r="AS2" s="7"/>
    </row>
    <row r="3" spans="1:45" ht="14.5" x14ac:dyDescent="0.7">
      <c r="A3" s="13" t="s">
        <v>109</v>
      </c>
      <c r="B3" s="8"/>
      <c r="C3" s="12"/>
      <c r="D3" s="8"/>
      <c r="E3" s="7"/>
      <c r="F3" s="7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  <c r="W3" s="9"/>
      <c r="X3" s="9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R3" s="7"/>
      <c r="AS3" s="7"/>
    </row>
    <row r="4" spans="1:45" ht="13.75" thickBot="1" x14ac:dyDescent="0.75"/>
    <row r="5" spans="1:45" ht="47.75" thickTop="1" x14ac:dyDescent="0.6">
      <c r="A5" s="14" t="s">
        <v>110</v>
      </c>
      <c r="B5" s="15"/>
      <c r="C5" s="16" t="s">
        <v>111</v>
      </c>
      <c r="D5" s="17" t="s">
        <v>112</v>
      </c>
      <c r="E5" s="18" t="s">
        <v>113</v>
      </c>
      <c r="F5" s="19" t="s">
        <v>114</v>
      </c>
      <c r="G5" s="17" t="s">
        <v>115</v>
      </c>
      <c r="H5" s="20" t="s">
        <v>116</v>
      </c>
      <c r="I5" s="17" t="s">
        <v>117</v>
      </c>
      <c r="J5" s="17" t="s">
        <v>118</v>
      </c>
      <c r="K5" s="20" t="s">
        <v>119</v>
      </c>
      <c r="L5" s="17" t="s">
        <v>120</v>
      </c>
      <c r="M5" s="17" t="s">
        <v>121</v>
      </c>
      <c r="N5" s="17" t="s">
        <v>122</v>
      </c>
      <c r="O5" s="21" t="s">
        <v>123</v>
      </c>
      <c r="P5" s="22" t="s">
        <v>124</v>
      </c>
      <c r="Q5" s="23" t="s">
        <v>125</v>
      </c>
      <c r="R5" s="17" t="s">
        <v>126</v>
      </c>
      <c r="S5" s="17" t="s">
        <v>127</v>
      </c>
      <c r="T5" s="17" t="s">
        <v>128</v>
      </c>
      <c r="U5" s="24" t="s">
        <v>129</v>
      </c>
      <c r="V5" s="22" t="s">
        <v>130</v>
      </c>
      <c r="W5" s="25" t="s">
        <v>131</v>
      </c>
      <c r="X5" s="26" t="s">
        <v>132</v>
      </c>
      <c r="Y5" s="17" t="s">
        <v>133</v>
      </c>
      <c r="Z5" s="17" t="s">
        <v>134</v>
      </c>
      <c r="AA5" s="27" t="s">
        <v>135</v>
      </c>
      <c r="AB5" s="19" t="s">
        <v>136</v>
      </c>
      <c r="AC5" s="21" t="s">
        <v>137</v>
      </c>
      <c r="AD5" s="21" t="s">
        <v>138</v>
      </c>
      <c r="AE5" s="21" t="s">
        <v>139</v>
      </c>
      <c r="AF5" s="28" t="s">
        <v>140</v>
      </c>
      <c r="AG5" s="18" t="s">
        <v>141</v>
      </c>
      <c r="AH5" s="26" t="s">
        <v>142</v>
      </c>
      <c r="AI5" s="29" t="s">
        <v>143</v>
      </c>
      <c r="AJ5" s="30" t="s">
        <v>144</v>
      </c>
      <c r="AK5" s="31" t="s">
        <v>145</v>
      </c>
      <c r="AL5" s="21" t="s">
        <v>146</v>
      </c>
      <c r="AM5" s="17" t="s">
        <v>147</v>
      </c>
      <c r="AN5" s="17" t="s">
        <v>148</v>
      </c>
      <c r="AO5" s="17" t="s">
        <v>149</v>
      </c>
      <c r="AP5" s="17" t="s">
        <v>150</v>
      </c>
      <c r="AQ5" s="24" t="s">
        <v>151</v>
      </c>
      <c r="AR5" s="32" t="s">
        <v>152</v>
      </c>
      <c r="AS5" s="25" t="s">
        <v>153</v>
      </c>
    </row>
    <row r="6" spans="1:45" ht="19.75" thickBot="1" x14ac:dyDescent="0.75">
      <c r="A6" s="33">
        <v>2015</v>
      </c>
      <c r="B6" s="34"/>
      <c r="C6" s="35">
        <v>1</v>
      </c>
      <c r="D6" s="36">
        <v>2</v>
      </c>
      <c r="E6" s="37" t="s">
        <v>154</v>
      </c>
      <c r="F6" s="38">
        <v>4</v>
      </c>
      <c r="G6" s="39">
        <v>5</v>
      </c>
      <c r="H6" s="39">
        <v>6</v>
      </c>
      <c r="I6" s="39">
        <v>7</v>
      </c>
      <c r="J6" s="39">
        <v>8</v>
      </c>
      <c r="K6" s="40">
        <v>9</v>
      </c>
      <c r="L6" s="39">
        <v>10</v>
      </c>
      <c r="M6" s="39">
        <v>11</v>
      </c>
      <c r="N6" s="39">
        <v>12</v>
      </c>
      <c r="O6" s="41">
        <v>13</v>
      </c>
      <c r="P6" s="42" t="s">
        <v>155</v>
      </c>
      <c r="Q6" s="38">
        <v>15</v>
      </c>
      <c r="R6" s="39">
        <v>16</v>
      </c>
      <c r="S6" s="39">
        <v>17</v>
      </c>
      <c r="T6" s="39">
        <v>18</v>
      </c>
      <c r="U6" s="39">
        <v>19</v>
      </c>
      <c r="V6" s="42" t="s">
        <v>156</v>
      </c>
      <c r="W6" s="43" t="s">
        <v>157</v>
      </c>
      <c r="X6" s="44">
        <v>22</v>
      </c>
      <c r="Y6" s="39">
        <v>23</v>
      </c>
      <c r="Z6" s="39">
        <v>24</v>
      </c>
      <c r="AA6" s="37" t="s">
        <v>158</v>
      </c>
      <c r="AB6" s="38">
        <v>26</v>
      </c>
      <c r="AC6" s="41">
        <v>27</v>
      </c>
      <c r="AD6" s="45">
        <v>28</v>
      </c>
      <c r="AE6" s="45">
        <v>29</v>
      </c>
      <c r="AF6" s="46">
        <v>30</v>
      </c>
      <c r="AG6" s="37">
        <v>31</v>
      </c>
      <c r="AH6" s="44">
        <v>32</v>
      </c>
      <c r="AI6" s="44">
        <v>33</v>
      </c>
      <c r="AJ6" s="47">
        <v>34</v>
      </c>
      <c r="AK6" s="41">
        <v>35</v>
      </c>
      <c r="AL6" s="39">
        <v>36</v>
      </c>
      <c r="AM6" s="39">
        <v>37</v>
      </c>
      <c r="AN6" s="39">
        <v>38</v>
      </c>
      <c r="AO6" s="39">
        <v>39</v>
      </c>
      <c r="AP6" s="39">
        <v>40</v>
      </c>
      <c r="AQ6" s="46">
        <v>41</v>
      </c>
      <c r="AR6" s="43" t="s">
        <v>159</v>
      </c>
      <c r="AS6" s="48" t="s">
        <v>160</v>
      </c>
    </row>
    <row r="7" spans="1:45" ht="14.5" thickTop="1" thickBot="1" x14ac:dyDescent="0.75">
      <c r="A7" s="49" t="s">
        <v>161</v>
      </c>
      <c r="B7" s="50" t="s">
        <v>162</v>
      </c>
      <c r="C7" s="51">
        <v>113.28141024000001</v>
      </c>
      <c r="D7" s="52">
        <v>0.26033522399999998</v>
      </c>
      <c r="E7" s="53">
        <v>113.541745464</v>
      </c>
      <c r="F7" s="54">
        <v>453.78811832400004</v>
      </c>
      <c r="G7" s="52">
        <v>66.335617331999998</v>
      </c>
      <c r="H7" s="52">
        <v>37.861818802000002</v>
      </c>
      <c r="I7" s="52">
        <v>6.7829509440000004</v>
      </c>
      <c r="J7" s="52">
        <v>3.3703740000000003E-2</v>
      </c>
      <c r="K7" s="52">
        <v>4.6246974120000006</v>
      </c>
      <c r="L7" s="52">
        <v>29.747381472000004</v>
      </c>
      <c r="M7" s="52">
        <v>9.5686801920000004</v>
      </c>
      <c r="N7" s="52">
        <v>7.5763495440000002</v>
      </c>
      <c r="O7" s="52">
        <v>15.329926332000001</v>
      </c>
      <c r="P7" s="55">
        <v>631.64924384400001</v>
      </c>
      <c r="Q7" s="54">
        <v>1.6029163800000001</v>
      </c>
      <c r="R7" s="54">
        <v>3.0772980000000003</v>
      </c>
      <c r="S7" s="54">
        <v>0.19590037200000002</v>
      </c>
      <c r="T7" s="54">
        <v>9.8389800000000006E-3</v>
      </c>
      <c r="U7" s="52">
        <v>0</v>
      </c>
      <c r="V7" s="55">
        <v>4.8859537319999999</v>
      </c>
      <c r="W7" s="56">
        <v>636.53519757599997</v>
      </c>
      <c r="X7" s="57">
        <v>146.00703002400002</v>
      </c>
      <c r="Y7" s="58">
        <v>0</v>
      </c>
      <c r="Z7" s="58">
        <v>0</v>
      </c>
      <c r="AA7" s="59">
        <v>0</v>
      </c>
      <c r="AB7" s="60">
        <v>0</v>
      </c>
      <c r="AC7" s="58">
        <v>0</v>
      </c>
      <c r="AD7" s="61">
        <v>0</v>
      </c>
      <c r="AE7" s="61">
        <v>0</v>
      </c>
      <c r="AF7" s="61">
        <v>0</v>
      </c>
      <c r="AG7" s="53">
        <v>26.092640016000004</v>
      </c>
      <c r="AH7" s="62">
        <v>0</v>
      </c>
      <c r="AI7" s="63">
        <v>1.0137498840000001</v>
      </c>
      <c r="AJ7" s="51">
        <v>0</v>
      </c>
      <c r="AK7" s="54">
        <v>2.3508032559999998</v>
      </c>
      <c r="AL7" s="58">
        <v>0</v>
      </c>
      <c r="AM7" s="58">
        <v>0</v>
      </c>
      <c r="AN7" s="58">
        <v>0.45280242000000004</v>
      </c>
      <c r="AO7" s="58">
        <v>0</v>
      </c>
      <c r="AP7" s="64">
        <v>0.34076365200000003</v>
      </c>
      <c r="AQ7" s="58">
        <v>0</v>
      </c>
      <c r="AR7" s="56">
        <v>3.1441193280000004</v>
      </c>
      <c r="AS7" s="65">
        <f>AR7+AI7+AH7+AG7+AA7+X7+W7+E7</f>
        <v>926.33448229199996</v>
      </c>
    </row>
    <row r="8" spans="1:45" ht="14.5" thickTop="1" thickBot="1" x14ac:dyDescent="0.75">
      <c r="A8" s="66" t="s">
        <v>163</v>
      </c>
      <c r="B8" s="67" t="s">
        <v>164</v>
      </c>
      <c r="C8" s="68">
        <v>0</v>
      </c>
      <c r="D8" s="69">
        <v>0</v>
      </c>
      <c r="E8" s="70">
        <v>0</v>
      </c>
      <c r="F8" s="71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2">
        <v>0</v>
      </c>
      <c r="Q8" s="73">
        <v>0</v>
      </c>
      <c r="R8" s="69">
        <v>0</v>
      </c>
      <c r="S8" s="69">
        <v>0</v>
      </c>
      <c r="T8" s="69">
        <v>0</v>
      </c>
      <c r="U8" s="69">
        <v>0</v>
      </c>
      <c r="V8" s="72">
        <v>0</v>
      </c>
      <c r="W8" s="74">
        <v>0</v>
      </c>
      <c r="X8" s="75">
        <v>0</v>
      </c>
      <c r="Y8" s="69">
        <v>0</v>
      </c>
      <c r="Z8" s="69">
        <v>0</v>
      </c>
      <c r="AA8" s="76">
        <v>0</v>
      </c>
      <c r="AB8" s="71">
        <v>59.093625636000006</v>
      </c>
      <c r="AC8" s="77">
        <v>43.608829572000005</v>
      </c>
      <c r="AD8" s="78">
        <v>2.258736732</v>
      </c>
      <c r="AE8" s="78">
        <v>0.73951448399999997</v>
      </c>
      <c r="AF8" s="79">
        <v>0</v>
      </c>
      <c r="AG8" s="70">
        <v>105.70070642400002</v>
      </c>
      <c r="AH8" s="80">
        <v>0</v>
      </c>
      <c r="AI8" s="75">
        <v>6.4273241519999997</v>
      </c>
      <c r="AJ8" s="68">
        <v>3.2274366479999999</v>
      </c>
      <c r="AK8" s="71">
        <v>69.773315076000003</v>
      </c>
      <c r="AL8" s="71">
        <v>3.4225833960000003</v>
      </c>
      <c r="AM8" s="71">
        <v>40.995345276000002</v>
      </c>
      <c r="AN8" s="71">
        <v>1.7176347000000001</v>
      </c>
      <c r="AO8" s="71">
        <v>3.440335428</v>
      </c>
      <c r="AP8" s="77">
        <v>12.623327604000002</v>
      </c>
      <c r="AQ8" s="81">
        <v>24.913511532000001</v>
      </c>
      <c r="AR8" s="82">
        <v>160.11348966</v>
      </c>
      <c r="AS8" s="65">
        <f t="shared" ref="AS8:AS71" si="0">AR8+AI8+AH8+AG8+AA8+X8+W8+E8</f>
        <v>272.24152023600004</v>
      </c>
    </row>
    <row r="9" spans="1:45" ht="14.5" thickTop="1" thickBot="1" x14ac:dyDescent="0.75">
      <c r="A9" s="66" t="s">
        <v>165</v>
      </c>
      <c r="B9" s="67" t="s">
        <v>166</v>
      </c>
      <c r="C9" s="84">
        <v>-3.5077010400000002</v>
      </c>
      <c r="D9" s="77">
        <v>3.8087799999999999E-3</v>
      </c>
      <c r="E9" s="70">
        <v>-3.5041422600000001</v>
      </c>
      <c r="F9" s="77">
        <v>-10.702465632000001</v>
      </c>
      <c r="G9" s="77">
        <v>-0.20770714800000001</v>
      </c>
      <c r="H9" s="77">
        <v>0.36801972000000005</v>
      </c>
      <c r="I9" s="77">
        <v>0.923984892</v>
      </c>
      <c r="J9" s="77">
        <v>0</v>
      </c>
      <c r="K9" s="77">
        <v>-1.848932748</v>
      </c>
      <c r="L9" s="77">
        <v>-3.8340621000000001</v>
      </c>
      <c r="M9" s="77">
        <v>4.8400664039999999</v>
      </c>
      <c r="N9" s="77">
        <v>0.35198427599999998</v>
      </c>
      <c r="O9" s="77">
        <v>-0.86306695200000005</v>
      </c>
      <c r="P9" s="85">
        <v>-10.972179288</v>
      </c>
      <c r="Q9" s="71">
        <v>-0.46201337999999997</v>
      </c>
      <c r="R9" s="77">
        <v>-0.358138872</v>
      </c>
      <c r="S9" s="77">
        <v>3.1568472E-2</v>
      </c>
      <c r="T9" s="77">
        <v>1.6161048000000001E-2</v>
      </c>
      <c r="U9" s="77">
        <v>1.3656922920000001</v>
      </c>
      <c r="V9" s="85">
        <v>0.59326956000000008</v>
      </c>
      <c r="W9" s="82">
        <v>-10.378909728</v>
      </c>
      <c r="X9" s="86">
        <v>5.2167528000000005E-2</v>
      </c>
      <c r="Y9" s="69">
        <v>0</v>
      </c>
      <c r="Z9" s="69">
        <v>0</v>
      </c>
      <c r="AA9" s="76">
        <v>0</v>
      </c>
      <c r="AB9" s="73">
        <v>0</v>
      </c>
      <c r="AC9" s="69">
        <v>0</v>
      </c>
      <c r="AD9" s="79">
        <v>0</v>
      </c>
      <c r="AE9" s="79">
        <v>0</v>
      </c>
      <c r="AF9" s="79">
        <v>0</v>
      </c>
      <c r="AG9" s="87">
        <v>0</v>
      </c>
      <c r="AH9" s="80">
        <v>0</v>
      </c>
      <c r="AI9" s="75">
        <v>0</v>
      </c>
      <c r="AJ9" s="88">
        <v>0</v>
      </c>
      <c r="AK9" s="71">
        <v>0</v>
      </c>
      <c r="AL9" s="77">
        <v>0</v>
      </c>
      <c r="AM9" s="77">
        <v>0</v>
      </c>
      <c r="AN9" s="77">
        <v>0</v>
      </c>
      <c r="AO9" s="77">
        <v>0</v>
      </c>
      <c r="AP9" s="78">
        <v>7.0756920000000001E-2</v>
      </c>
      <c r="AQ9" s="89">
        <v>0</v>
      </c>
      <c r="AR9" s="82">
        <v>7.0756920000000001E-2</v>
      </c>
      <c r="AS9" s="65">
        <f t="shared" si="0"/>
        <v>-13.760127540000001</v>
      </c>
    </row>
    <row r="10" spans="1:45" ht="14.5" thickTop="1" thickBot="1" x14ac:dyDescent="0.75">
      <c r="A10" s="90" t="s">
        <v>167</v>
      </c>
      <c r="B10" s="91" t="s">
        <v>168</v>
      </c>
      <c r="C10" s="84">
        <v>4.8814319880000001</v>
      </c>
      <c r="D10" s="92">
        <v>5.02416E-4</v>
      </c>
      <c r="E10" s="93">
        <v>4.8819344039999999</v>
      </c>
      <c r="F10" s="94">
        <v>0</v>
      </c>
      <c r="G10" s="92">
        <v>6.887369736000001</v>
      </c>
      <c r="H10" s="92">
        <v>1.7929802319999999</v>
      </c>
      <c r="I10" s="92">
        <v>42.953972184000001</v>
      </c>
      <c r="J10" s="92">
        <v>0</v>
      </c>
      <c r="K10" s="92">
        <v>41.987323800000006</v>
      </c>
      <c r="L10" s="92">
        <v>58.143682584000004</v>
      </c>
      <c r="M10" s="92">
        <v>85.489348104000001</v>
      </c>
      <c r="N10" s="92">
        <v>18.981695160000001</v>
      </c>
      <c r="O10" s="92">
        <v>0</v>
      </c>
      <c r="P10" s="95">
        <v>256.23634680000004</v>
      </c>
      <c r="Q10" s="94">
        <v>2.88491454</v>
      </c>
      <c r="R10" s="92">
        <v>2.5987048920000002</v>
      </c>
      <c r="S10" s="92">
        <v>0.15679566</v>
      </c>
      <c r="T10" s="92">
        <v>0.63400712400000003</v>
      </c>
      <c r="U10" s="92">
        <v>4.6258697160000004</v>
      </c>
      <c r="V10" s="95">
        <v>10.900291932</v>
      </c>
      <c r="W10" s="96">
        <v>267.13663873199999</v>
      </c>
      <c r="X10" s="97">
        <v>0</v>
      </c>
      <c r="Y10" s="89">
        <v>0</v>
      </c>
      <c r="Z10" s="89">
        <v>0</v>
      </c>
      <c r="AA10" s="98">
        <v>0</v>
      </c>
      <c r="AB10" s="99">
        <v>0</v>
      </c>
      <c r="AC10" s="89">
        <v>0</v>
      </c>
      <c r="AD10" s="100">
        <v>0</v>
      </c>
      <c r="AE10" s="100">
        <v>0</v>
      </c>
      <c r="AF10" s="100">
        <v>0</v>
      </c>
      <c r="AG10" s="93">
        <v>22.843599480000002</v>
      </c>
      <c r="AH10" s="101">
        <v>0</v>
      </c>
      <c r="AI10" s="101">
        <v>0</v>
      </c>
      <c r="AJ10" s="102">
        <v>0</v>
      </c>
      <c r="AK10" s="94">
        <v>15.208048584000002</v>
      </c>
      <c r="AL10" s="89">
        <v>0</v>
      </c>
      <c r="AM10" s="89">
        <v>0</v>
      </c>
      <c r="AN10" s="89">
        <v>0</v>
      </c>
      <c r="AO10" s="89">
        <v>0</v>
      </c>
      <c r="AP10" s="94">
        <v>1.1916888839999999</v>
      </c>
      <c r="AQ10" s="89">
        <v>0</v>
      </c>
      <c r="AR10" s="96">
        <v>16.399737468000001</v>
      </c>
      <c r="AS10" s="65">
        <f t="shared" si="0"/>
        <v>311.26191008400002</v>
      </c>
    </row>
    <row r="11" spans="1:45" ht="14.5" thickTop="1" thickBot="1" x14ac:dyDescent="0.75">
      <c r="A11" s="104" t="s">
        <v>169</v>
      </c>
      <c r="B11" s="105" t="s">
        <v>170</v>
      </c>
      <c r="C11" s="106">
        <v>4.8814319880000001</v>
      </c>
      <c r="D11" s="107">
        <v>5.02416E-4</v>
      </c>
      <c r="E11" s="108">
        <v>4.8819344039999999</v>
      </c>
      <c r="F11" s="109">
        <v>0</v>
      </c>
      <c r="G11" s="107">
        <v>6.887369736000001</v>
      </c>
      <c r="H11" s="107">
        <v>1.7929802319999999</v>
      </c>
      <c r="I11" s="107">
        <v>42.953972184000001</v>
      </c>
      <c r="J11" s="107">
        <v>0</v>
      </c>
      <c r="K11" s="107">
        <v>4.3207775999999996E-2</v>
      </c>
      <c r="L11" s="107">
        <v>80.186127064000004</v>
      </c>
      <c r="M11" s="107">
        <v>63.015819876000002</v>
      </c>
      <c r="N11" s="107">
        <v>18.981695160000001</v>
      </c>
      <c r="O11" s="107">
        <v>0</v>
      </c>
      <c r="P11" s="110">
        <v>188.861147028</v>
      </c>
      <c r="Q11" s="109">
        <v>2.8803138640000001</v>
      </c>
      <c r="R11" s="107">
        <v>2.5987048920000002</v>
      </c>
      <c r="S11" s="107">
        <v>0.15679566</v>
      </c>
      <c r="T11" s="107">
        <v>0.63400712400000003</v>
      </c>
      <c r="U11" s="107">
        <v>4.6258697160000004</v>
      </c>
      <c r="V11" s="110">
        <v>10.870691256000001</v>
      </c>
      <c r="W11" s="111">
        <v>199.73183828400002</v>
      </c>
      <c r="X11" s="112">
        <v>0</v>
      </c>
      <c r="Y11" s="113">
        <v>0</v>
      </c>
      <c r="Z11" s="113">
        <v>0</v>
      </c>
      <c r="AA11" s="114">
        <v>0</v>
      </c>
      <c r="AB11" s="115">
        <v>0</v>
      </c>
      <c r="AC11" s="113">
        <v>0</v>
      </c>
      <c r="AD11" s="116">
        <v>0</v>
      </c>
      <c r="AE11" s="116">
        <v>0</v>
      </c>
      <c r="AF11" s="116">
        <v>0</v>
      </c>
      <c r="AG11" s="108">
        <v>22.843599480000002</v>
      </c>
      <c r="AH11" s="117">
        <v>0</v>
      </c>
      <c r="AI11" s="117">
        <v>0</v>
      </c>
      <c r="AJ11" s="118">
        <v>0</v>
      </c>
      <c r="AK11" s="109">
        <v>15.208048584000002</v>
      </c>
      <c r="AL11" s="113">
        <v>0</v>
      </c>
      <c r="AM11" s="113">
        <v>0</v>
      </c>
      <c r="AN11" s="113">
        <v>0</v>
      </c>
      <c r="AO11" s="113">
        <v>0</v>
      </c>
      <c r="AP11" s="119">
        <v>1.1916888839999999</v>
      </c>
      <c r="AQ11" s="113">
        <v>0</v>
      </c>
      <c r="AR11" s="120">
        <v>16.399737468000001</v>
      </c>
      <c r="AS11" s="65">
        <f t="shared" si="0"/>
        <v>243.85710963600002</v>
      </c>
    </row>
    <row r="12" spans="1:45" ht="14.5" thickTop="1" thickBot="1" x14ac:dyDescent="0.75">
      <c r="A12" s="104" t="s">
        <v>171</v>
      </c>
      <c r="B12" s="105" t="s">
        <v>172</v>
      </c>
      <c r="C12" s="106">
        <v>0</v>
      </c>
      <c r="D12" s="107">
        <v>0</v>
      </c>
      <c r="E12" s="108">
        <v>0</v>
      </c>
      <c r="F12" s="109">
        <v>0</v>
      </c>
      <c r="G12" s="107">
        <v>0</v>
      </c>
      <c r="H12" s="107">
        <v>0</v>
      </c>
      <c r="I12" s="107">
        <v>0</v>
      </c>
      <c r="J12" s="107">
        <v>0</v>
      </c>
      <c r="K12" s="113">
        <v>0</v>
      </c>
      <c r="L12" s="107">
        <v>2.9578080199999999</v>
      </c>
      <c r="M12" s="107">
        <v>22.473528227999999</v>
      </c>
      <c r="N12" s="107">
        <v>0</v>
      </c>
      <c r="O12" s="107">
        <v>0</v>
      </c>
      <c r="P12" s="110">
        <v>25.431083748000002</v>
      </c>
      <c r="Q12" s="109">
        <v>2.9600675999999999E-2</v>
      </c>
      <c r="R12" s="107">
        <v>0</v>
      </c>
      <c r="S12" s="107">
        <v>0</v>
      </c>
      <c r="T12" s="107">
        <v>0</v>
      </c>
      <c r="U12" s="107">
        <v>0</v>
      </c>
      <c r="V12" s="110">
        <v>2.9600675999999999E-2</v>
      </c>
      <c r="W12" s="111">
        <v>25.460684424000004</v>
      </c>
      <c r="X12" s="112">
        <v>0</v>
      </c>
      <c r="Y12" s="113">
        <v>0</v>
      </c>
      <c r="Z12" s="113">
        <v>0</v>
      </c>
      <c r="AA12" s="114">
        <v>0</v>
      </c>
      <c r="AB12" s="115">
        <v>0</v>
      </c>
      <c r="AC12" s="113">
        <v>0</v>
      </c>
      <c r="AD12" s="116">
        <v>0</v>
      </c>
      <c r="AE12" s="116">
        <v>0</v>
      </c>
      <c r="AF12" s="116">
        <v>0</v>
      </c>
      <c r="AG12" s="122">
        <v>0</v>
      </c>
      <c r="AH12" s="117">
        <v>0</v>
      </c>
      <c r="AI12" s="117">
        <v>0</v>
      </c>
      <c r="AJ12" s="118">
        <v>0</v>
      </c>
      <c r="AK12" s="123">
        <v>0</v>
      </c>
      <c r="AL12" s="113">
        <v>0</v>
      </c>
      <c r="AM12" s="113">
        <v>0</v>
      </c>
      <c r="AN12" s="113">
        <v>0</v>
      </c>
      <c r="AO12" s="113">
        <v>0</v>
      </c>
      <c r="AP12" s="119">
        <v>0</v>
      </c>
      <c r="AQ12" s="113">
        <v>0</v>
      </c>
      <c r="AR12" s="124">
        <v>0</v>
      </c>
      <c r="AS12" s="65">
        <f t="shared" si="0"/>
        <v>25.460684424000004</v>
      </c>
    </row>
    <row r="13" spans="1:45" ht="14.5" thickTop="1" thickBot="1" x14ac:dyDescent="0.75">
      <c r="A13" s="104" t="s">
        <v>173</v>
      </c>
      <c r="B13" s="105" t="s">
        <v>174</v>
      </c>
      <c r="C13" s="118">
        <v>0</v>
      </c>
      <c r="D13" s="113">
        <v>0</v>
      </c>
      <c r="E13" s="114">
        <v>0</v>
      </c>
      <c r="F13" s="115">
        <v>0</v>
      </c>
      <c r="G13" s="113">
        <v>0</v>
      </c>
      <c r="H13" s="113">
        <v>0</v>
      </c>
      <c r="I13" s="107">
        <v>0</v>
      </c>
      <c r="J13" s="113">
        <v>0</v>
      </c>
      <c r="K13" s="107">
        <v>41.944116024000003</v>
      </c>
      <c r="L13" s="113">
        <v>0</v>
      </c>
      <c r="M13" s="113">
        <v>0</v>
      </c>
      <c r="N13" s="113">
        <v>0</v>
      </c>
      <c r="O13" s="113">
        <v>0</v>
      </c>
      <c r="P13" s="110">
        <v>41.944116024000003</v>
      </c>
      <c r="Q13" s="109">
        <v>0</v>
      </c>
      <c r="R13" s="113">
        <v>0</v>
      </c>
      <c r="S13" s="113">
        <v>0</v>
      </c>
      <c r="T13" s="113">
        <v>0</v>
      </c>
      <c r="U13" s="113">
        <v>0</v>
      </c>
      <c r="V13" s="110">
        <v>0</v>
      </c>
      <c r="W13" s="111">
        <v>41.944116024000003</v>
      </c>
      <c r="X13" s="117">
        <v>0</v>
      </c>
      <c r="Y13" s="113">
        <v>0</v>
      </c>
      <c r="Z13" s="113">
        <v>0</v>
      </c>
      <c r="AA13" s="114">
        <v>0</v>
      </c>
      <c r="AB13" s="115">
        <v>0</v>
      </c>
      <c r="AC13" s="113">
        <v>0</v>
      </c>
      <c r="AD13" s="116">
        <v>0</v>
      </c>
      <c r="AE13" s="116">
        <v>0</v>
      </c>
      <c r="AF13" s="116">
        <v>0</v>
      </c>
      <c r="AG13" s="114">
        <v>0</v>
      </c>
      <c r="AH13" s="117">
        <v>0</v>
      </c>
      <c r="AI13" s="117">
        <v>0</v>
      </c>
      <c r="AJ13" s="118">
        <v>0</v>
      </c>
      <c r="AK13" s="115">
        <v>0</v>
      </c>
      <c r="AL13" s="113">
        <v>0</v>
      </c>
      <c r="AM13" s="113">
        <v>0</v>
      </c>
      <c r="AN13" s="113">
        <v>0</v>
      </c>
      <c r="AO13" s="113">
        <v>0</v>
      </c>
      <c r="AP13" s="116">
        <v>0</v>
      </c>
      <c r="AQ13" s="113">
        <v>0</v>
      </c>
      <c r="AR13" s="124">
        <v>0</v>
      </c>
      <c r="AS13" s="65">
        <f t="shared" si="0"/>
        <v>41.944116024000003</v>
      </c>
    </row>
    <row r="14" spans="1:45" ht="14.5" thickTop="1" thickBot="1" x14ac:dyDescent="0.75">
      <c r="A14" s="125" t="s">
        <v>175</v>
      </c>
      <c r="B14" s="126" t="s">
        <v>176</v>
      </c>
      <c r="C14" s="127">
        <v>111.907679292</v>
      </c>
      <c r="D14" s="128">
        <v>0.25627402800000004</v>
      </c>
      <c r="E14" s="129">
        <v>112.16395332000002</v>
      </c>
      <c r="F14" s="130">
        <v>464.49058395600002</v>
      </c>
      <c r="G14" s="128">
        <v>59.680954743999997</v>
      </c>
      <c r="H14" s="128">
        <v>35.700843599999999</v>
      </c>
      <c r="I14" s="128">
        <v>-37.095006132000002</v>
      </c>
      <c r="J14" s="128">
        <v>3.3703740000000003E-2</v>
      </c>
      <c r="K14" s="128">
        <v>-35.513693640000007</v>
      </c>
      <c r="L14" s="128">
        <v>-24.562239011999999</v>
      </c>
      <c r="M14" s="128">
        <v>-80.760734316000011</v>
      </c>
      <c r="N14" s="128">
        <v>-11.757329892000001</v>
      </c>
      <c r="O14" s="128">
        <v>16.192993284</v>
      </c>
      <c r="P14" s="131">
        <v>386.38507633199998</v>
      </c>
      <c r="Q14" s="130">
        <v>-0.81998478000000008</v>
      </c>
      <c r="R14" s="128">
        <v>0.83673198000000015</v>
      </c>
      <c r="S14" s="128">
        <v>7.5362400000000005E-3</v>
      </c>
      <c r="T14" s="128">
        <v>-0.64032919200000005</v>
      </c>
      <c r="U14" s="128">
        <v>-5.9915620080000007</v>
      </c>
      <c r="V14" s="131">
        <v>-6.6076077600000005</v>
      </c>
      <c r="W14" s="132">
        <v>379.77746857199998</v>
      </c>
      <c r="X14" s="133">
        <v>145.954862496</v>
      </c>
      <c r="Y14" s="128">
        <v>0</v>
      </c>
      <c r="Z14" s="128">
        <v>0</v>
      </c>
      <c r="AA14" s="134">
        <v>0</v>
      </c>
      <c r="AB14" s="135">
        <v>59.093625636000006</v>
      </c>
      <c r="AC14" s="136">
        <v>43.608829572000005</v>
      </c>
      <c r="AD14" s="136">
        <v>2.258736732</v>
      </c>
      <c r="AE14" s="136">
        <v>0.73951448399999997</v>
      </c>
      <c r="AF14" s="137">
        <v>0</v>
      </c>
      <c r="AG14" s="129">
        <v>108.94974696000001</v>
      </c>
      <c r="AH14" s="138">
        <v>0</v>
      </c>
      <c r="AI14" s="139">
        <v>7.4410740359999998</v>
      </c>
      <c r="AJ14" s="130">
        <v>3.2274366479999999</v>
      </c>
      <c r="AK14" s="130">
        <v>56.915819748000004</v>
      </c>
      <c r="AL14" s="128">
        <v>3.4225833960000003</v>
      </c>
      <c r="AM14" s="128">
        <v>40.995345276000002</v>
      </c>
      <c r="AN14" s="128">
        <v>2.1704371200000003</v>
      </c>
      <c r="AO14" s="128">
        <v>3.440335428</v>
      </c>
      <c r="AP14" s="128">
        <v>11.701645452000001</v>
      </c>
      <c r="AQ14" s="140">
        <v>24.913511532000001</v>
      </c>
      <c r="AR14" s="132">
        <v>146.7871146</v>
      </c>
      <c r="AS14" s="65">
        <f t="shared" si="0"/>
        <v>901.07421998400002</v>
      </c>
    </row>
    <row r="15" spans="1:45" ht="14.5" thickTop="1" thickBot="1" x14ac:dyDescent="0.75">
      <c r="A15" s="142" t="s">
        <v>177</v>
      </c>
      <c r="B15" s="143" t="s">
        <v>178</v>
      </c>
      <c r="C15" s="144">
        <v>111.65010735600001</v>
      </c>
      <c r="D15" s="145">
        <v>0</v>
      </c>
      <c r="E15" s="146">
        <v>111.65010735600001</v>
      </c>
      <c r="F15" s="147">
        <v>464.351121648</v>
      </c>
      <c r="G15" s="145">
        <v>36.803527287999998</v>
      </c>
      <c r="H15" s="145">
        <v>-9.1217811599999994</v>
      </c>
      <c r="I15" s="145">
        <v>-84.652992936000018</v>
      </c>
      <c r="J15" s="145">
        <v>-1.6914672000000002E-2</v>
      </c>
      <c r="K15" s="145">
        <v>-41.952992040000005</v>
      </c>
      <c r="L15" s="145">
        <v>-221.89889275199999</v>
      </c>
      <c r="M15" s="145">
        <v>-90.720294156000008</v>
      </c>
      <c r="N15" s="145">
        <v>-41.563828980000004</v>
      </c>
      <c r="O15" s="145">
        <v>0</v>
      </c>
      <c r="P15" s="10">
        <v>10.976952240000001</v>
      </c>
      <c r="Q15" s="147">
        <v>-2.8724797440000005</v>
      </c>
      <c r="R15" s="145">
        <v>-4.6367972640000001</v>
      </c>
      <c r="S15" s="145">
        <v>-0.39690864000000003</v>
      </c>
      <c r="T15" s="145">
        <v>-0.75023269199999998</v>
      </c>
      <c r="U15" s="145">
        <v>-6.8502328200000004</v>
      </c>
      <c r="V15" s="10">
        <v>-15.506651160000001</v>
      </c>
      <c r="W15" s="10">
        <v>-4.5066715200000003</v>
      </c>
      <c r="X15" s="10">
        <v>76.522520412000006</v>
      </c>
      <c r="Y15" s="145">
        <v>0</v>
      </c>
      <c r="Z15" s="145">
        <v>0</v>
      </c>
      <c r="AA15" s="10">
        <v>0</v>
      </c>
      <c r="AB15" s="148">
        <v>59.093625636000006</v>
      </c>
      <c r="AC15" s="149">
        <v>43.608829572000005</v>
      </c>
      <c r="AD15" s="150">
        <v>2.258736732</v>
      </c>
      <c r="AE15" s="150">
        <v>0.73951448399999997</v>
      </c>
      <c r="AF15" s="151">
        <v>-84.423640032000009</v>
      </c>
      <c r="AG15" s="146">
        <v>-84.423640032000009</v>
      </c>
      <c r="AH15" s="10">
        <v>-60.431894388000003</v>
      </c>
      <c r="AI15" s="10">
        <v>3.8639977200000004</v>
      </c>
      <c r="AJ15" s="147">
        <v>0</v>
      </c>
      <c r="AK15" s="147">
        <v>18.347311224000002</v>
      </c>
      <c r="AL15" s="145">
        <v>3.4225833960000003</v>
      </c>
      <c r="AM15" s="145">
        <v>40.995345276000002</v>
      </c>
      <c r="AN15" s="145">
        <v>0</v>
      </c>
      <c r="AO15" s="145">
        <v>3.0864670919999999</v>
      </c>
      <c r="AP15" s="145">
        <v>11.479368240000001</v>
      </c>
      <c r="AQ15" s="151">
        <v>0</v>
      </c>
      <c r="AR15" s="10">
        <v>77.331075228000003</v>
      </c>
      <c r="AS15" s="65">
        <f t="shared" si="0"/>
        <v>120.00549477600001</v>
      </c>
    </row>
    <row r="16" spans="1:45" ht="14.5" thickTop="1" thickBot="1" x14ac:dyDescent="0.75">
      <c r="A16" s="104" t="s">
        <v>179</v>
      </c>
      <c r="B16" s="105" t="s">
        <v>180</v>
      </c>
      <c r="C16" s="106">
        <v>0</v>
      </c>
      <c r="D16" s="107">
        <v>0</v>
      </c>
      <c r="E16" s="108">
        <v>0</v>
      </c>
      <c r="F16" s="109">
        <v>0</v>
      </c>
      <c r="G16" s="107">
        <v>0</v>
      </c>
      <c r="H16" s="107">
        <v>0</v>
      </c>
      <c r="I16" s="107">
        <v>0</v>
      </c>
      <c r="J16" s="107">
        <v>0</v>
      </c>
      <c r="K16" s="113">
        <v>0</v>
      </c>
      <c r="L16" s="107">
        <v>0</v>
      </c>
      <c r="M16" s="107">
        <v>0</v>
      </c>
      <c r="N16" s="107">
        <v>0</v>
      </c>
      <c r="O16" s="107">
        <v>0</v>
      </c>
      <c r="P16" s="110">
        <v>0</v>
      </c>
      <c r="Q16" s="109">
        <v>0</v>
      </c>
      <c r="R16" s="107">
        <v>0</v>
      </c>
      <c r="S16" s="107">
        <v>0</v>
      </c>
      <c r="T16" s="107">
        <v>0</v>
      </c>
      <c r="U16" s="107">
        <v>0</v>
      </c>
      <c r="V16" s="110">
        <v>0</v>
      </c>
      <c r="W16" s="111">
        <v>0</v>
      </c>
      <c r="X16" s="112">
        <v>0</v>
      </c>
      <c r="Y16" s="107">
        <v>0</v>
      </c>
      <c r="Z16" s="107">
        <v>0</v>
      </c>
      <c r="AA16" s="108">
        <v>0</v>
      </c>
      <c r="AB16" s="115">
        <v>0</v>
      </c>
      <c r="AC16" s="113">
        <v>0</v>
      </c>
      <c r="AD16" s="116">
        <v>0</v>
      </c>
      <c r="AE16" s="116">
        <v>0</v>
      </c>
      <c r="AF16" s="116">
        <v>0</v>
      </c>
      <c r="AG16" s="108">
        <v>0</v>
      </c>
      <c r="AH16" s="117">
        <v>0</v>
      </c>
      <c r="AI16" s="112">
        <v>0</v>
      </c>
      <c r="AJ16" s="106">
        <v>0</v>
      </c>
      <c r="AK16" s="109">
        <v>0</v>
      </c>
      <c r="AL16" s="107">
        <v>0</v>
      </c>
      <c r="AM16" s="107">
        <v>0</v>
      </c>
      <c r="AN16" s="107">
        <v>0</v>
      </c>
      <c r="AO16" s="107">
        <v>0</v>
      </c>
      <c r="AP16" s="119">
        <v>0</v>
      </c>
      <c r="AQ16" s="119">
        <v>0</v>
      </c>
      <c r="AR16" s="120">
        <v>0</v>
      </c>
      <c r="AS16" s="65">
        <f t="shared" si="0"/>
        <v>0</v>
      </c>
    </row>
    <row r="17" spans="1:45" ht="14.5" thickTop="1" thickBot="1" x14ac:dyDescent="0.75">
      <c r="A17" s="104" t="s">
        <v>181</v>
      </c>
      <c r="B17" s="105" t="s">
        <v>182</v>
      </c>
      <c r="C17" s="106">
        <v>0</v>
      </c>
      <c r="D17" s="107">
        <v>0</v>
      </c>
      <c r="E17" s="108">
        <v>0</v>
      </c>
      <c r="F17" s="109">
        <v>0</v>
      </c>
      <c r="G17" s="107">
        <v>0</v>
      </c>
      <c r="H17" s="107">
        <v>0</v>
      </c>
      <c r="I17" s="107">
        <v>0</v>
      </c>
      <c r="J17" s="107">
        <v>0</v>
      </c>
      <c r="K17" s="113">
        <v>0</v>
      </c>
      <c r="L17" s="107">
        <v>0</v>
      </c>
      <c r="M17" s="107">
        <v>0</v>
      </c>
      <c r="N17" s="107">
        <v>0</v>
      </c>
      <c r="O17" s="107">
        <v>0</v>
      </c>
      <c r="P17" s="110">
        <v>0</v>
      </c>
      <c r="Q17" s="109">
        <v>0</v>
      </c>
      <c r="R17" s="107">
        <v>0</v>
      </c>
      <c r="S17" s="107">
        <v>0</v>
      </c>
      <c r="T17" s="107">
        <v>0</v>
      </c>
      <c r="U17" s="107">
        <v>0</v>
      </c>
      <c r="V17" s="110">
        <v>0</v>
      </c>
      <c r="W17" s="111">
        <v>0</v>
      </c>
      <c r="X17" s="112">
        <v>0</v>
      </c>
      <c r="Y17" s="107">
        <v>0</v>
      </c>
      <c r="Z17" s="107">
        <v>0</v>
      </c>
      <c r="AA17" s="108">
        <v>0</v>
      </c>
      <c r="AB17" s="115">
        <v>0</v>
      </c>
      <c r="AC17" s="113">
        <v>0</v>
      </c>
      <c r="AD17" s="116">
        <v>0</v>
      </c>
      <c r="AE17" s="116">
        <v>0</v>
      </c>
      <c r="AF17" s="116">
        <v>0</v>
      </c>
      <c r="AG17" s="108">
        <v>0</v>
      </c>
      <c r="AH17" s="117">
        <v>0</v>
      </c>
      <c r="AI17" s="112">
        <v>0</v>
      </c>
      <c r="AJ17" s="106">
        <v>0</v>
      </c>
      <c r="AK17" s="109">
        <v>0</v>
      </c>
      <c r="AL17" s="107">
        <v>0</v>
      </c>
      <c r="AM17" s="107">
        <v>0</v>
      </c>
      <c r="AN17" s="107">
        <v>0</v>
      </c>
      <c r="AO17" s="107">
        <v>0</v>
      </c>
      <c r="AP17" s="119">
        <v>0</v>
      </c>
      <c r="AQ17" s="119">
        <v>0</v>
      </c>
      <c r="AR17" s="120">
        <v>0</v>
      </c>
      <c r="AS17" s="65">
        <f t="shared" si="0"/>
        <v>0</v>
      </c>
    </row>
    <row r="18" spans="1:45" ht="14.5" thickTop="1" thickBot="1" x14ac:dyDescent="0.75">
      <c r="A18" s="104" t="s">
        <v>183</v>
      </c>
      <c r="B18" s="105" t="s">
        <v>184</v>
      </c>
      <c r="C18" s="106">
        <v>0</v>
      </c>
      <c r="D18" s="107">
        <v>0</v>
      </c>
      <c r="E18" s="108">
        <v>0</v>
      </c>
      <c r="F18" s="109">
        <v>464.351121648</v>
      </c>
      <c r="G18" s="107">
        <v>43.831818540000008</v>
      </c>
      <c r="H18" s="107">
        <v>-9.1217811599999994</v>
      </c>
      <c r="I18" s="107">
        <v>-84.652992936000018</v>
      </c>
      <c r="J18" s="107">
        <v>-1.6914672000000002E-2</v>
      </c>
      <c r="K18" s="107">
        <v>-41.952992040000005</v>
      </c>
      <c r="L18" s="107">
        <v>-222.64066810800003</v>
      </c>
      <c r="M18" s="107">
        <v>-101.539445904</v>
      </c>
      <c r="N18" s="107">
        <v>-52.817151887999998</v>
      </c>
      <c r="O18" s="107">
        <v>0</v>
      </c>
      <c r="P18" s="110">
        <v>-4.8090065199999996</v>
      </c>
      <c r="Q18" s="109">
        <v>-2.8724797440000005</v>
      </c>
      <c r="R18" s="109">
        <v>-4.6367972640000001</v>
      </c>
      <c r="S18" s="109">
        <v>-0.39690864000000003</v>
      </c>
      <c r="T18" s="109">
        <v>-0.75023269199999998</v>
      </c>
      <c r="U18" s="107">
        <v>-6.8502328200000004</v>
      </c>
      <c r="V18" s="110">
        <v>-15.48362376</v>
      </c>
      <c r="W18" s="111">
        <v>-20.042630280000001</v>
      </c>
      <c r="X18" s="112">
        <v>0</v>
      </c>
      <c r="Y18" s="107">
        <v>0</v>
      </c>
      <c r="Z18" s="107">
        <v>8.0712711720000012</v>
      </c>
      <c r="AA18" s="108">
        <v>8.0712711720000012</v>
      </c>
      <c r="AB18" s="115">
        <v>0</v>
      </c>
      <c r="AC18" s="113">
        <v>0</v>
      </c>
      <c r="AD18" s="116">
        <v>0</v>
      </c>
      <c r="AE18" s="116">
        <v>0</v>
      </c>
      <c r="AF18" s="116">
        <v>0</v>
      </c>
      <c r="AG18" s="108">
        <v>0</v>
      </c>
      <c r="AH18" s="117">
        <v>0</v>
      </c>
      <c r="AI18" s="112">
        <v>0</v>
      </c>
      <c r="AJ18" s="106">
        <v>0</v>
      </c>
      <c r="AK18" s="109">
        <v>0</v>
      </c>
      <c r="AL18" s="107">
        <v>0</v>
      </c>
      <c r="AM18" s="107">
        <v>0</v>
      </c>
      <c r="AN18" s="107">
        <v>0</v>
      </c>
      <c r="AO18" s="107">
        <v>0</v>
      </c>
      <c r="AP18" s="119">
        <v>11.479368240000001</v>
      </c>
      <c r="AQ18" s="119">
        <v>0</v>
      </c>
      <c r="AR18" s="120">
        <v>11.479368240000001</v>
      </c>
      <c r="AS18" s="65">
        <f t="shared" si="0"/>
        <v>-0.49199086799999847</v>
      </c>
    </row>
    <row r="19" spans="1:45" ht="14.5" thickTop="1" thickBot="1" x14ac:dyDescent="0.75">
      <c r="A19" s="104" t="s">
        <v>134</v>
      </c>
      <c r="B19" s="105" t="s">
        <v>185</v>
      </c>
      <c r="C19" s="106">
        <v>0</v>
      </c>
      <c r="D19" s="107">
        <v>0</v>
      </c>
      <c r="E19" s="108">
        <v>0</v>
      </c>
      <c r="F19" s="109">
        <v>0</v>
      </c>
      <c r="G19" s="107">
        <v>0</v>
      </c>
      <c r="H19" s="107">
        <v>0</v>
      </c>
      <c r="I19" s="107">
        <v>0</v>
      </c>
      <c r="J19" s="107">
        <v>0</v>
      </c>
      <c r="K19" s="113">
        <v>0</v>
      </c>
      <c r="L19" s="107">
        <v>0</v>
      </c>
      <c r="M19" s="107">
        <v>0</v>
      </c>
      <c r="N19" s="107">
        <v>0</v>
      </c>
      <c r="O19" s="107">
        <v>0</v>
      </c>
      <c r="P19" s="110">
        <v>0</v>
      </c>
      <c r="Q19" s="109">
        <v>0</v>
      </c>
      <c r="R19" s="107">
        <v>0</v>
      </c>
      <c r="S19" s="107">
        <v>0</v>
      </c>
      <c r="T19" s="107">
        <v>0</v>
      </c>
      <c r="U19" s="107">
        <v>0</v>
      </c>
      <c r="V19" s="110">
        <v>0</v>
      </c>
      <c r="W19" s="111">
        <v>0</v>
      </c>
      <c r="X19" s="112">
        <v>9.8098398720000013</v>
      </c>
      <c r="Y19" s="107">
        <v>0</v>
      </c>
      <c r="Z19" s="107">
        <v>-8.0712711720000012</v>
      </c>
      <c r="AA19" s="108">
        <v>-8.0712711720000012</v>
      </c>
      <c r="AB19" s="115">
        <v>0</v>
      </c>
      <c r="AC19" s="113">
        <v>0</v>
      </c>
      <c r="AD19" s="116">
        <v>0</v>
      </c>
      <c r="AE19" s="116">
        <v>0</v>
      </c>
      <c r="AF19" s="116">
        <v>0</v>
      </c>
      <c r="AG19" s="108">
        <v>0</v>
      </c>
      <c r="AH19" s="117">
        <v>0</v>
      </c>
      <c r="AI19" s="112">
        <v>0</v>
      </c>
      <c r="AJ19" s="106">
        <v>0</v>
      </c>
      <c r="AK19" s="109">
        <v>0</v>
      </c>
      <c r="AL19" s="107">
        <v>0</v>
      </c>
      <c r="AM19" s="107">
        <v>0</v>
      </c>
      <c r="AN19" s="107">
        <v>0</v>
      </c>
      <c r="AO19" s="107">
        <v>0</v>
      </c>
      <c r="AP19" s="119">
        <v>0</v>
      </c>
      <c r="AQ19" s="119">
        <v>0</v>
      </c>
      <c r="AR19" s="120">
        <v>0</v>
      </c>
      <c r="AS19" s="65">
        <f t="shared" si="0"/>
        <v>1.7385687000000001</v>
      </c>
    </row>
    <row r="20" spans="1:45" ht="14.5" thickTop="1" thickBot="1" x14ac:dyDescent="0.75">
      <c r="A20" s="104" t="s">
        <v>186</v>
      </c>
      <c r="B20" s="105" t="s">
        <v>187</v>
      </c>
      <c r="C20" s="106">
        <v>0</v>
      </c>
      <c r="D20" s="107">
        <v>0</v>
      </c>
      <c r="E20" s="108">
        <v>0</v>
      </c>
      <c r="F20" s="109">
        <v>0</v>
      </c>
      <c r="G20" s="107">
        <v>-8.4316290480000013</v>
      </c>
      <c r="H20" s="107">
        <v>0</v>
      </c>
      <c r="I20" s="107">
        <v>0</v>
      </c>
      <c r="J20" s="107">
        <v>0</v>
      </c>
      <c r="K20" s="113">
        <v>0</v>
      </c>
      <c r="L20" s="107">
        <v>0</v>
      </c>
      <c r="M20" s="107">
        <v>0</v>
      </c>
      <c r="N20" s="107">
        <v>11.253322908000001</v>
      </c>
      <c r="O20" s="107">
        <v>0</v>
      </c>
      <c r="P20" s="110">
        <v>2.8216938600000003</v>
      </c>
      <c r="Q20" s="109">
        <v>0</v>
      </c>
      <c r="R20" s="107">
        <v>0</v>
      </c>
      <c r="S20" s="107">
        <v>0</v>
      </c>
      <c r="T20" s="107">
        <v>0</v>
      </c>
      <c r="U20" s="107">
        <v>0</v>
      </c>
      <c r="V20" s="110">
        <v>0</v>
      </c>
      <c r="W20" s="111">
        <v>2.8216938600000003</v>
      </c>
      <c r="X20" s="112">
        <v>0</v>
      </c>
      <c r="Y20" s="107">
        <v>-2.8216938600000003</v>
      </c>
      <c r="Z20" s="107">
        <v>0</v>
      </c>
      <c r="AA20" s="108">
        <v>-2.8216938600000003</v>
      </c>
      <c r="AB20" s="115">
        <v>0</v>
      </c>
      <c r="AC20" s="113">
        <v>0</v>
      </c>
      <c r="AD20" s="116">
        <v>0</v>
      </c>
      <c r="AE20" s="116">
        <v>0</v>
      </c>
      <c r="AF20" s="116">
        <v>0</v>
      </c>
      <c r="AG20" s="108">
        <v>0</v>
      </c>
      <c r="AH20" s="117">
        <v>0</v>
      </c>
      <c r="AI20" s="112">
        <v>0</v>
      </c>
      <c r="AJ20" s="106">
        <v>0</v>
      </c>
      <c r="AK20" s="109">
        <v>0</v>
      </c>
      <c r="AL20" s="107">
        <v>0</v>
      </c>
      <c r="AM20" s="107">
        <v>0</v>
      </c>
      <c r="AN20" s="107">
        <v>0</v>
      </c>
      <c r="AO20" s="107">
        <v>0</v>
      </c>
      <c r="AP20" s="119">
        <v>0</v>
      </c>
      <c r="AQ20" s="119">
        <v>0</v>
      </c>
      <c r="AR20" s="120">
        <v>0</v>
      </c>
      <c r="AS20" s="65">
        <f t="shared" si="0"/>
        <v>0</v>
      </c>
    </row>
    <row r="21" spans="1:45" ht="14.5" thickTop="1" thickBot="1" x14ac:dyDescent="0.75">
      <c r="A21" s="104" t="s">
        <v>188</v>
      </c>
      <c r="B21" s="105" t="s">
        <v>189</v>
      </c>
      <c r="C21" s="152">
        <v>111.65010735600001</v>
      </c>
      <c r="D21" s="107">
        <v>0</v>
      </c>
      <c r="E21" s="108">
        <v>111.65010735600001</v>
      </c>
      <c r="F21" s="109">
        <v>0</v>
      </c>
      <c r="G21" s="107">
        <v>0</v>
      </c>
      <c r="H21" s="10">
        <v>0</v>
      </c>
      <c r="I21" s="107">
        <v>0</v>
      </c>
      <c r="J21" s="107">
        <v>0</v>
      </c>
      <c r="K21" s="113">
        <v>0</v>
      </c>
      <c r="L21" s="107">
        <v>0.73482526800000003</v>
      </c>
      <c r="M21" s="107">
        <v>6.9157143720000001</v>
      </c>
      <c r="N21" s="107">
        <v>0</v>
      </c>
      <c r="O21" s="107">
        <v>0</v>
      </c>
      <c r="P21" s="110">
        <v>7.6505396399999999</v>
      </c>
      <c r="Q21" s="109">
        <v>0</v>
      </c>
      <c r="R21" s="107">
        <v>0</v>
      </c>
      <c r="S21" s="107">
        <v>0</v>
      </c>
      <c r="T21" s="107">
        <v>0</v>
      </c>
      <c r="U21" s="107">
        <v>0</v>
      </c>
      <c r="V21" s="110">
        <v>0</v>
      </c>
      <c r="W21" s="111">
        <v>7.6505396399999999</v>
      </c>
      <c r="X21" s="112">
        <v>11.76030252</v>
      </c>
      <c r="Y21" s="107">
        <v>0</v>
      </c>
      <c r="Z21" s="107">
        <v>0</v>
      </c>
      <c r="AA21" s="108">
        <v>0</v>
      </c>
      <c r="AB21" s="148">
        <v>59.093625636000006</v>
      </c>
      <c r="AC21" s="149">
        <v>43.608829572000005</v>
      </c>
      <c r="AD21" s="150">
        <v>2.258736732</v>
      </c>
      <c r="AE21" s="150">
        <v>0.73951448399999997</v>
      </c>
      <c r="AF21" s="119">
        <v>-57.475176228000002</v>
      </c>
      <c r="AG21" s="108">
        <v>-57.475176228000002</v>
      </c>
      <c r="AH21" s="117">
        <v>0</v>
      </c>
      <c r="AI21" s="112">
        <v>3.4226671320000004</v>
      </c>
      <c r="AJ21" s="106">
        <v>0</v>
      </c>
      <c r="AK21" s="109">
        <v>12.194473680000002</v>
      </c>
      <c r="AL21" s="107">
        <v>3.4225833960000003</v>
      </c>
      <c r="AM21" s="107">
        <v>0</v>
      </c>
      <c r="AN21" s="107">
        <v>0</v>
      </c>
      <c r="AO21" s="107">
        <v>2.9234749679999998</v>
      </c>
      <c r="AP21" s="119">
        <v>0</v>
      </c>
      <c r="AQ21" s="119">
        <v>0</v>
      </c>
      <c r="AR21" s="153">
        <v>18.540532044000003</v>
      </c>
      <c r="AS21" s="65">
        <f t="shared" si="0"/>
        <v>95.548972464000002</v>
      </c>
    </row>
    <row r="22" spans="1:45" ht="14.5" thickTop="1" thickBot="1" x14ac:dyDescent="0.75">
      <c r="A22" s="104" t="s">
        <v>190</v>
      </c>
      <c r="B22" s="105" t="s">
        <v>191</v>
      </c>
      <c r="C22" s="106">
        <v>0</v>
      </c>
      <c r="D22" s="107">
        <v>0</v>
      </c>
      <c r="E22" s="108">
        <v>0</v>
      </c>
      <c r="F22" s="109">
        <v>0</v>
      </c>
      <c r="G22" s="107">
        <v>1.153337796</v>
      </c>
      <c r="H22" s="10">
        <v>0</v>
      </c>
      <c r="I22" s="107">
        <v>0</v>
      </c>
      <c r="J22" s="107">
        <v>0</v>
      </c>
      <c r="K22" s="113">
        <v>0</v>
      </c>
      <c r="L22" s="107">
        <v>6.9500880000000001E-3</v>
      </c>
      <c r="M22" s="107">
        <v>3.9034373760000003</v>
      </c>
      <c r="N22" s="107">
        <v>0</v>
      </c>
      <c r="O22" s="107">
        <v>0</v>
      </c>
      <c r="P22" s="110">
        <v>5.06372526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10">
        <v>0</v>
      </c>
      <c r="W22" s="111">
        <v>5.06372526</v>
      </c>
      <c r="X22" s="112">
        <v>54.952378020000005</v>
      </c>
      <c r="Y22" s="107">
        <v>2.8216938600000003</v>
      </c>
      <c r="Z22" s="107">
        <v>0</v>
      </c>
      <c r="AA22" s="108">
        <v>2.8216938600000003</v>
      </c>
      <c r="AB22" s="115">
        <v>0</v>
      </c>
      <c r="AC22" s="113">
        <v>0</v>
      </c>
      <c r="AD22" s="116">
        <v>0</v>
      </c>
      <c r="AE22" s="116">
        <v>0</v>
      </c>
      <c r="AF22" s="10">
        <v>-26.948463803999999</v>
      </c>
      <c r="AG22" s="108">
        <v>-26.948463803999999</v>
      </c>
      <c r="AH22" s="112">
        <v>-60.431894388000003</v>
      </c>
      <c r="AI22" s="112">
        <v>0.44133058800000002</v>
      </c>
      <c r="AJ22" s="106">
        <v>0</v>
      </c>
      <c r="AK22" s="109">
        <v>6.1528375440000005</v>
      </c>
      <c r="AL22" s="107">
        <v>0</v>
      </c>
      <c r="AM22" s="107">
        <v>40.995345276000002</v>
      </c>
      <c r="AN22" s="107">
        <v>0</v>
      </c>
      <c r="AO22" s="107">
        <v>0.16299212400000002</v>
      </c>
      <c r="AP22" s="119">
        <v>0</v>
      </c>
      <c r="AQ22" s="119">
        <v>0</v>
      </c>
      <c r="AR22" s="120">
        <v>47.311174944000008</v>
      </c>
      <c r="AS22" s="65">
        <f t="shared" si="0"/>
        <v>23.209944480000011</v>
      </c>
    </row>
    <row r="23" spans="1:45" ht="14.5" thickTop="1" thickBot="1" x14ac:dyDescent="0.75">
      <c r="A23" s="154" t="s">
        <v>192</v>
      </c>
      <c r="B23" s="155" t="s">
        <v>193</v>
      </c>
      <c r="C23" s="152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2.3446080000000002E-3</v>
      </c>
      <c r="M23" s="10">
        <v>1.6534091879999999</v>
      </c>
      <c r="N23" s="10">
        <v>0</v>
      </c>
      <c r="O23" s="10">
        <v>0</v>
      </c>
      <c r="P23" s="10">
        <v>1.6807537960000001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1.6807537960000001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56">
        <v>0</v>
      </c>
      <c r="AE23" s="156">
        <v>0</v>
      </c>
      <c r="AF23" s="10">
        <v>-0.69274792800000007</v>
      </c>
      <c r="AG23" s="10">
        <v>-0.69274792800000007</v>
      </c>
      <c r="AH23" s="10">
        <v>-3.5252855999999999E-2</v>
      </c>
      <c r="AI23" s="10">
        <v>0</v>
      </c>
      <c r="AJ23" s="152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20">
        <v>0</v>
      </c>
      <c r="AS23" s="65">
        <f t="shared" si="0"/>
        <v>0.95275301200000007</v>
      </c>
    </row>
    <row r="24" spans="1:45" ht="14.5" thickTop="1" thickBot="1" x14ac:dyDescent="0.75">
      <c r="A24" s="154" t="s">
        <v>194</v>
      </c>
      <c r="B24" s="155" t="s">
        <v>195</v>
      </c>
      <c r="C24" s="152">
        <v>0</v>
      </c>
      <c r="D24" s="10">
        <v>0</v>
      </c>
      <c r="E24" s="10">
        <v>0</v>
      </c>
      <c r="F24" s="10">
        <v>0</v>
      </c>
      <c r="G24" s="10">
        <v>1.153337796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1.6370388000000003E-2</v>
      </c>
      <c r="N24" s="10">
        <v>0</v>
      </c>
      <c r="O24" s="10">
        <v>0</v>
      </c>
      <c r="P24" s="10">
        <v>1.1697081840000001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1.1697081840000001</v>
      </c>
      <c r="X24" s="10">
        <v>17.610601896000002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56">
        <v>0</v>
      </c>
      <c r="AE24" s="156">
        <v>0</v>
      </c>
      <c r="AF24" s="10">
        <v>-5.7218483520000003</v>
      </c>
      <c r="AG24" s="10">
        <v>-5.7218483520000003</v>
      </c>
      <c r="AH24" s="10">
        <v>-9.084686112</v>
      </c>
      <c r="AI24" s="10">
        <v>0</v>
      </c>
      <c r="AJ24" s="152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20">
        <v>0</v>
      </c>
      <c r="AS24" s="65">
        <f t="shared" si="0"/>
        <v>3.973775616000002</v>
      </c>
    </row>
    <row r="25" spans="1:45" ht="14.5" thickTop="1" thickBot="1" x14ac:dyDescent="0.75">
      <c r="A25" s="154" t="s">
        <v>196</v>
      </c>
      <c r="B25" s="155" t="s">
        <v>197</v>
      </c>
      <c r="C25" s="152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56">
        <v>0</v>
      </c>
      <c r="AE25" s="156">
        <v>0</v>
      </c>
      <c r="AF25" s="10">
        <v>0</v>
      </c>
      <c r="AG25" s="10">
        <v>0</v>
      </c>
      <c r="AH25" s="10">
        <v>0</v>
      </c>
      <c r="AI25" s="10">
        <v>0</v>
      </c>
      <c r="AJ25" s="152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20">
        <v>0</v>
      </c>
      <c r="AS25" s="65">
        <f t="shared" si="0"/>
        <v>0</v>
      </c>
    </row>
    <row r="26" spans="1:45" ht="14.5" thickTop="1" thickBot="1" x14ac:dyDescent="0.75">
      <c r="A26" s="154" t="s">
        <v>198</v>
      </c>
      <c r="B26" s="155" t="s">
        <v>199</v>
      </c>
      <c r="C26" s="152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0.13008387600000001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56">
        <v>0</v>
      </c>
      <c r="AE26" s="156">
        <v>0</v>
      </c>
      <c r="AF26" s="10">
        <v>-5.7484764000000001E-2</v>
      </c>
      <c r="AG26" s="10">
        <v>-5.7484764000000001E-2</v>
      </c>
      <c r="AH26" s="10">
        <v>-5.0367204000000006E-2</v>
      </c>
      <c r="AI26" s="10">
        <v>0</v>
      </c>
      <c r="AJ26" s="152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1.5784236E-2</v>
      </c>
      <c r="AP26" s="10">
        <v>0</v>
      </c>
      <c r="AQ26" s="10">
        <v>0</v>
      </c>
      <c r="AR26" s="120">
        <v>1.5784236E-2</v>
      </c>
      <c r="AS26" s="65">
        <f t="shared" si="0"/>
        <v>3.8016144000000002E-2</v>
      </c>
    </row>
    <row r="27" spans="1:45" ht="14.5" thickTop="1" thickBot="1" x14ac:dyDescent="0.75">
      <c r="A27" s="154" t="s">
        <v>200</v>
      </c>
      <c r="B27" s="155" t="s">
        <v>201</v>
      </c>
      <c r="C27" s="152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0.1538649</v>
      </c>
      <c r="N27" s="10">
        <v>0</v>
      </c>
      <c r="O27" s="10">
        <v>0</v>
      </c>
      <c r="P27" s="10">
        <v>0.1538649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0.1538649</v>
      </c>
      <c r="X27" s="10">
        <v>4.1303200680000005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56">
        <v>0</v>
      </c>
      <c r="AE27" s="156">
        <v>0</v>
      </c>
      <c r="AF27" s="10">
        <v>-1.06533126</v>
      </c>
      <c r="AG27" s="10">
        <v>-1.06533126</v>
      </c>
      <c r="AH27" s="10">
        <v>-2.2261215600000002</v>
      </c>
      <c r="AI27" s="10">
        <v>0</v>
      </c>
      <c r="AJ27" s="152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20">
        <v>0</v>
      </c>
      <c r="AS27" s="65">
        <f t="shared" si="0"/>
        <v>0.99273214800000054</v>
      </c>
    </row>
    <row r="28" spans="1:45" ht="14.5" thickTop="1" thickBot="1" x14ac:dyDescent="0.75">
      <c r="A28" s="154" t="s">
        <v>202</v>
      </c>
      <c r="B28" s="155" t="s">
        <v>203</v>
      </c>
      <c r="C28" s="152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4.6054800000000002E-4</v>
      </c>
      <c r="M28" s="10">
        <v>2.7465408E-2</v>
      </c>
      <c r="N28" s="10">
        <v>0</v>
      </c>
      <c r="O28" s="10">
        <v>0</v>
      </c>
      <c r="P28" s="10">
        <v>2.7925956000000002E-2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2.7925956000000002E-2</v>
      </c>
      <c r="X28" s="10">
        <v>4.6665654119999997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56">
        <v>0</v>
      </c>
      <c r="AE28" s="156">
        <v>0</v>
      </c>
      <c r="AF28" s="10">
        <v>-1.8717089400000002</v>
      </c>
      <c r="AG28" s="10">
        <v>-1.8717089400000002</v>
      </c>
      <c r="AH28" s="10">
        <v>-1.6073543880000001</v>
      </c>
      <c r="AI28" s="10">
        <v>0</v>
      </c>
      <c r="AJ28" s="152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20">
        <v>0</v>
      </c>
      <c r="AS28" s="65">
        <f t="shared" si="0"/>
        <v>1.2154280399999993</v>
      </c>
    </row>
    <row r="29" spans="1:45" ht="14.5" thickTop="1" thickBot="1" x14ac:dyDescent="0.75">
      <c r="A29" s="154" t="s">
        <v>204</v>
      </c>
      <c r="B29" s="155" t="s">
        <v>205</v>
      </c>
      <c r="C29" s="152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2.3864760000000002E-3</v>
      </c>
      <c r="M29" s="10">
        <v>0.69245485200000001</v>
      </c>
      <c r="N29" s="10">
        <v>0</v>
      </c>
      <c r="O29" s="10">
        <v>0</v>
      </c>
      <c r="P29" s="10">
        <v>0.69484132799999998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0.69484132799999998</v>
      </c>
      <c r="X29" s="10">
        <v>17.143564356000002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56">
        <v>0</v>
      </c>
      <c r="AE29" s="156">
        <v>0</v>
      </c>
      <c r="AF29" s="10">
        <v>-13.180972300000001</v>
      </c>
      <c r="AG29" s="10">
        <v>-13.180972300000001</v>
      </c>
      <c r="AH29" s="10">
        <v>-39.576396887999998</v>
      </c>
      <c r="AI29" s="10">
        <v>0</v>
      </c>
      <c r="AJ29" s="152">
        <v>0</v>
      </c>
      <c r="AK29" s="10">
        <v>5.3845178759999994</v>
      </c>
      <c r="AL29" s="10">
        <v>0</v>
      </c>
      <c r="AM29" s="10">
        <v>40.995345276000002</v>
      </c>
      <c r="AN29" s="10">
        <v>0</v>
      </c>
      <c r="AO29" s="10">
        <v>0</v>
      </c>
      <c r="AP29" s="10">
        <v>0</v>
      </c>
      <c r="AQ29" s="10">
        <v>0</v>
      </c>
      <c r="AR29" s="120">
        <v>46.379863152000006</v>
      </c>
      <c r="AS29" s="65">
        <f t="shared" si="0"/>
        <v>11.46089964800001</v>
      </c>
    </row>
    <row r="30" spans="1:45" ht="14.5" thickTop="1" thickBot="1" x14ac:dyDescent="0.75">
      <c r="A30" s="154" t="s">
        <v>206</v>
      </c>
      <c r="B30" s="155" t="s">
        <v>207</v>
      </c>
      <c r="C30" s="152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0.94324417199999999</v>
      </c>
      <c r="N30" s="10">
        <v>0</v>
      </c>
      <c r="O30" s="10">
        <v>0</v>
      </c>
      <c r="P30" s="10">
        <v>0.94324417199999999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0.94324417199999999</v>
      </c>
      <c r="X30" s="10">
        <v>3.333990708</v>
      </c>
      <c r="Y30" s="10">
        <v>2.8216938600000003</v>
      </c>
      <c r="Z30" s="10">
        <v>0</v>
      </c>
      <c r="AA30" s="10">
        <v>2.8216938600000003</v>
      </c>
      <c r="AB30" s="10">
        <v>0</v>
      </c>
      <c r="AC30" s="10">
        <v>0</v>
      </c>
      <c r="AD30" s="156">
        <v>0</v>
      </c>
      <c r="AE30" s="156">
        <v>0</v>
      </c>
      <c r="AF30" s="10">
        <v>-1.2623620680000001</v>
      </c>
      <c r="AG30" s="10">
        <v>-1.2623620680000001</v>
      </c>
      <c r="AH30" s="10">
        <v>-3.8274050880000003</v>
      </c>
      <c r="AI30" s="10">
        <v>0.32703094800000004</v>
      </c>
      <c r="AJ30" s="152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20">
        <v>0</v>
      </c>
      <c r="AS30" s="65">
        <f t="shared" si="0"/>
        <v>2.3361925319999997</v>
      </c>
    </row>
    <row r="31" spans="1:45" ht="14.5" thickTop="1" thickBot="1" x14ac:dyDescent="0.75">
      <c r="A31" s="154" t="s">
        <v>208</v>
      </c>
      <c r="B31" s="155" t="s">
        <v>209</v>
      </c>
      <c r="C31" s="152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1.3306906440000001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56">
        <v>0</v>
      </c>
      <c r="AE31" s="156">
        <v>0</v>
      </c>
      <c r="AF31" s="10">
        <v>-0.45410032800000005</v>
      </c>
      <c r="AG31" s="10">
        <v>-0.45410032800000005</v>
      </c>
      <c r="AH31" s="10">
        <v>-0.66176560799999995</v>
      </c>
      <c r="AI31" s="10">
        <v>0</v>
      </c>
      <c r="AJ31" s="152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20">
        <v>0</v>
      </c>
      <c r="AS31" s="65">
        <f t="shared" si="0"/>
        <v>0.21482470800000009</v>
      </c>
    </row>
    <row r="32" spans="1:45" ht="14.5" thickTop="1" thickBot="1" x14ac:dyDescent="0.75">
      <c r="A32" s="154" t="s">
        <v>210</v>
      </c>
      <c r="B32" s="155" t="s">
        <v>211</v>
      </c>
      <c r="C32" s="152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56">
        <v>0</v>
      </c>
      <c r="AE32" s="156">
        <v>0</v>
      </c>
      <c r="AF32" s="10">
        <v>0</v>
      </c>
      <c r="AG32" s="10">
        <v>0</v>
      </c>
      <c r="AH32" s="10">
        <v>0</v>
      </c>
      <c r="AI32" s="10">
        <v>0</v>
      </c>
      <c r="AJ32" s="152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20">
        <v>0</v>
      </c>
      <c r="AS32" s="65">
        <f t="shared" si="0"/>
        <v>0</v>
      </c>
    </row>
    <row r="33" spans="1:45" ht="14.5" thickTop="1" thickBot="1" x14ac:dyDescent="0.75">
      <c r="A33" s="154" t="s">
        <v>212</v>
      </c>
      <c r="B33" s="155" t="s">
        <v>213</v>
      </c>
      <c r="C33" s="152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0.128911572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56">
        <v>0</v>
      </c>
      <c r="AE33" s="156">
        <v>0</v>
      </c>
      <c r="AF33" s="10">
        <v>-5.4302796E-2</v>
      </c>
      <c r="AG33" s="10">
        <v>-5.4302796E-2</v>
      </c>
      <c r="AH33" s="10">
        <v>-4.0528224000000002E-2</v>
      </c>
      <c r="AI33" s="10">
        <v>0</v>
      </c>
      <c r="AJ33" s="152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20">
        <v>0</v>
      </c>
      <c r="AS33" s="65">
        <f t="shared" si="0"/>
        <v>3.4080552E-2</v>
      </c>
    </row>
    <row r="34" spans="1:45" ht="14.5" thickTop="1" thickBot="1" x14ac:dyDescent="0.75">
      <c r="A34" s="154" t="s">
        <v>214</v>
      </c>
      <c r="B34" s="155" t="s">
        <v>215</v>
      </c>
      <c r="C34" s="152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56">
        <v>0</v>
      </c>
      <c r="AE34" s="156">
        <v>0</v>
      </c>
      <c r="AF34" s="10">
        <v>0</v>
      </c>
      <c r="AG34" s="10">
        <v>0</v>
      </c>
      <c r="AH34" s="10">
        <v>0</v>
      </c>
      <c r="AI34" s="10">
        <v>0</v>
      </c>
      <c r="AJ34" s="152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20">
        <v>0</v>
      </c>
      <c r="AS34" s="65">
        <f t="shared" si="0"/>
        <v>0</v>
      </c>
    </row>
    <row r="35" spans="1:45" ht="14.5" thickTop="1" thickBot="1" x14ac:dyDescent="0.75">
      <c r="A35" s="154" t="s">
        <v>216</v>
      </c>
      <c r="B35" s="155" t="s">
        <v>217</v>
      </c>
      <c r="C35" s="152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56">
        <v>0</v>
      </c>
      <c r="AE35" s="156">
        <v>0</v>
      </c>
      <c r="AF35" s="10">
        <v>0</v>
      </c>
      <c r="AG35" s="10">
        <v>0</v>
      </c>
      <c r="AH35" s="10">
        <v>0</v>
      </c>
      <c r="AI35" s="10">
        <v>0</v>
      </c>
      <c r="AJ35" s="152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20">
        <v>0</v>
      </c>
      <c r="AS35" s="65">
        <f t="shared" si="0"/>
        <v>0</v>
      </c>
    </row>
    <row r="36" spans="1:45" ht="14.5" thickTop="1" thickBot="1" x14ac:dyDescent="0.75">
      <c r="A36" s="154" t="s">
        <v>218</v>
      </c>
      <c r="B36" s="155" t="s">
        <v>219</v>
      </c>
      <c r="C36" s="152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0.32384898000000001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56">
        <v>0</v>
      </c>
      <c r="AE36" s="156">
        <v>0</v>
      </c>
      <c r="AF36" s="10">
        <v>-0.11074086</v>
      </c>
      <c r="AG36" s="10">
        <v>-0.11074086</v>
      </c>
      <c r="AH36" s="10">
        <v>-9.1983995999999998E-2</v>
      </c>
      <c r="AI36" s="10">
        <v>0</v>
      </c>
      <c r="AJ36" s="152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20">
        <v>0</v>
      </c>
      <c r="AS36" s="65">
        <f t="shared" si="0"/>
        <v>0.121124124</v>
      </c>
    </row>
    <row r="37" spans="1:45" ht="14.5" thickTop="1" thickBot="1" x14ac:dyDescent="0.75">
      <c r="A37" s="154" t="s">
        <v>220</v>
      </c>
      <c r="B37" s="155" t="s">
        <v>221</v>
      </c>
      <c r="C37" s="152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1.758456E-3</v>
      </c>
      <c r="M37" s="10">
        <v>0.41662846800000003</v>
      </c>
      <c r="N37" s="10">
        <v>0</v>
      </c>
      <c r="O37" s="10">
        <v>0</v>
      </c>
      <c r="P37" s="10">
        <v>0.41838692400000005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0.41838692400000005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56">
        <v>0</v>
      </c>
      <c r="AE37" s="156">
        <v>0</v>
      </c>
      <c r="AF37" s="10">
        <v>-0.252422172</v>
      </c>
      <c r="AG37" s="10">
        <v>-0.252422172</v>
      </c>
      <c r="AH37" s="10">
        <v>-0.46984269600000006</v>
      </c>
      <c r="AI37" s="10">
        <v>0</v>
      </c>
      <c r="AJ37" s="152">
        <v>0</v>
      </c>
      <c r="AK37" s="10">
        <v>0.76831966799999996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20">
        <v>0.76831966799999996</v>
      </c>
      <c r="AS37" s="65">
        <f t="shared" si="0"/>
        <v>0.46444172399999994</v>
      </c>
    </row>
    <row r="38" spans="1:45" ht="14.5" thickTop="1" thickBot="1" x14ac:dyDescent="0.75">
      <c r="A38" s="154" t="s">
        <v>222</v>
      </c>
      <c r="B38" s="155" t="s">
        <v>223</v>
      </c>
      <c r="C38" s="152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0.63706348800000001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56">
        <v>0</v>
      </c>
      <c r="AE38" s="156">
        <v>0</v>
      </c>
      <c r="AF38" s="10">
        <v>-0.17329165200000002</v>
      </c>
      <c r="AG38" s="10">
        <v>-0.17329165200000002</v>
      </c>
      <c r="AH38" s="10">
        <v>-0.42680239199999997</v>
      </c>
      <c r="AI38" s="10">
        <v>0.11429964000000001</v>
      </c>
      <c r="AJ38" s="152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20">
        <v>0</v>
      </c>
      <c r="AS38" s="65">
        <f t="shared" si="0"/>
        <v>0.151269084</v>
      </c>
    </row>
    <row r="39" spans="1:45" ht="14.5" thickTop="1" thickBot="1" x14ac:dyDescent="0.75">
      <c r="A39" s="154" t="s">
        <v>224</v>
      </c>
      <c r="B39" s="155" t="s">
        <v>225</v>
      </c>
      <c r="C39" s="152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0.119909952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56">
        <v>0</v>
      </c>
      <c r="AE39" s="156">
        <v>0</v>
      </c>
      <c r="AF39" s="10">
        <v>-5.2460604000000001E-2</v>
      </c>
      <c r="AG39" s="10">
        <v>-5.2460604000000001E-2</v>
      </c>
      <c r="AH39" s="10">
        <v>-3.1903415999999997E-2</v>
      </c>
      <c r="AI39" s="10">
        <v>0</v>
      </c>
      <c r="AJ39" s="152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20">
        <v>0</v>
      </c>
      <c r="AS39" s="65">
        <f t="shared" si="0"/>
        <v>3.5545932000000002E-2</v>
      </c>
    </row>
    <row r="40" spans="1:45" ht="14.5" thickTop="1" thickBot="1" x14ac:dyDescent="0.75">
      <c r="A40" s="154" t="s">
        <v>226</v>
      </c>
      <c r="B40" s="155" t="s">
        <v>227</v>
      </c>
      <c r="C40" s="152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9.6547608000000007E-2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56">
        <v>0</v>
      </c>
      <c r="AE40" s="156">
        <v>0</v>
      </c>
      <c r="AF40" s="10">
        <v>-6.9500880000000001E-2</v>
      </c>
      <c r="AG40" s="10">
        <v>-6.9500880000000001E-2</v>
      </c>
      <c r="AH40" s="10">
        <v>-4.8094251999999997E-2</v>
      </c>
      <c r="AI40" s="10">
        <v>0</v>
      </c>
      <c r="AJ40" s="152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9.9880179999999999E-2</v>
      </c>
      <c r="AP40" s="10">
        <v>0</v>
      </c>
      <c r="AQ40" s="10">
        <v>0</v>
      </c>
      <c r="AR40" s="120">
        <v>9.9880179999999999E-2</v>
      </c>
      <c r="AS40" s="65">
        <f t="shared" si="0"/>
        <v>7.8832656000000001E-2</v>
      </c>
    </row>
    <row r="41" spans="1:45" ht="14.5" thickTop="1" thickBot="1" x14ac:dyDescent="0.75">
      <c r="A41" s="154" t="s">
        <v>228</v>
      </c>
      <c r="B41" s="155" t="s">
        <v>229</v>
      </c>
      <c r="C41" s="152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1.9935448200000001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56">
        <v>0</v>
      </c>
      <c r="AE41" s="156">
        <v>0</v>
      </c>
      <c r="AF41" s="10">
        <v>-0.70401042000000003</v>
      </c>
      <c r="AG41" s="10">
        <v>-0.70401042000000003</v>
      </c>
      <c r="AH41" s="10">
        <v>-0.95459040000000006</v>
      </c>
      <c r="AI41" s="10">
        <v>0</v>
      </c>
      <c r="AJ41" s="152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20">
        <v>0</v>
      </c>
      <c r="AS41" s="65">
        <f t="shared" si="0"/>
        <v>0.33494399999999991</v>
      </c>
    </row>
    <row r="42" spans="1:45" ht="14.5" thickTop="1" thickBot="1" x14ac:dyDescent="0.75">
      <c r="A42" s="154" t="s">
        <v>230</v>
      </c>
      <c r="B42" s="155" t="s">
        <v>231</v>
      </c>
      <c r="C42" s="152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3.3067346400000002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56">
        <v>0</v>
      </c>
      <c r="AE42" s="156">
        <v>0</v>
      </c>
      <c r="AF42" s="10">
        <v>-1.25017848</v>
      </c>
      <c r="AG42" s="10">
        <v>-1.25017848</v>
      </c>
      <c r="AH42" s="10">
        <v>-1.3012993080000002</v>
      </c>
      <c r="AI42" s="10">
        <v>0</v>
      </c>
      <c r="AJ42" s="152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4.7352708000000007E-2</v>
      </c>
      <c r="AP42" s="10">
        <v>0</v>
      </c>
      <c r="AQ42" s="10">
        <v>0</v>
      </c>
      <c r="AR42" s="120">
        <v>4.7352708000000007E-2</v>
      </c>
      <c r="AS42" s="65">
        <f t="shared" si="0"/>
        <v>0.80260956000000006</v>
      </c>
    </row>
    <row r="43" spans="1:45" ht="14.5" thickTop="1" thickBot="1" x14ac:dyDescent="0.75">
      <c r="A43" s="142" t="s">
        <v>232</v>
      </c>
      <c r="B43" s="143" t="s">
        <v>233</v>
      </c>
      <c r="C43" s="144">
        <v>0</v>
      </c>
      <c r="D43" s="145">
        <v>0</v>
      </c>
      <c r="E43" s="146">
        <v>0</v>
      </c>
      <c r="F43" s="147">
        <v>0.13946230800000001</v>
      </c>
      <c r="G43" s="145">
        <v>23.102427456000001</v>
      </c>
      <c r="H43" s="145">
        <v>0.23881507200000002</v>
      </c>
      <c r="I43" s="145">
        <v>0</v>
      </c>
      <c r="J43" s="145">
        <v>4.0611960000000004E-3</v>
      </c>
      <c r="K43" s="145">
        <v>0</v>
      </c>
      <c r="L43" s="145">
        <v>6.2802000000000008E-4</v>
      </c>
      <c r="M43" s="145">
        <v>4.0781106720000002</v>
      </c>
      <c r="N43" s="145">
        <v>7.4608776000000002E-2</v>
      </c>
      <c r="O43" s="145">
        <v>0</v>
      </c>
      <c r="P43" s="10">
        <v>27.638113500000003</v>
      </c>
      <c r="Q43" s="147">
        <v>7.9507332E-2</v>
      </c>
      <c r="R43" s="145">
        <v>-1.863126E-2</v>
      </c>
      <c r="S43" s="145">
        <v>4.8566880000000005E-3</v>
      </c>
      <c r="T43" s="145">
        <v>4.1868E-5</v>
      </c>
      <c r="U43" s="145">
        <v>7.5362400000000005E-4</v>
      </c>
      <c r="V43" s="10">
        <v>6.652825200000001E-2</v>
      </c>
      <c r="W43" s="10">
        <v>27.704641752000001</v>
      </c>
      <c r="X43" s="10">
        <v>5.8937164920000003</v>
      </c>
      <c r="Y43" s="145">
        <v>0</v>
      </c>
      <c r="Z43" s="145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46">
        <v>30.805098928</v>
      </c>
      <c r="AH43" s="10">
        <v>9.084686112</v>
      </c>
      <c r="AI43" s="10">
        <v>0</v>
      </c>
      <c r="AJ43" s="144">
        <v>0</v>
      </c>
      <c r="AK43" s="147">
        <v>0</v>
      </c>
      <c r="AL43" s="145">
        <v>0</v>
      </c>
      <c r="AM43" s="145">
        <v>0</v>
      </c>
      <c r="AN43" s="145">
        <v>0</v>
      </c>
      <c r="AO43" s="145">
        <v>0</v>
      </c>
      <c r="AP43" s="145">
        <v>0</v>
      </c>
      <c r="AQ43" s="151">
        <v>0</v>
      </c>
      <c r="AR43" s="10">
        <v>0</v>
      </c>
      <c r="AS43" s="65">
        <f t="shared" si="0"/>
        <v>73.488143284000003</v>
      </c>
    </row>
    <row r="44" spans="1:45" ht="14.5" thickTop="1" thickBot="1" x14ac:dyDescent="0.75">
      <c r="A44" s="104" t="s">
        <v>234</v>
      </c>
      <c r="B44" s="105" t="s">
        <v>235</v>
      </c>
      <c r="C44" s="118">
        <v>0</v>
      </c>
      <c r="D44" s="113">
        <v>0</v>
      </c>
      <c r="E44" s="114">
        <v>0</v>
      </c>
      <c r="F44" s="109">
        <v>0</v>
      </c>
      <c r="G44" s="107">
        <v>21.985682292</v>
      </c>
      <c r="H44" s="107">
        <v>0.22010007600000003</v>
      </c>
      <c r="I44" s="107">
        <v>0</v>
      </c>
      <c r="J44" s="107">
        <v>0</v>
      </c>
      <c r="K44" s="107">
        <v>0</v>
      </c>
      <c r="L44" s="107">
        <v>8.3735999999999999E-5</v>
      </c>
      <c r="M44" s="107">
        <v>4.0781106720000002</v>
      </c>
      <c r="N44" s="107">
        <v>0</v>
      </c>
      <c r="O44" s="107">
        <v>0</v>
      </c>
      <c r="P44" s="110">
        <v>26.283976776000003</v>
      </c>
      <c r="Q44" s="107">
        <v>3.7681200000000002E-4</v>
      </c>
      <c r="R44" s="107">
        <v>0</v>
      </c>
      <c r="S44" s="107">
        <v>0</v>
      </c>
      <c r="T44" s="107">
        <v>0</v>
      </c>
      <c r="U44" s="107">
        <v>0</v>
      </c>
      <c r="V44" s="110">
        <v>3.7681200000000002E-4</v>
      </c>
      <c r="W44" s="111">
        <v>26.284353588000002</v>
      </c>
      <c r="X44" s="112">
        <v>5.7219320880000009</v>
      </c>
      <c r="Y44" s="107">
        <v>0</v>
      </c>
      <c r="Z44" s="107">
        <v>0</v>
      </c>
      <c r="AA44" s="108">
        <v>0</v>
      </c>
      <c r="AB44" s="115">
        <v>0</v>
      </c>
      <c r="AC44" s="113">
        <v>0</v>
      </c>
      <c r="AD44" s="116">
        <v>0</v>
      </c>
      <c r="AE44" s="116">
        <v>0</v>
      </c>
      <c r="AF44" s="116">
        <v>0</v>
      </c>
      <c r="AG44" s="108">
        <v>2.7943540560000004</v>
      </c>
      <c r="AH44" s="112">
        <v>9.084686112</v>
      </c>
      <c r="AI44" s="112">
        <v>0</v>
      </c>
      <c r="AJ44" s="106">
        <v>0</v>
      </c>
      <c r="AK44" s="109">
        <v>0</v>
      </c>
      <c r="AL44" s="107">
        <v>0</v>
      </c>
      <c r="AM44" s="107">
        <v>0</v>
      </c>
      <c r="AN44" s="107">
        <v>0</v>
      </c>
      <c r="AO44" s="107">
        <v>0</v>
      </c>
      <c r="AP44" s="119">
        <v>0</v>
      </c>
      <c r="AQ44" s="119">
        <v>0</v>
      </c>
      <c r="AR44" s="120">
        <v>0</v>
      </c>
      <c r="AS44" s="65">
        <f t="shared" si="0"/>
        <v>43.885325844</v>
      </c>
    </row>
    <row r="45" spans="1:45" ht="14.5" thickTop="1" thickBot="1" x14ac:dyDescent="0.75">
      <c r="A45" s="104" t="s">
        <v>236</v>
      </c>
      <c r="B45" s="105" t="s">
        <v>237</v>
      </c>
      <c r="C45" s="118">
        <v>0</v>
      </c>
      <c r="D45" s="113">
        <v>0</v>
      </c>
      <c r="E45" s="114">
        <v>0</v>
      </c>
      <c r="F45" s="109">
        <v>0.13946230800000001</v>
      </c>
      <c r="G45" s="109">
        <v>1.1167451640000001</v>
      </c>
      <c r="H45" s="107">
        <v>1.8505656000000002E-2</v>
      </c>
      <c r="I45" s="107">
        <v>0</v>
      </c>
      <c r="J45" s="107">
        <v>4.0611960000000004E-3</v>
      </c>
      <c r="K45" s="107">
        <v>0</v>
      </c>
      <c r="L45" s="107">
        <v>0</v>
      </c>
      <c r="M45" s="107">
        <v>0</v>
      </c>
      <c r="N45" s="107">
        <v>7.4608776000000002E-2</v>
      </c>
      <c r="O45" s="107">
        <v>0</v>
      </c>
      <c r="P45" s="110">
        <v>1.3533831000000001</v>
      </c>
      <c r="Q45" s="109">
        <v>7.2431639999999999E-3</v>
      </c>
      <c r="R45" s="107">
        <v>-1.863126E-2</v>
      </c>
      <c r="S45" s="107">
        <v>4.8566880000000005E-3</v>
      </c>
      <c r="T45" s="107">
        <v>4.1868E-5</v>
      </c>
      <c r="U45" s="107">
        <v>0</v>
      </c>
      <c r="V45" s="110">
        <v>-6.4895400000000002E-3</v>
      </c>
      <c r="W45" s="111">
        <v>1.34689356</v>
      </c>
      <c r="X45" s="112">
        <v>0</v>
      </c>
      <c r="Y45" s="107">
        <v>0</v>
      </c>
      <c r="Z45" s="107">
        <v>0</v>
      </c>
      <c r="AA45" s="108">
        <v>0</v>
      </c>
      <c r="AB45" s="115">
        <v>0</v>
      </c>
      <c r="AC45" s="113">
        <v>0</v>
      </c>
      <c r="AD45" s="116">
        <v>0</v>
      </c>
      <c r="AE45" s="116">
        <v>0</v>
      </c>
      <c r="AF45" s="116">
        <v>0</v>
      </c>
      <c r="AG45" s="114">
        <v>0</v>
      </c>
      <c r="AH45" s="112">
        <v>0</v>
      </c>
      <c r="AI45" s="112">
        <v>0</v>
      </c>
      <c r="AJ45" s="106">
        <v>0</v>
      </c>
      <c r="AK45" s="109">
        <v>0</v>
      </c>
      <c r="AL45" s="107">
        <v>0</v>
      </c>
      <c r="AM45" s="107">
        <v>0</v>
      </c>
      <c r="AN45" s="107">
        <v>0</v>
      </c>
      <c r="AO45" s="107">
        <v>0</v>
      </c>
      <c r="AP45" s="119">
        <v>0</v>
      </c>
      <c r="AQ45" s="119">
        <v>0</v>
      </c>
      <c r="AR45" s="120">
        <v>0</v>
      </c>
      <c r="AS45" s="65">
        <f t="shared" si="0"/>
        <v>1.34689356</v>
      </c>
    </row>
    <row r="46" spans="1:45" ht="14.5" thickTop="1" thickBot="1" x14ac:dyDescent="0.75">
      <c r="A46" s="104" t="s">
        <v>238</v>
      </c>
      <c r="B46" s="105" t="s">
        <v>239</v>
      </c>
      <c r="C46" s="106">
        <v>0</v>
      </c>
      <c r="D46" s="107">
        <v>0</v>
      </c>
      <c r="E46" s="108">
        <v>0</v>
      </c>
      <c r="F46" s="109">
        <v>0</v>
      </c>
      <c r="G46" s="107">
        <v>0</v>
      </c>
      <c r="H46" s="107">
        <v>0</v>
      </c>
      <c r="I46" s="107">
        <v>0</v>
      </c>
      <c r="J46" s="107">
        <v>0</v>
      </c>
      <c r="K46" s="113">
        <v>0</v>
      </c>
      <c r="L46" s="107">
        <v>0</v>
      </c>
      <c r="M46" s="107">
        <v>0</v>
      </c>
      <c r="N46" s="107">
        <v>0</v>
      </c>
      <c r="O46" s="107">
        <v>0</v>
      </c>
      <c r="P46" s="110">
        <v>0</v>
      </c>
      <c r="Q46" s="109">
        <v>0</v>
      </c>
      <c r="R46" s="107">
        <v>0</v>
      </c>
      <c r="S46" s="107">
        <v>0</v>
      </c>
      <c r="T46" s="107">
        <v>0</v>
      </c>
      <c r="U46" s="107">
        <v>0</v>
      </c>
      <c r="V46" s="110">
        <v>0</v>
      </c>
      <c r="W46" s="111">
        <v>0</v>
      </c>
      <c r="X46" s="112">
        <v>0</v>
      </c>
      <c r="Y46" s="107">
        <v>0</v>
      </c>
      <c r="Z46" s="107">
        <v>0</v>
      </c>
      <c r="AA46" s="108">
        <v>0</v>
      </c>
      <c r="AB46" s="115">
        <v>0</v>
      </c>
      <c r="AC46" s="113">
        <v>0</v>
      </c>
      <c r="AD46" s="116">
        <v>0</v>
      </c>
      <c r="AE46" s="116">
        <v>0</v>
      </c>
      <c r="AF46" s="116">
        <v>0</v>
      </c>
      <c r="AG46" s="108">
        <v>0</v>
      </c>
      <c r="AH46" s="112">
        <v>0</v>
      </c>
      <c r="AI46" s="112">
        <v>0</v>
      </c>
      <c r="AJ46" s="106">
        <v>0</v>
      </c>
      <c r="AK46" s="109">
        <v>0</v>
      </c>
      <c r="AL46" s="107">
        <v>0</v>
      </c>
      <c r="AM46" s="107">
        <v>0</v>
      </c>
      <c r="AN46" s="107">
        <v>0</v>
      </c>
      <c r="AO46" s="107">
        <v>0</v>
      </c>
      <c r="AP46" s="119">
        <v>0</v>
      </c>
      <c r="AQ46" s="119">
        <v>0</v>
      </c>
      <c r="AR46" s="120">
        <v>0</v>
      </c>
      <c r="AS46" s="65">
        <f t="shared" si="0"/>
        <v>0</v>
      </c>
    </row>
    <row r="47" spans="1:45" ht="14.5" thickTop="1" thickBot="1" x14ac:dyDescent="0.75">
      <c r="A47" s="104" t="s">
        <v>240</v>
      </c>
      <c r="B47" s="105" t="s">
        <v>241</v>
      </c>
      <c r="C47" s="106">
        <v>0</v>
      </c>
      <c r="D47" s="107">
        <v>0</v>
      </c>
      <c r="E47" s="108">
        <v>0</v>
      </c>
      <c r="F47" s="109">
        <v>0</v>
      </c>
      <c r="G47" s="107">
        <v>0</v>
      </c>
      <c r="H47" s="107">
        <v>0</v>
      </c>
      <c r="I47" s="107">
        <v>0</v>
      </c>
      <c r="J47" s="107">
        <v>0</v>
      </c>
      <c r="K47" s="113">
        <v>0</v>
      </c>
      <c r="L47" s="107">
        <v>0</v>
      </c>
      <c r="M47" s="107">
        <v>0</v>
      </c>
      <c r="N47" s="107">
        <v>0</v>
      </c>
      <c r="O47" s="107">
        <v>0</v>
      </c>
      <c r="P47" s="110">
        <v>0</v>
      </c>
      <c r="Q47" s="109">
        <v>7.1887355999999999E-2</v>
      </c>
      <c r="R47" s="107">
        <v>0</v>
      </c>
      <c r="S47" s="107">
        <v>0</v>
      </c>
      <c r="T47" s="107">
        <v>0</v>
      </c>
      <c r="U47" s="107">
        <v>0</v>
      </c>
      <c r="V47" s="110">
        <v>7.1887355999999999E-2</v>
      </c>
      <c r="W47" s="111">
        <v>7.1887355999999999E-2</v>
      </c>
      <c r="X47" s="112">
        <v>0</v>
      </c>
      <c r="Y47" s="107">
        <v>0</v>
      </c>
      <c r="Z47" s="107">
        <v>0</v>
      </c>
      <c r="AA47" s="108">
        <v>0</v>
      </c>
      <c r="AB47" s="115">
        <v>0</v>
      </c>
      <c r="AC47" s="113">
        <v>0</v>
      </c>
      <c r="AD47" s="116">
        <v>0</v>
      </c>
      <c r="AE47" s="116">
        <v>0</v>
      </c>
      <c r="AF47" s="116">
        <v>0</v>
      </c>
      <c r="AG47" s="108">
        <v>5.1307809280000001</v>
      </c>
      <c r="AH47" s="112">
        <v>0</v>
      </c>
      <c r="AI47" s="112">
        <v>0</v>
      </c>
      <c r="AJ47" s="106">
        <v>0</v>
      </c>
      <c r="AK47" s="109">
        <v>0</v>
      </c>
      <c r="AL47" s="107">
        <v>0</v>
      </c>
      <c r="AM47" s="107">
        <v>0</v>
      </c>
      <c r="AN47" s="107">
        <v>0</v>
      </c>
      <c r="AO47" s="107">
        <v>0</v>
      </c>
      <c r="AP47" s="119">
        <v>0</v>
      </c>
      <c r="AQ47" s="119">
        <v>0</v>
      </c>
      <c r="AR47" s="120">
        <v>0</v>
      </c>
      <c r="AS47" s="65">
        <f t="shared" si="0"/>
        <v>5.2026682840000005</v>
      </c>
    </row>
    <row r="48" spans="1:45" ht="14.5" thickTop="1" thickBot="1" x14ac:dyDescent="0.75">
      <c r="A48" s="104" t="s">
        <v>242</v>
      </c>
      <c r="B48" s="105" t="s">
        <v>243</v>
      </c>
      <c r="C48" s="118">
        <v>0</v>
      </c>
      <c r="D48" s="113">
        <v>0</v>
      </c>
      <c r="E48" s="114">
        <v>0</v>
      </c>
      <c r="F48" s="115">
        <v>0</v>
      </c>
      <c r="G48" s="113">
        <v>0</v>
      </c>
      <c r="H48" s="113">
        <v>0</v>
      </c>
      <c r="I48" s="113">
        <v>0</v>
      </c>
      <c r="J48" s="113">
        <v>0</v>
      </c>
      <c r="K48" s="113">
        <v>0</v>
      </c>
      <c r="L48" s="113">
        <v>0</v>
      </c>
      <c r="M48" s="113">
        <v>0</v>
      </c>
      <c r="N48" s="113">
        <v>0</v>
      </c>
      <c r="O48" s="113">
        <v>0</v>
      </c>
      <c r="P48" s="157">
        <v>0</v>
      </c>
      <c r="Q48" s="115">
        <v>0</v>
      </c>
      <c r="R48" s="113">
        <v>0</v>
      </c>
      <c r="S48" s="113">
        <v>0</v>
      </c>
      <c r="T48" s="113">
        <v>0</v>
      </c>
      <c r="U48" s="113">
        <v>0</v>
      </c>
      <c r="V48" s="157">
        <v>0</v>
      </c>
      <c r="W48" s="158">
        <v>0</v>
      </c>
      <c r="X48" s="117">
        <v>0</v>
      </c>
      <c r="Y48" s="113">
        <v>0</v>
      </c>
      <c r="Z48" s="113">
        <v>0</v>
      </c>
      <c r="AA48" s="114">
        <v>0</v>
      </c>
      <c r="AB48" s="115">
        <v>0</v>
      </c>
      <c r="AC48" s="113">
        <v>0</v>
      </c>
      <c r="AD48" s="116">
        <v>0</v>
      </c>
      <c r="AE48" s="116">
        <v>0</v>
      </c>
      <c r="AF48" s="116">
        <v>0</v>
      </c>
      <c r="AG48" s="108">
        <v>3.8917562040000004</v>
      </c>
      <c r="AH48" s="117">
        <v>0</v>
      </c>
      <c r="AI48" s="117">
        <v>0</v>
      </c>
      <c r="AJ48" s="118">
        <v>0</v>
      </c>
      <c r="AK48" s="115">
        <v>0</v>
      </c>
      <c r="AL48" s="113">
        <v>0</v>
      </c>
      <c r="AM48" s="113">
        <v>0</v>
      </c>
      <c r="AN48" s="113">
        <v>0</v>
      </c>
      <c r="AO48" s="113">
        <v>0</v>
      </c>
      <c r="AP48" s="116">
        <v>0</v>
      </c>
      <c r="AQ48" s="116">
        <v>0</v>
      </c>
      <c r="AR48" s="124">
        <v>0</v>
      </c>
      <c r="AS48" s="65">
        <f t="shared" si="0"/>
        <v>3.8917562040000004</v>
      </c>
    </row>
    <row r="49" spans="1:49" ht="14.5" thickTop="1" thickBot="1" x14ac:dyDescent="0.75">
      <c r="A49" s="104" t="s">
        <v>244</v>
      </c>
      <c r="B49" s="105" t="s">
        <v>245</v>
      </c>
      <c r="C49" s="106">
        <v>0</v>
      </c>
      <c r="D49" s="107">
        <v>0</v>
      </c>
      <c r="E49" s="108">
        <v>0</v>
      </c>
      <c r="F49" s="109">
        <v>0</v>
      </c>
      <c r="G49" s="107">
        <v>0</v>
      </c>
      <c r="H49" s="107">
        <v>0</v>
      </c>
      <c r="I49" s="107">
        <v>0</v>
      </c>
      <c r="J49" s="107">
        <v>0</v>
      </c>
      <c r="K49" s="113">
        <v>0</v>
      </c>
      <c r="L49" s="107">
        <v>0</v>
      </c>
      <c r="M49" s="107">
        <v>0</v>
      </c>
      <c r="N49" s="107">
        <v>0</v>
      </c>
      <c r="O49" s="107">
        <v>0</v>
      </c>
      <c r="P49" s="110">
        <v>0</v>
      </c>
      <c r="Q49" s="109">
        <v>0</v>
      </c>
      <c r="R49" s="107">
        <v>0</v>
      </c>
      <c r="S49" s="107">
        <v>0</v>
      </c>
      <c r="T49" s="107">
        <v>0</v>
      </c>
      <c r="U49" s="107">
        <v>0</v>
      </c>
      <c r="V49" s="110">
        <v>0</v>
      </c>
      <c r="W49" s="111">
        <v>0</v>
      </c>
      <c r="X49" s="112">
        <v>3.7681200000000002E-4</v>
      </c>
      <c r="Y49" s="107">
        <v>0</v>
      </c>
      <c r="Z49" s="107">
        <v>0</v>
      </c>
      <c r="AA49" s="108">
        <v>0</v>
      </c>
      <c r="AB49" s="115">
        <v>0</v>
      </c>
      <c r="AC49" s="113">
        <v>0</v>
      </c>
      <c r="AD49" s="116">
        <v>0</v>
      </c>
      <c r="AE49" s="116">
        <v>0</v>
      </c>
      <c r="AF49" s="116">
        <v>0</v>
      </c>
      <c r="AG49" s="108">
        <v>0</v>
      </c>
      <c r="AH49" s="112">
        <v>0</v>
      </c>
      <c r="AI49" s="112">
        <v>0</v>
      </c>
      <c r="AJ49" s="106">
        <v>0</v>
      </c>
      <c r="AK49" s="109">
        <v>0</v>
      </c>
      <c r="AL49" s="107">
        <v>0</v>
      </c>
      <c r="AM49" s="107">
        <v>0</v>
      </c>
      <c r="AN49" s="107">
        <v>0</v>
      </c>
      <c r="AO49" s="107">
        <v>0</v>
      </c>
      <c r="AP49" s="119">
        <v>0</v>
      </c>
      <c r="AQ49" s="119">
        <v>0</v>
      </c>
      <c r="AR49" s="120">
        <v>0</v>
      </c>
      <c r="AS49" s="65">
        <f t="shared" si="0"/>
        <v>3.7681200000000002E-4</v>
      </c>
    </row>
    <row r="50" spans="1:49" ht="14.5" thickTop="1" thickBot="1" x14ac:dyDescent="0.75">
      <c r="A50" s="10" t="s">
        <v>246</v>
      </c>
      <c r="B50" s="10" t="s">
        <v>247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2.0934E-4</v>
      </c>
      <c r="I50" s="10">
        <v>0</v>
      </c>
      <c r="J50" s="10">
        <v>0</v>
      </c>
      <c r="K50" s="10">
        <v>0</v>
      </c>
      <c r="L50" s="10">
        <v>5.4428400000000002E-4</v>
      </c>
      <c r="M50" s="10">
        <v>0</v>
      </c>
      <c r="N50" s="10">
        <v>0</v>
      </c>
      <c r="O50" s="10">
        <v>0</v>
      </c>
      <c r="P50" s="10">
        <v>7.5362400000000005E-4</v>
      </c>
      <c r="Q50" s="10">
        <v>0</v>
      </c>
      <c r="R50" s="10">
        <v>0</v>
      </c>
      <c r="S50" s="10">
        <v>0</v>
      </c>
      <c r="T50" s="10">
        <v>0</v>
      </c>
      <c r="U50" s="10">
        <v>7.5362400000000005E-4</v>
      </c>
      <c r="V50" s="10">
        <v>7.5362400000000005E-4</v>
      </c>
      <c r="W50" s="10">
        <v>1.5072480000000001E-3</v>
      </c>
      <c r="X50" s="10">
        <v>0.17136572400000002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18.738232740000001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59">
        <v>0</v>
      </c>
      <c r="AS50" s="65">
        <f t="shared" si="0"/>
        <v>18.911105712000001</v>
      </c>
    </row>
    <row r="51" spans="1:49" ht="14.5" thickTop="1" thickBot="1" x14ac:dyDescent="0.75">
      <c r="A51" s="10" t="s">
        <v>248</v>
      </c>
      <c r="B51" s="126" t="s">
        <v>249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7">
        <v>20.706489288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29.731890312000004</v>
      </c>
      <c r="O51" s="107">
        <v>0</v>
      </c>
      <c r="P51" s="110">
        <v>50.438379600000005</v>
      </c>
      <c r="Q51" s="109">
        <v>0</v>
      </c>
      <c r="R51" s="107">
        <v>0</v>
      </c>
      <c r="S51" s="107">
        <v>0</v>
      </c>
      <c r="T51" s="107">
        <v>0</v>
      </c>
      <c r="U51" s="10">
        <v>0</v>
      </c>
      <c r="V51" s="110">
        <v>0</v>
      </c>
      <c r="W51" s="111">
        <v>50.438379600000005</v>
      </c>
      <c r="X51" s="10">
        <v>2.1479958720000001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61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59">
        <v>0</v>
      </c>
      <c r="AS51" s="65">
        <f t="shared" si="0"/>
        <v>52.586375472000007</v>
      </c>
    </row>
    <row r="52" spans="1:49" ht="14.5" thickTop="1" thickBot="1" x14ac:dyDescent="0.75">
      <c r="A52" s="125" t="s">
        <v>250</v>
      </c>
      <c r="B52" s="126" t="s">
        <v>251</v>
      </c>
      <c r="C52" s="127">
        <v>0.257571936</v>
      </c>
      <c r="D52" s="128">
        <v>0.25627402800000004</v>
      </c>
      <c r="E52" s="129">
        <v>0.51384596400000004</v>
      </c>
      <c r="F52" s="130">
        <v>0</v>
      </c>
      <c r="G52" s="128">
        <v>0</v>
      </c>
      <c r="H52" s="128">
        <v>23.877320400000002</v>
      </c>
      <c r="I52" s="128">
        <v>47.807986804000002</v>
      </c>
      <c r="J52" s="128">
        <v>4.6807215999999999E-2</v>
      </c>
      <c r="K52" s="128">
        <v>6.4392984000000002</v>
      </c>
      <c r="L52" s="128">
        <v>197.33602572000001</v>
      </c>
      <c r="M52" s="128">
        <v>5.8814491680000005</v>
      </c>
      <c r="N52" s="128">
        <v>0</v>
      </c>
      <c r="O52" s="128">
        <v>16.192993284</v>
      </c>
      <c r="P52" s="131">
        <v>297.33163099200004</v>
      </c>
      <c r="Q52" s="130">
        <v>1.9729876319999999</v>
      </c>
      <c r="R52" s="128">
        <v>5.4921605040000001</v>
      </c>
      <c r="S52" s="128">
        <v>0.39958819200000001</v>
      </c>
      <c r="T52" s="128">
        <v>0.109861632</v>
      </c>
      <c r="U52" s="128">
        <v>0.85791718800000005</v>
      </c>
      <c r="V52" s="131">
        <v>8.8325151480000006</v>
      </c>
      <c r="W52" s="132">
        <v>306.14111874000002</v>
      </c>
      <c r="X52" s="133">
        <v>61.390629720000007</v>
      </c>
      <c r="Y52" s="128">
        <v>0</v>
      </c>
      <c r="Z52" s="128">
        <v>0</v>
      </c>
      <c r="AA52" s="134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62">
        <v>162.818288064</v>
      </c>
      <c r="AH52" s="133">
        <v>51.347208275999996</v>
      </c>
      <c r="AI52" s="139">
        <v>3.5770763159999999</v>
      </c>
      <c r="AJ52" s="130">
        <v>3.2274366479999999</v>
      </c>
      <c r="AK52" s="130">
        <v>38.568508524000002</v>
      </c>
      <c r="AL52" s="163">
        <v>0</v>
      </c>
      <c r="AM52" s="163">
        <v>0</v>
      </c>
      <c r="AN52" s="128">
        <v>2.1704371200000003</v>
      </c>
      <c r="AO52" s="128">
        <v>0.35386833600000001</v>
      </c>
      <c r="AP52" s="128">
        <v>0.22227721200000003</v>
      </c>
      <c r="AQ52" s="140">
        <v>24.913511532000001</v>
      </c>
      <c r="AR52" s="132">
        <v>69.456039372000006</v>
      </c>
      <c r="AS52" s="65">
        <f t="shared" si="0"/>
        <v>655.24420645200007</v>
      </c>
    </row>
    <row r="53" spans="1:49" ht="14.5" thickTop="1" thickBot="1" x14ac:dyDescent="0.75">
      <c r="A53" s="10" t="s">
        <v>252</v>
      </c>
      <c r="B53" s="126"/>
      <c r="C53" s="127">
        <v>1.1178756E-2</v>
      </c>
      <c r="D53" s="128">
        <v>4.9404240000000006E-3</v>
      </c>
      <c r="E53" s="134">
        <v>1.611918E-2</v>
      </c>
      <c r="F53" s="130">
        <v>0</v>
      </c>
      <c r="G53" s="128">
        <v>0</v>
      </c>
      <c r="H53" s="128">
        <v>-0.86813298000000005</v>
      </c>
      <c r="I53" s="128">
        <v>-0.54541443600000006</v>
      </c>
      <c r="J53" s="128">
        <v>9.3784320000000008E-3</v>
      </c>
      <c r="K53" s="128">
        <v>0.72578178000000004</v>
      </c>
      <c r="L53" s="128">
        <v>0.94408153200000011</v>
      </c>
      <c r="M53" s="128">
        <v>-0.81408139199999996</v>
      </c>
      <c r="N53" s="128">
        <v>0</v>
      </c>
      <c r="O53" s="128">
        <v>0.10199044800000001</v>
      </c>
      <c r="P53" s="10">
        <v>-0.44639661600000002</v>
      </c>
      <c r="Q53" s="130">
        <v>1.8840600000000001E-3</v>
      </c>
      <c r="R53" s="128">
        <v>-1.3104684E-2</v>
      </c>
      <c r="S53" s="128">
        <v>-1.3314024000000001E-2</v>
      </c>
      <c r="T53" s="128">
        <v>-1.9802356E-2</v>
      </c>
      <c r="U53" s="128">
        <v>9.2109600000000007E-3</v>
      </c>
      <c r="V53" s="10">
        <v>-3.4876044000000002E-2</v>
      </c>
      <c r="W53" s="10">
        <v>-0.50430006000000005</v>
      </c>
      <c r="X53" s="139">
        <v>-0.41411638800000006</v>
      </c>
      <c r="Y53" s="128">
        <v>0</v>
      </c>
      <c r="Z53" s="128">
        <v>0</v>
      </c>
      <c r="AA53" s="134">
        <v>0</v>
      </c>
      <c r="AB53" s="10">
        <v>0</v>
      </c>
      <c r="AC53" s="163">
        <v>0</v>
      </c>
      <c r="AD53" s="137">
        <v>0</v>
      </c>
      <c r="AE53" s="137">
        <v>0</v>
      </c>
      <c r="AF53" s="137">
        <v>0</v>
      </c>
      <c r="AG53" s="134">
        <v>8.7922800000000002E-4</v>
      </c>
      <c r="AH53" s="139">
        <v>0</v>
      </c>
      <c r="AI53" s="139">
        <v>0</v>
      </c>
      <c r="AJ53" s="130">
        <v>0</v>
      </c>
      <c r="AK53" s="130">
        <v>0</v>
      </c>
      <c r="AL53" s="163">
        <v>0</v>
      </c>
      <c r="AM53" s="163">
        <v>0</v>
      </c>
      <c r="AN53" s="128">
        <v>0</v>
      </c>
      <c r="AO53" s="128">
        <v>0</v>
      </c>
      <c r="AP53" s="128">
        <v>-4.6054800000000002E-4</v>
      </c>
      <c r="AQ53" s="140">
        <v>0</v>
      </c>
      <c r="AR53" s="10">
        <v>-4.6054800000000002E-4</v>
      </c>
      <c r="AS53" s="65">
        <f t="shared" si="0"/>
        <v>-0.90187858800000009</v>
      </c>
    </row>
    <row r="54" spans="1:49" ht="14.5" thickTop="1" thickBot="1" x14ac:dyDescent="0.75">
      <c r="A54" s="125" t="s">
        <v>253</v>
      </c>
      <c r="B54" s="126" t="s">
        <v>254</v>
      </c>
      <c r="C54" s="127">
        <v>0.24639318000000002</v>
      </c>
      <c r="D54" s="128">
        <v>0.25133360399999999</v>
      </c>
      <c r="E54" s="129">
        <v>0.49772678400000003</v>
      </c>
      <c r="F54" s="10">
        <v>0</v>
      </c>
      <c r="G54" s="163">
        <v>0</v>
      </c>
      <c r="H54" s="128">
        <v>24.745453380000001</v>
      </c>
      <c r="I54" s="128">
        <v>48.103401240000004</v>
      </c>
      <c r="J54" s="128">
        <v>3.7178784000000006E-2</v>
      </c>
      <c r="K54" s="128">
        <v>5.7135166200000009</v>
      </c>
      <c r="L54" s="128">
        <v>196.39194418800002</v>
      </c>
      <c r="M54" s="128">
        <v>6.6980305600000003</v>
      </c>
      <c r="N54" s="128">
        <v>0</v>
      </c>
      <c r="O54" s="128">
        <v>16.091002836000001</v>
      </c>
      <c r="P54" s="131">
        <v>297.778027608</v>
      </c>
      <c r="Q54" s="130">
        <v>1.9711035720000001</v>
      </c>
      <c r="R54" s="128">
        <v>5.5052651880000001</v>
      </c>
      <c r="S54" s="128">
        <v>0.41290221599999999</v>
      </c>
      <c r="T54" s="128">
        <v>0.12941398800000001</v>
      </c>
      <c r="U54" s="128">
        <v>0.84870622800000006</v>
      </c>
      <c r="V54" s="131">
        <v>8.8673911919999995</v>
      </c>
      <c r="W54" s="132">
        <v>306.64541880000002</v>
      </c>
      <c r="X54" s="133">
        <v>61.804746108000003</v>
      </c>
      <c r="Y54" s="128">
        <v>0</v>
      </c>
      <c r="Z54" s="128">
        <v>0</v>
      </c>
      <c r="AA54" s="134">
        <v>0</v>
      </c>
      <c r="AB54" s="10">
        <v>0</v>
      </c>
      <c r="AC54" s="163">
        <v>0</v>
      </c>
      <c r="AD54" s="137">
        <v>0</v>
      </c>
      <c r="AE54" s="137">
        <v>0</v>
      </c>
      <c r="AF54" s="137">
        <v>0</v>
      </c>
      <c r="AG54" s="129">
        <v>162.81740883600003</v>
      </c>
      <c r="AH54" s="133">
        <v>51.347208275999996</v>
      </c>
      <c r="AI54" s="139">
        <v>3.5770763159999999</v>
      </c>
      <c r="AJ54" s="130">
        <v>3.2274366479999999</v>
      </c>
      <c r="AK54" s="130">
        <v>38.568508524000002</v>
      </c>
      <c r="AL54" s="163">
        <v>0</v>
      </c>
      <c r="AM54" s="163">
        <v>0</v>
      </c>
      <c r="AN54" s="128">
        <v>2.1704371200000003</v>
      </c>
      <c r="AO54" s="128">
        <v>0.35386833600000001</v>
      </c>
      <c r="AP54" s="128">
        <v>0.22273776000000001</v>
      </c>
      <c r="AQ54" s="140">
        <v>24.913511532000001</v>
      </c>
      <c r="AR54" s="132">
        <v>69.456499919999999</v>
      </c>
      <c r="AS54" s="65">
        <f t="shared" si="0"/>
        <v>656.14608504</v>
      </c>
    </row>
    <row r="55" spans="1:49" ht="14.5" thickTop="1" thickBot="1" x14ac:dyDescent="0.75">
      <c r="A55" s="142" t="s">
        <v>255</v>
      </c>
      <c r="B55" s="143" t="s">
        <v>256</v>
      </c>
      <c r="C55" s="144">
        <v>0</v>
      </c>
      <c r="D55" s="145">
        <v>0</v>
      </c>
      <c r="E55" s="146">
        <v>0</v>
      </c>
      <c r="F55" s="10">
        <v>0</v>
      </c>
      <c r="G55" s="10">
        <v>0</v>
      </c>
      <c r="H55" s="145">
        <v>0.194351256</v>
      </c>
      <c r="I55" s="145">
        <v>2.0096640000000002E-2</v>
      </c>
      <c r="J55" s="145">
        <v>2.4785856000000002E-2</v>
      </c>
      <c r="K55" s="10">
        <v>0</v>
      </c>
      <c r="L55" s="145">
        <v>14.075435448000002</v>
      </c>
      <c r="M55" s="145">
        <v>0.16466684400000001</v>
      </c>
      <c r="N55" s="145">
        <v>0</v>
      </c>
      <c r="O55" s="145">
        <v>0</v>
      </c>
      <c r="P55" s="10">
        <v>14.479336044</v>
      </c>
      <c r="Q55" s="147">
        <v>1.3900176E-2</v>
      </c>
      <c r="R55" s="145">
        <v>0</v>
      </c>
      <c r="S55" s="145">
        <v>0</v>
      </c>
      <c r="T55" s="145">
        <v>0</v>
      </c>
      <c r="U55" s="145">
        <v>0</v>
      </c>
      <c r="V55" s="10">
        <v>1.3900176E-2</v>
      </c>
      <c r="W55" s="10">
        <v>14.493236220000002</v>
      </c>
      <c r="X55" s="10">
        <v>0.19904047200000002</v>
      </c>
      <c r="Y55" s="145">
        <v>0</v>
      </c>
      <c r="Z55" s="145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46">
        <v>2.9830950000000001</v>
      </c>
      <c r="AH55" s="10">
        <v>5.0367204000000006E-2</v>
      </c>
      <c r="AI55" s="10">
        <v>0</v>
      </c>
      <c r="AJ55" s="144">
        <v>0</v>
      </c>
      <c r="AK55" s="147">
        <v>0.20238991200000003</v>
      </c>
      <c r="AL55" s="10">
        <v>0</v>
      </c>
      <c r="AM55" s="10">
        <v>0</v>
      </c>
      <c r="AN55" s="145">
        <v>0</v>
      </c>
      <c r="AO55" s="145">
        <v>0</v>
      </c>
      <c r="AP55" s="10">
        <v>0</v>
      </c>
      <c r="AQ55" s="164">
        <v>0</v>
      </c>
      <c r="AR55" s="10">
        <v>0.20238991200000003</v>
      </c>
      <c r="AS55" s="65">
        <f t="shared" si="0"/>
        <v>17.928128808000004</v>
      </c>
    </row>
    <row r="56" spans="1:49" ht="14.5" thickTop="1" thickBot="1" x14ac:dyDescent="0.75">
      <c r="A56" s="104" t="s">
        <v>198</v>
      </c>
      <c r="B56" s="105" t="s">
        <v>257</v>
      </c>
      <c r="C56" s="106">
        <v>0</v>
      </c>
      <c r="D56" s="107">
        <v>0</v>
      </c>
      <c r="E56" s="108">
        <v>0</v>
      </c>
      <c r="F56" s="115">
        <v>0</v>
      </c>
      <c r="G56" s="113">
        <v>0</v>
      </c>
      <c r="H56" s="107">
        <v>0.194351256</v>
      </c>
      <c r="I56" s="107">
        <v>1.4779404000000001E-2</v>
      </c>
      <c r="J56" s="107">
        <v>2.4785856000000002E-2</v>
      </c>
      <c r="K56" s="113">
        <v>0</v>
      </c>
      <c r="L56" s="107">
        <v>10.645608888000002</v>
      </c>
      <c r="M56" s="107">
        <v>3.6048348000000001E-2</v>
      </c>
      <c r="N56" s="107">
        <v>0</v>
      </c>
      <c r="O56" s="107">
        <v>0</v>
      </c>
      <c r="P56" s="110">
        <v>10.918073752</v>
      </c>
      <c r="Q56" s="109">
        <v>4.6892160000000004E-3</v>
      </c>
      <c r="R56" s="107">
        <v>0</v>
      </c>
      <c r="S56" s="107">
        <v>0</v>
      </c>
      <c r="T56" s="107">
        <v>0</v>
      </c>
      <c r="U56" s="107">
        <v>0</v>
      </c>
      <c r="V56" s="110">
        <v>4.6892160000000004E-3</v>
      </c>
      <c r="W56" s="111">
        <v>10.920262967999999</v>
      </c>
      <c r="X56" s="112">
        <v>0.17530131600000001</v>
      </c>
      <c r="Y56" s="107">
        <v>0</v>
      </c>
      <c r="Z56" s="107">
        <v>0</v>
      </c>
      <c r="AA56" s="108">
        <v>0</v>
      </c>
      <c r="AB56" s="115">
        <v>0</v>
      </c>
      <c r="AC56" s="113">
        <v>0</v>
      </c>
      <c r="AD56" s="116">
        <v>0</v>
      </c>
      <c r="AE56" s="116">
        <v>0</v>
      </c>
      <c r="AF56" s="116">
        <v>0</v>
      </c>
      <c r="AG56" s="108">
        <v>2.7422283960000002</v>
      </c>
      <c r="AH56" s="112">
        <v>5.0367204000000006E-2</v>
      </c>
      <c r="AI56" s="10">
        <v>0</v>
      </c>
      <c r="AJ56" s="106">
        <v>0</v>
      </c>
      <c r="AK56" s="109">
        <v>0.20238991200000003</v>
      </c>
      <c r="AL56" s="113">
        <v>0</v>
      </c>
      <c r="AM56" s="113">
        <v>0</v>
      </c>
      <c r="AN56" s="107">
        <v>0</v>
      </c>
      <c r="AO56" s="107">
        <v>0</v>
      </c>
      <c r="AP56" s="107">
        <v>0</v>
      </c>
      <c r="AQ56" s="119">
        <v>0</v>
      </c>
      <c r="AR56" s="120">
        <v>0.20238991200000003</v>
      </c>
      <c r="AS56" s="65">
        <f t="shared" si="0"/>
        <v>14.090549795999999</v>
      </c>
    </row>
    <row r="57" spans="1:49" ht="14.5" thickTop="1" thickBot="1" x14ac:dyDescent="0.75">
      <c r="A57" s="104" t="s">
        <v>258</v>
      </c>
      <c r="B57" s="105" t="s">
        <v>259</v>
      </c>
      <c r="C57" s="106">
        <v>0</v>
      </c>
      <c r="D57" s="107">
        <v>0</v>
      </c>
      <c r="E57" s="108">
        <v>0</v>
      </c>
      <c r="F57" s="115">
        <v>0</v>
      </c>
      <c r="G57" s="113">
        <v>0</v>
      </c>
      <c r="H57" s="107">
        <v>0</v>
      </c>
      <c r="I57" s="107">
        <v>5.3172360000000004E-3</v>
      </c>
      <c r="J57" s="107">
        <v>0</v>
      </c>
      <c r="K57" s="113">
        <v>0</v>
      </c>
      <c r="L57" s="107">
        <v>3.42982656</v>
      </c>
      <c r="M57" s="107">
        <v>0.128618496</v>
      </c>
      <c r="N57" s="107">
        <v>0</v>
      </c>
      <c r="O57" s="107">
        <v>0</v>
      </c>
      <c r="P57" s="110">
        <v>3.5637622920000003</v>
      </c>
      <c r="Q57" s="109">
        <v>9.2109600000000007E-3</v>
      </c>
      <c r="R57" s="107">
        <v>0</v>
      </c>
      <c r="S57" s="107">
        <v>0</v>
      </c>
      <c r="T57" s="107">
        <v>0</v>
      </c>
      <c r="U57" s="107">
        <v>0</v>
      </c>
      <c r="V57" s="110">
        <v>9.2109600000000007E-3</v>
      </c>
      <c r="W57" s="111">
        <v>3.5729732519999997</v>
      </c>
      <c r="X57" s="112">
        <v>2.3739156000000001E-2</v>
      </c>
      <c r="Y57" s="107">
        <v>0</v>
      </c>
      <c r="Z57" s="107">
        <v>0</v>
      </c>
      <c r="AA57" s="108">
        <v>0</v>
      </c>
      <c r="AB57" s="115">
        <v>0</v>
      </c>
      <c r="AC57" s="113">
        <v>0</v>
      </c>
      <c r="AD57" s="116">
        <v>0</v>
      </c>
      <c r="AE57" s="116">
        <v>0</v>
      </c>
      <c r="AF57" s="116">
        <v>0</v>
      </c>
      <c r="AG57" s="108">
        <v>0.24086660400000004</v>
      </c>
      <c r="AH57" s="112">
        <v>0</v>
      </c>
      <c r="AI57" s="10">
        <v>0</v>
      </c>
      <c r="AJ57" s="106">
        <v>0</v>
      </c>
      <c r="AK57" s="109">
        <v>0</v>
      </c>
      <c r="AL57" s="113">
        <v>0</v>
      </c>
      <c r="AM57" s="113">
        <v>0</v>
      </c>
      <c r="AN57" s="107">
        <v>0</v>
      </c>
      <c r="AO57" s="107">
        <v>0</v>
      </c>
      <c r="AP57" s="107">
        <v>0</v>
      </c>
      <c r="AQ57" s="119">
        <v>0</v>
      </c>
      <c r="AR57" s="120">
        <v>0</v>
      </c>
      <c r="AS57" s="65">
        <f t="shared" si="0"/>
        <v>3.837579012</v>
      </c>
    </row>
    <row r="58" spans="1:49" ht="14.5" thickTop="1" thickBot="1" x14ac:dyDescent="0.75">
      <c r="A58" s="125" t="s">
        <v>260</v>
      </c>
      <c r="B58" s="126" t="s">
        <v>261</v>
      </c>
      <c r="C58" s="127">
        <v>6.6988799999999999E-4</v>
      </c>
      <c r="D58" s="128">
        <v>0</v>
      </c>
      <c r="E58" s="129">
        <v>6.6988799999999999E-4</v>
      </c>
      <c r="F58" s="10">
        <v>0</v>
      </c>
      <c r="G58" s="163">
        <v>0</v>
      </c>
      <c r="H58" s="128">
        <v>4.7227104000000006E-2</v>
      </c>
      <c r="I58" s="128">
        <v>0</v>
      </c>
      <c r="J58" s="128">
        <v>0</v>
      </c>
      <c r="K58" s="163">
        <v>0</v>
      </c>
      <c r="L58" s="128">
        <v>1.2148837560000001</v>
      </c>
      <c r="M58" s="128">
        <v>1.8128844000000002E-2</v>
      </c>
      <c r="N58" s="128">
        <v>0</v>
      </c>
      <c r="O58" s="128">
        <v>0</v>
      </c>
      <c r="P58" s="131">
        <v>1.280239704</v>
      </c>
      <c r="Q58" s="130">
        <v>5.9787504000000005E-2</v>
      </c>
      <c r="R58" s="128">
        <v>0</v>
      </c>
      <c r="S58" s="128">
        <v>0</v>
      </c>
      <c r="T58" s="128">
        <v>0</v>
      </c>
      <c r="U58" s="128">
        <v>0</v>
      </c>
      <c r="V58" s="131">
        <v>5.9787504000000005E-2</v>
      </c>
      <c r="W58" s="132">
        <v>1.340027208</v>
      </c>
      <c r="X58" s="133">
        <v>0.17341725599999999</v>
      </c>
      <c r="Y58" s="128">
        <v>0</v>
      </c>
      <c r="Z58" s="128">
        <v>0</v>
      </c>
      <c r="AA58" s="134">
        <v>0</v>
      </c>
      <c r="AB58" s="10">
        <v>0</v>
      </c>
      <c r="AC58" s="163">
        <v>0</v>
      </c>
      <c r="AD58" s="137">
        <v>0</v>
      </c>
      <c r="AE58" s="137">
        <v>0</v>
      </c>
      <c r="AF58" s="137">
        <v>0</v>
      </c>
      <c r="AG58" s="129">
        <v>1.610787564</v>
      </c>
      <c r="AH58" s="133">
        <v>0.95459040000000006</v>
      </c>
      <c r="AI58" s="139">
        <v>0</v>
      </c>
      <c r="AJ58" s="127">
        <v>0</v>
      </c>
      <c r="AK58" s="130">
        <v>0</v>
      </c>
      <c r="AL58" s="163">
        <v>0</v>
      </c>
      <c r="AM58" s="163">
        <v>0</v>
      </c>
      <c r="AN58" s="128">
        <v>0</v>
      </c>
      <c r="AO58" s="128">
        <v>0</v>
      </c>
      <c r="AP58" s="128">
        <v>0</v>
      </c>
      <c r="AQ58" s="140">
        <v>0</v>
      </c>
      <c r="AR58" s="132">
        <v>0</v>
      </c>
      <c r="AS58" s="65">
        <f t="shared" si="0"/>
        <v>4.0794923160000005</v>
      </c>
    </row>
    <row r="59" spans="1:49" ht="14.5" thickTop="1" thickBot="1" x14ac:dyDescent="0.75">
      <c r="A59" s="10" t="s">
        <v>262</v>
      </c>
      <c r="B59" s="10" t="s">
        <v>263</v>
      </c>
      <c r="C59" s="10">
        <v>0.24572329200000001</v>
      </c>
      <c r="D59" s="10">
        <v>0.25133360399999999</v>
      </c>
      <c r="E59" s="10">
        <v>0.49705689600000003</v>
      </c>
      <c r="F59" s="10">
        <v>0</v>
      </c>
      <c r="G59" s="10">
        <v>0</v>
      </c>
      <c r="H59" s="10">
        <v>2.3284469520000002</v>
      </c>
      <c r="I59" s="10">
        <v>7.5362400000000005E-4</v>
      </c>
      <c r="J59" s="10">
        <v>1.088568E-3</v>
      </c>
      <c r="K59" s="10">
        <v>0</v>
      </c>
      <c r="L59" s="10">
        <v>3.6362358000000006</v>
      </c>
      <c r="M59" s="10">
        <v>2.8331238240000003</v>
      </c>
      <c r="N59" s="10">
        <v>0</v>
      </c>
      <c r="O59" s="10">
        <v>16.091002836000001</v>
      </c>
      <c r="P59" s="10">
        <v>24.890651604000002</v>
      </c>
      <c r="Q59" s="10">
        <v>0.40800366000000005</v>
      </c>
      <c r="R59" s="10">
        <v>1.6789068000000001E-2</v>
      </c>
      <c r="S59" s="10">
        <v>0.41290221599999999</v>
      </c>
      <c r="T59" s="10">
        <v>8.7880931999999995E-2</v>
      </c>
      <c r="U59" s="10">
        <v>0.84870622800000006</v>
      </c>
      <c r="V59" s="10">
        <v>1.7742821039999999</v>
      </c>
      <c r="W59" s="10">
        <v>26.664933708</v>
      </c>
      <c r="X59" s="10">
        <v>40.512565368000004</v>
      </c>
      <c r="Y59" s="10">
        <v>0</v>
      </c>
      <c r="Z59" s="10">
        <v>0</v>
      </c>
      <c r="AA59" s="165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52.333911432000001</v>
      </c>
      <c r="AH59" s="10">
        <v>49.048680075999997</v>
      </c>
      <c r="AI59" s="10">
        <v>3.5770763159999999</v>
      </c>
      <c r="AJ59" s="10">
        <v>0</v>
      </c>
      <c r="AK59" s="10">
        <v>4.4957021040000003</v>
      </c>
      <c r="AL59" s="10">
        <v>0</v>
      </c>
      <c r="AM59" s="10">
        <v>0</v>
      </c>
      <c r="AN59" s="10">
        <v>2.1150457559999998</v>
      </c>
      <c r="AO59" s="145">
        <v>0.35386833600000001</v>
      </c>
      <c r="AP59" s="166">
        <v>1.9049940000000001E-2</v>
      </c>
      <c r="AQ59" s="167">
        <v>0</v>
      </c>
      <c r="AR59" s="10">
        <v>6.9836661360000001</v>
      </c>
      <c r="AS59" s="65">
        <f t="shared" si="0"/>
        <v>179.617889932</v>
      </c>
    </row>
    <row r="60" spans="1:49" s="229" customFormat="1" ht="14.5" thickTop="1" thickBot="1" x14ac:dyDescent="0.75">
      <c r="A60" s="218" t="s">
        <v>200</v>
      </c>
      <c r="B60" s="219" t="s">
        <v>264</v>
      </c>
      <c r="C60" s="220">
        <v>0</v>
      </c>
      <c r="D60" s="221">
        <v>0</v>
      </c>
      <c r="E60" s="222">
        <v>0</v>
      </c>
      <c r="F60" s="223">
        <v>0</v>
      </c>
      <c r="G60" s="221">
        <v>0</v>
      </c>
      <c r="H60" s="221">
        <v>0.84979479599999996</v>
      </c>
      <c r="I60" s="221">
        <v>0</v>
      </c>
      <c r="J60" s="221">
        <v>4.1868E-5</v>
      </c>
      <c r="K60" s="221">
        <v>0</v>
      </c>
      <c r="L60" s="221">
        <v>1.092252384</v>
      </c>
      <c r="M60" s="221">
        <v>1.618072596</v>
      </c>
      <c r="N60" s="221">
        <v>0</v>
      </c>
      <c r="O60" s="221">
        <v>0</v>
      </c>
      <c r="P60" s="224">
        <v>3.5601616440000003</v>
      </c>
      <c r="Q60" s="223">
        <v>9.4203000000000012E-3</v>
      </c>
      <c r="R60" s="221">
        <v>0</v>
      </c>
      <c r="S60" s="221">
        <v>0</v>
      </c>
      <c r="T60" s="221">
        <v>0</v>
      </c>
      <c r="U60" s="221">
        <v>0</v>
      </c>
      <c r="V60" s="224">
        <v>9.4203000000000012E-3</v>
      </c>
      <c r="W60" s="225">
        <v>3.5695819440000003</v>
      </c>
      <c r="X60" s="226">
        <v>5.1544532160000003</v>
      </c>
      <c r="Y60" s="221">
        <v>0</v>
      </c>
      <c r="Z60" s="221">
        <v>0</v>
      </c>
      <c r="AA60" s="222">
        <v>0</v>
      </c>
      <c r="AB60" s="223">
        <v>0</v>
      </c>
      <c r="AC60" s="221">
        <v>0</v>
      </c>
      <c r="AD60" s="227">
        <v>0</v>
      </c>
      <c r="AE60" s="227">
        <v>0</v>
      </c>
      <c r="AF60" s="227">
        <v>0</v>
      </c>
      <c r="AG60" s="222">
        <v>6.6408509520000001</v>
      </c>
      <c r="AH60" s="226">
        <v>2.2261215600000002</v>
      </c>
      <c r="AI60" s="237">
        <v>0</v>
      </c>
      <c r="AJ60" s="238">
        <v>0</v>
      </c>
      <c r="AK60" s="239">
        <v>1.1412798120000001</v>
      </c>
      <c r="AL60" s="240">
        <v>0</v>
      </c>
      <c r="AM60" s="240">
        <v>0</v>
      </c>
      <c r="AN60" s="240">
        <v>0</v>
      </c>
      <c r="AO60" s="240">
        <v>4.6766806000000001E-2</v>
      </c>
      <c r="AP60" s="240">
        <v>0</v>
      </c>
      <c r="AQ60" s="241">
        <v>0</v>
      </c>
      <c r="AR60" s="228">
        <v>1.188046368</v>
      </c>
      <c r="AS60" s="65">
        <f t="shared" si="0"/>
        <v>18.779054040000002</v>
      </c>
      <c r="AU60" s="236">
        <f>AS60-V60</f>
        <v>18.769633740000003</v>
      </c>
    </row>
    <row r="61" spans="1:49" ht="14.5" thickTop="1" thickBot="1" x14ac:dyDescent="0.75">
      <c r="A61" s="104" t="s">
        <v>202</v>
      </c>
      <c r="B61" s="105" t="s">
        <v>265</v>
      </c>
      <c r="C61" s="106">
        <v>0</v>
      </c>
      <c r="D61" s="107">
        <v>0</v>
      </c>
      <c r="E61" s="108">
        <v>0</v>
      </c>
      <c r="F61" s="115">
        <v>0</v>
      </c>
      <c r="G61" s="113">
        <v>0</v>
      </c>
      <c r="H61" s="107">
        <v>0.10487934</v>
      </c>
      <c r="I61" s="107">
        <v>0</v>
      </c>
      <c r="J61" s="107">
        <v>0</v>
      </c>
      <c r="K61" s="113">
        <v>0</v>
      </c>
      <c r="L61" s="107">
        <v>1.6286652000000002E-2</v>
      </c>
      <c r="M61" s="107">
        <v>0.146831076</v>
      </c>
      <c r="N61" s="107">
        <v>0</v>
      </c>
      <c r="O61" s="107">
        <v>0</v>
      </c>
      <c r="P61" s="110">
        <v>0.267997068</v>
      </c>
      <c r="Q61" s="109">
        <v>3.3913080000000005E-2</v>
      </c>
      <c r="R61" s="107">
        <v>0</v>
      </c>
      <c r="S61" s="107">
        <v>0</v>
      </c>
      <c r="T61" s="107">
        <v>0</v>
      </c>
      <c r="U61" s="107">
        <v>0</v>
      </c>
      <c r="V61" s="110">
        <v>3.3913080000000005E-2</v>
      </c>
      <c r="W61" s="111">
        <v>0.30191014799999999</v>
      </c>
      <c r="X61" s="112">
        <v>4.9039569720000005</v>
      </c>
      <c r="Y61" s="107">
        <v>0</v>
      </c>
      <c r="Z61" s="107">
        <v>0</v>
      </c>
      <c r="AA61" s="108">
        <v>0</v>
      </c>
      <c r="AB61" s="115">
        <v>0</v>
      </c>
      <c r="AC61" s="113">
        <v>0</v>
      </c>
      <c r="AD61" s="116">
        <v>0</v>
      </c>
      <c r="AE61" s="116">
        <v>0</v>
      </c>
      <c r="AF61" s="116">
        <v>0</v>
      </c>
      <c r="AG61" s="108">
        <v>3.1243157639999999</v>
      </c>
      <c r="AH61" s="112">
        <v>1.6073543880000001</v>
      </c>
      <c r="AI61" s="112">
        <v>0</v>
      </c>
      <c r="AJ61" s="106">
        <v>0</v>
      </c>
      <c r="AK61" s="109">
        <v>2.2776192000000004E-2</v>
      </c>
      <c r="AL61" s="113">
        <v>0</v>
      </c>
      <c r="AM61" s="113">
        <v>0</v>
      </c>
      <c r="AN61" s="107">
        <v>0</v>
      </c>
      <c r="AO61" s="107">
        <v>0</v>
      </c>
      <c r="AP61" s="107">
        <v>0</v>
      </c>
      <c r="AQ61" s="119">
        <v>0</v>
      </c>
      <c r="AR61" s="120">
        <v>2.2776192000000004E-2</v>
      </c>
      <c r="AS61" s="65">
        <f t="shared" si="0"/>
        <v>9.9603134640000004</v>
      </c>
    </row>
    <row r="62" spans="1:49" s="278" customFormat="1" ht="14.5" thickTop="1" thickBot="1" x14ac:dyDescent="0.75">
      <c r="A62" s="267" t="s">
        <v>204</v>
      </c>
      <c r="B62" s="268" t="s">
        <v>266</v>
      </c>
      <c r="C62" s="269">
        <v>0</v>
      </c>
      <c r="D62" s="270">
        <v>0</v>
      </c>
      <c r="E62" s="271">
        <v>0</v>
      </c>
      <c r="F62" s="272">
        <v>0</v>
      </c>
      <c r="G62" s="270">
        <v>0</v>
      </c>
      <c r="H62" s="270">
        <v>7.4818116000000004E-2</v>
      </c>
      <c r="I62" s="270">
        <v>0</v>
      </c>
      <c r="J62" s="270">
        <v>4.1868E-4</v>
      </c>
      <c r="K62" s="270">
        <v>0</v>
      </c>
      <c r="L62" s="270">
        <v>0.163829484</v>
      </c>
      <c r="M62" s="270">
        <v>0.71163039600000011</v>
      </c>
      <c r="N62" s="270">
        <v>0</v>
      </c>
      <c r="O62" s="270">
        <v>0</v>
      </c>
      <c r="P62" s="273">
        <v>0.95069667600000007</v>
      </c>
      <c r="Q62" s="272">
        <v>1.4109515999999999E-2</v>
      </c>
      <c r="R62" s="270">
        <v>0</v>
      </c>
      <c r="S62" s="270">
        <v>0</v>
      </c>
      <c r="T62" s="270">
        <v>0</v>
      </c>
      <c r="U62" s="270">
        <v>0.28537228800000003</v>
      </c>
      <c r="V62" s="273">
        <v>0.29948180400000002</v>
      </c>
      <c r="W62" s="274">
        <v>1.25017848</v>
      </c>
      <c r="X62" s="275">
        <v>3.443809264</v>
      </c>
      <c r="Y62" s="270">
        <v>0</v>
      </c>
      <c r="Z62" s="270">
        <v>0</v>
      </c>
      <c r="AA62" s="271">
        <v>0</v>
      </c>
      <c r="AB62" s="272">
        <v>0</v>
      </c>
      <c r="AC62" s="270">
        <v>0</v>
      </c>
      <c r="AD62" s="276">
        <v>0</v>
      </c>
      <c r="AE62" s="276">
        <v>0</v>
      </c>
      <c r="AF62" s="276">
        <v>0</v>
      </c>
      <c r="AG62" s="290">
        <v>10.595451024000001</v>
      </c>
      <c r="AH62" s="291">
        <v>39.576396887999998</v>
      </c>
      <c r="AI62" s="275">
        <v>1.1304360000000001E-3</v>
      </c>
      <c r="AJ62" s="269">
        <v>0</v>
      </c>
      <c r="AK62" s="272">
        <v>0.79344046800000001</v>
      </c>
      <c r="AL62" s="270">
        <v>0</v>
      </c>
      <c r="AM62" s="270">
        <v>0</v>
      </c>
      <c r="AN62" s="270">
        <v>1.5239951999999999E-2</v>
      </c>
      <c r="AO62" s="270">
        <v>0.30710178000000005</v>
      </c>
      <c r="AP62" s="270">
        <v>0</v>
      </c>
      <c r="AQ62" s="276">
        <v>0</v>
      </c>
      <c r="AR62" s="277">
        <v>1.1157822000000002</v>
      </c>
      <c r="AS62" s="65">
        <f t="shared" si="0"/>
        <v>55.982748292000004</v>
      </c>
      <c r="AU62" s="266">
        <f>AS62-V62</f>
        <v>55.683266488000001</v>
      </c>
      <c r="AW62" s="289">
        <f>AR62</f>
        <v>1.1157822000000002</v>
      </c>
    </row>
    <row r="63" spans="1:49" s="265" customFormat="1" ht="14.5" thickTop="1" thickBot="1" x14ac:dyDescent="0.75">
      <c r="A63" s="254" t="s">
        <v>206</v>
      </c>
      <c r="B63" s="255" t="s">
        <v>267</v>
      </c>
      <c r="C63" s="256">
        <v>2.3781023999999998E-2</v>
      </c>
      <c r="D63" s="257">
        <v>0</v>
      </c>
      <c r="E63" s="258">
        <v>2.3781023999999998E-2</v>
      </c>
      <c r="F63" s="259">
        <v>0</v>
      </c>
      <c r="G63" s="257">
        <v>0</v>
      </c>
      <c r="H63" s="257">
        <v>9.1104768000000017E-2</v>
      </c>
      <c r="I63" s="257">
        <v>0</v>
      </c>
      <c r="J63" s="257">
        <v>1.67472E-4</v>
      </c>
      <c r="K63" s="257">
        <v>0</v>
      </c>
      <c r="L63" s="257">
        <v>8.7780328000000005E-2</v>
      </c>
      <c r="M63" s="257">
        <v>0.21072164399999999</v>
      </c>
      <c r="N63" s="257">
        <v>0</v>
      </c>
      <c r="O63" s="257">
        <v>0</v>
      </c>
      <c r="P63" s="260">
        <v>0.38974921200000001</v>
      </c>
      <c r="Q63" s="259">
        <v>8.0763372E-2</v>
      </c>
      <c r="R63" s="257">
        <v>1.6789068000000001E-2</v>
      </c>
      <c r="S63" s="257">
        <v>0.11806776000000001</v>
      </c>
      <c r="T63" s="257">
        <v>8.2647431999999993E-2</v>
      </c>
      <c r="U63" s="257">
        <v>0.56333394000000003</v>
      </c>
      <c r="V63" s="260">
        <v>0.86160157200000009</v>
      </c>
      <c r="W63" s="261">
        <v>1.251350784</v>
      </c>
      <c r="X63" s="262">
        <v>3.2226636960000001</v>
      </c>
      <c r="Y63" s="257">
        <v>0</v>
      </c>
      <c r="Z63" s="257">
        <v>0</v>
      </c>
      <c r="AA63" s="258">
        <v>0</v>
      </c>
      <c r="AB63" s="259">
        <v>0</v>
      </c>
      <c r="AC63" s="257">
        <v>0</v>
      </c>
      <c r="AD63" s="263">
        <v>0</v>
      </c>
      <c r="AE63" s="263">
        <v>0</v>
      </c>
      <c r="AF63" s="263">
        <v>0</v>
      </c>
      <c r="AG63" s="258">
        <v>8.0045754480000006</v>
      </c>
      <c r="AH63" s="262">
        <v>3.8274050880000003</v>
      </c>
      <c r="AI63" s="262">
        <v>1.3230288000000002E-2</v>
      </c>
      <c r="AJ63" s="256">
        <v>0</v>
      </c>
      <c r="AK63" s="259">
        <v>4.4966232000000002E-2</v>
      </c>
      <c r="AL63" s="257">
        <v>0</v>
      </c>
      <c r="AM63" s="257">
        <v>0</v>
      </c>
      <c r="AN63" s="257">
        <v>0</v>
      </c>
      <c r="AO63" s="257">
        <v>0</v>
      </c>
      <c r="AP63" s="257">
        <v>1.9049940000000001E-2</v>
      </c>
      <c r="AQ63" s="263">
        <v>0</v>
      </c>
      <c r="AR63" s="264">
        <v>6.4016171999999996E-2</v>
      </c>
      <c r="AS63" s="65">
        <f t="shared" si="0"/>
        <v>16.407022500000004</v>
      </c>
      <c r="AU63" s="266">
        <f>AS63-V63</f>
        <v>15.545420928000004</v>
      </c>
    </row>
    <row r="64" spans="1:49" s="305" customFormat="1" ht="14.5" thickTop="1" thickBot="1" x14ac:dyDescent="0.75">
      <c r="A64" s="293" t="s">
        <v>208</v>
      </c>
      <c r="B64" s="294" t="s">
        <v>268</v>
      </c>
      <c r="C64" s="295">
        <v>0</v>
      </c>
      <c r="D64" s="296">
        <v>0</v>
      </c>
      <c r="E64" s="297">
        <v>0</v>
      </c>
      <c r="F64" s="298">
        <v>0</v>
      </c>
      <c r="G64" s="296">
        <v>0</v>
      </c>
      <c r="H64" s="296">
        <v>0.12614828400000003</v>
      </c>
      <c r="I64" s="296">
        <v>0</v>
      </c>
      <c r="J64" s="296">
        <v>1.67472E-4</v>
      </c>
      <c r="K64" s="296">
        <v>0</v>
      </c>
      <c r="L64" s="296">
        <v>8.9513783999999999E-2</v>
      </c>
      <c r="M64" s="296">
        <v>0</v>
      </c>
      <c r="N64" s="296">
        <v>0</v>
      </c>
      <c r="O64" s="296">
        <v>0.43718565600000003</v>
      </c>
      <c r="P64" s="299">
        <v>0.65301519600000002</v>
      </c>
      <c r="Q64" s="298">
        <v>3.6843840000000002E-3</v>
      </c>
      <c r="R64" s="296">
        <v>0</v>
      </c>
      <c r="S64" s="296">
        <v>0</v>
      </c>
      <c r="T64" s="296">
        <v>0</v>
      </c>
      <c r="U64" s="296">
        <v>0</v>
      </c>
      <c r="V64" s="299">
        <v>3.6843840000000002E-3</v>
      </c>
      <c r="W64" s="300">
        <v>0.65669958000000006</v>
      </c>
      <c r="X64" s="301">
        <v>7.8952999680000007</v>
      </c>
      <c r="Y64" s="296">
        <v>0</v>
      </c>
      <c r="Z64" s="296">
        <v>0</v>
      </c>
      <c r="AA64" s="297">
        <v>0</v>
      </c>
      <c r="AB64" s="298">
        <v>0</v>
      </c>
      <c r="AC64" s="296">
        <v>0</v>
      </c>
      <c r="AD64" s="302">
        <v>0</v>
      </c>
      <c r="AE64" s="302">
        <v>0</v>
      </c>
      <c r="AF64" s="302">
        <v>0</v>
      </c>
      <c r="AG64" s="297">
        <v>1.3818533400000002</v>
      </c>
      <c r="AH64" s="301">
        <v>0.66176560799999995</v>
      </c>
      <c r="AI64" s="301">
        <v>0</v>
      </c>
      <c r="AJ64" s="295">
        <v>0</v>
      </c>
      <c r="AK64" s="298">
        <v>0.68877046799999997</v>
      </c>
      <c r="AL64" s="296">
        <v>0</v>
      </c>
      <c r="AM64" s="296">
        <v>0</v>
      </c>
      <c r="AN64" s="296">
        <v>1.5993576000000002E-2</v>
      </c>
      <c r="AO64" s="296">
        <v>0</v>
      </c>
      <c r="AP64" s="296">
        <v>0</v>
      </c>
      <c r="AQ64" s="302">
        <v>0</v>
      </c>
      <c r="AR64" s="303">
        <v>0.70476404400000003</v>
      </c>
      <c r="AS64" s="304">
        <f t="shared" si="0"/>
        <v>11.300382540000001</v>
      </c>
      <c r="AU64" s="292">
        <f t="shared" ref="AU64:AU83" si="1">AS64-V64</f>
        <v>11.296698156000001</v>
      </c>
    </row>
    <row r="65" spans="1:47" s="287" customFormat="1" ht="14.5" thickTop="1" thickBot="1" x14ac:dyDescent="0.75">
      <c r="A65" s="280" t="s">
        <v>210</v>
      </c>
      <c r="B65" s="281" t="s">
        <v>269</v>
      </c>
      <c r="C65" s="308">
        <v>0</v>
      </c>
      <c r="D65" s="310">
        <v>0</v>
      </c>
      <c r="E65" s="316">
        <v>0</v>
      </c>
      <c r="F65" s="306">
        <v>0</v>
      </c>
      <c r="G65" s="307">
        <v>0</v>
      </c>
      <c r="H65" s="307">
        <v>4.7729520000000004E-3</v>
      </c>
      <c r="I65" s="307">
        <v>0</v>
      </c>
      <c r="J65" s="307">
        <v>0</v>
      </c>
      <c r="K65" s="307">
        <v>0</v>
      </c>
      <c r="L65" s="307">
        <v>5.0744016000000003E-2</v>
      </c>
      <c r="M65" s="307">
        <v>0</v>
      </c>
      <c r="N65" s="307">
        <v>0</v>
      </c>
      <c r="O65" s="307">
        <v>0</v>
      </c>
      <c r="P65" s="315">
        <v>8.0516967999999994E-2</v>
      </c>
      <c r="Q65" s="283">
        <v>6.9082200000000005E-3</v>
      </c>
      <c r="R65" s="282">
        <v>0</v>
      </c>
      <c r="S65" s="282">
        <v>0</v>
      </c>
      <c r="T65" s="282">
        <v>0</v>
      </c>
      <c r="U65" s="282">
        <v>0</v>
      </c>
      <c r="V65" s="284">
        <v>6.9082200000000005E-3</v>
      </c>
      <c r="W65" s="285">
        <v>6.2425188000000006E-2</v>
      </c>
      <c r="X65" s="314">
        <v>8.2801506240000009</v>
      </c>
      <c r="Y65" s="318">
        <v>0</v>
      </c>
      <c r="Z65" s="318">
        <v>0</v>
      </c>
      <c r="AA65" s="319">
        <v>0</v>
      </c>
      <c r="AB65" s="283">
        <v>0</v>
      </c>
      <c r="AC65" s="282">
        <v>0</v>
      </c>
      <c r="AD65" s="286">
        <v>0</v>
      </c>
      <c r="AE65" s="286">
        <v>0</v>
      </c>
      <c r="AF65" s="286">
        <v>0</v>
      </c>
      <c r="AG65" s="313">
        <v>1.826575236</v>
      </c>
      <c r="AH65" s="320">
        <v>0</v>
      </c>
      <c r="AI65" s="320">
        <v>0</v>
      </c>
      <c r="AJ65" s="321">
        <v>0</v>
      </c>
      <c r="AK65" s="309">
        <v>0</v>
      </c>
      <c r="AL65" s="310">
        <v>0</v>
      </c>
      <c r="AM65" s="310">
        <v>0</v>
      </c>
      <c r="AN65" s="310">
        <v>0</v>
      </c>
      <c r="AO65" s="310">
        <v>0</v>
      </c>
      <c r="AP65" s="310">
        <v>0</v>
      </c>
      <c r="AQ65" s="311">
        <v>0</v>
      </c>
      <c r="AR65" s="312">
        <v>0</v>
      </c>
      <c r="AS65" s="317">
        <f t="shared" si="0"/>
        <v>10.169151048000002</v>
      </c>
      <c r="AU65" s="292">
        <f t="shared" si="1"/>
        <v>10.162242828000002</v>
      </c>
    </row>
    <row r="66" spans="1:47" s="333" customFormat="1" ht="14.5" thickTop="1" thickBot="1" x14ac:dyDescent="0.75">
      <c r="A66" s="323" t="s">
        <v>212</v>
      </c>
      <c r="B66" s="324" t="s">
        <v>270</v>
      </c>
      <c r="C66" s="345">
        <v>0</v>
      </c>
      <c r="D66" s="346">
        <v>0</v>
      </c>
      <c r="E66" s="347">
        <v>0</v>
      </c>
      <c r="F66" s="352">
        <v>0</v>
      </c>
      <c r="G66" s="353">
        <v>0</v>
      </c>
      <c r="H66" s="353">
        <v>3.3159456000000004E-2</v>
      </c>
      <c r="I66" s="353">
        <v>0</v>
      </c>
      <c r="J66" s="353">
        <v>1.25604E-4</v>
      </c>
      <c r="K66" s="353">
        <v>0</v>
      </c>
      <c r="L66" s="353">
        <v>0.65443870800000004</v>
      </c>
      <c r="M66" s="353">
        <v>1.1848644E-2</v>
      </c>
      <c r="N66" s="353">
        <v>0</v>
      </c>
      <c r="O66" s="353">
        <v>15.652226195999999</v>
      </c>
      <c r="P66" s="354">
        <v>16.351798607999999</v>
      </c>
      <c r="Q66" s="327">
        <v>9.5459040000000009E-3</v>
      </c>
      <c r="R66" s="325">
        <v>0</v>
      </c>
      <c r="S66" s="325">
        <v>0</v>
      </c>
      <c r="T66" s="325">
        <v>0</v>
      </c>
      <c r="U66" s="325">
        <v>0</v>
      </c>
      <c r="V66" s="328">
        <v>9.5459040000000009E-3</v>
      </c>
      <c r="W66" s="329">
        <v>16.361344512000002</v>
      </c>
      <c r="X66" s="351">
        <v>1.3416600600000002</v>
      </c>
      <c r="Y66" s="343">
        <v>0</v>
      </c>
      <c r="Z66" s="343">
        <v>0</v>
      </c>
      <c r="AA66" s="344">
        <v>0</v>
      </c>
      <c r="AB66" s="348">
        <v>0</v>
      </c>
      <c r="AC66" s="343">
        <v>0</v>
      </c>
      <c r="AD66" s="349">
        <v>0</v>
      </c>
      <c r="AE66" s="349">
        <v>0</v>
      </c>
      <c r="AF66" s="349">
        <v>0</v>
      </c>
      <c r="AG66" s="326">
        <v>2.998000008</v>
      </c>
      <c r="AH66" s="330">
        <v>4.0528224000000002E-2</v>
      </c>
      <c r="AI66" s="350">
        <v>3.5627180919999999</v>
      </c>
      <c r="AJ66" s="342">
        <v>0</v>
      </c>
      <c r="AK66" s="348">
        <v>0.52418735999999999</v>
      </c>
      <c r="AL66" s="343">
        <v>0</v>
      </c>
      <c r="AM66" s="343">
        <v>0</v>
      </c>
      <c r="AN66" s="343">
        <v>2.0838122280000002</v>
      </c>
      <c r="AO66" s="343">
        <v>0</v>
      </c>
      <c r="AP66" s="343">
        <v>0</v>
      </c>
      <c r="AQ66" s="349">
        <v>0</v>
      </c>
      <c r="AR66" s="331">
        <v>2.6079995880000002</v>
      </c>
      <c r="AS66" s="332">
        <f t="shared" si="0"/>
        <v>26.912250484000005</v>
      </c>
      <c r="AU66" s="334">
        <f t="shared" si="1"/>
        <v>26.902704580000005</v>
      </c>
    </row>
    <row r="67" spans="1:47" s="253" customFormat="1" ht="14.5" thickTop="1" thickBot="1" x14ac:dyDescent="0.75">
      <c r="A67" s="242" t="s">
        <v>214</v>
      </c>
      <c r="B67" s="243" t="s">
        <v>271</v>
      </c>
      <c r="C67" s="244">
        <v>7.2012960000000003E-3</v>
      </c>
      <c r="D67" s="245">
        <v>0.196612128</v>
      </c>
      <c r="E67" s="246">
        <v>0.20381342399999999</v>
      </c>
      <c r="F67" s="247">
        <v>0</v>
      </c>
      <c r="G67" s="245">
        <v>0</v>
      </c>
      <c r="H67" s="245">
        <v>0.102450996</v>
      </c>
      <c r="I67" s="245">
        <v>0</v>
      </c>
      <c r="J67" s="245">
        <v>0</v>
      </c>
      <c r="K67" s="245">
        <v>0</v>
      </c>
      <c r="L67" s="245">
        <v>2.8428372E-2</v>
      </c>
      <c r="M67" s="245">
        <v>0</v>
      </c>
      <c r="N67" s="245">
        <v>0</v>
      </c>
      <c r="O67" s="245">
        <v>0</v>
      </c>
      <c r="P67" s="248">
        <v>0.130879368</v>
      </c>
      <c r="Q67" s="247">
        <v>1.4486328E-2</v>
      </c>
      <c r="R67" s="245">
        <v>0</v>
      </c>
      <c r="S67" s="245">
        <v>0</v>
      </c>
      <c r="T67" s="245">
        <v>4.1868E-5</v>
      </c>
      <c r="U67" s="245">
        <v>0</v>
      </c>
      <c r="V67" s="248">
        <v>1.4528196000000002E-2</v>
      </c>
      <c r="W67" s="249">
        <v>0.14540756400000002</v>
      </c>
      <c r="X67" s="250">
        <v>0.74968840799999992</v>
      </c>
      <c r="Y67" s="245">
        <v>0</v>
      </c>
      <c r="Z67" s="245">
        <v>0</v>
      </c>
      <c r="AA67" s="246">
        <v>0</v>
      </c>
      <c r="AB67" s="247">
        <v>0</v>
      </c>
      <c r="AC67" s="245">
        <v>0</v>
      </c>
      <c r="AD67" s="251">
        <v>0</v>
      </c>
      <c r="AE67" s="251">
        <v>0</v>
      </c>
      <c r="AF67" s="251">
        <v>0</v>
      </c>
      <c r="AG67" s="246">
        <v>0.80591713200000004</v>
      </c>
      <c r="AH67" s="250">
        <v>0</v>
      </c>
      <c r="AI67" s="250">
        <v>0</v>
      </c>
      <c r="AJ67" s="244">
        <v>0</v>
      </c>
      <c r="AK67" s="247">
        <v>4.1868E-5</v>
      </c>
      <c r="AL67" s="245">
        <v>0</v>
      </c>
      <c r="AM67" s="245">
        <v>0</v>
      </c>
      <c r="AN67" s="245">
        <v>0</v>
      </c>
      <c r="AO67" s="245">
        <v>0</v>
      </c>
      <c r="AP67" s="245">
        <v>0</v>
      </c>
      <c r="AQ67" s="251">
        <v>0</v>
      </c>
      <c r="AR67" s="252">
        <v>4.1868E-5</v>
      </c>
      <c r="AS67" s="373">
        <f t="shared" si="0"/>
        <v>1.9048683960000001</v>
      </c>
      <c r="AU67" s="265">
        <f t="shared" si="1"/>
        <v>1.8903402</v>
      </c>
    </row>
    <row r="68" spans="1:47" s="341" customFormat="1" ht="14.5" thickTop="1" thickBot="1" x14ac:dyDescent="0.75">
      <c r="A68" s="335" t="s">
        <v>216</v>
      </c>
      <c r="B68" s="336" t="s">
        <v>272</v>
      </c>
      <c r="C68" s="361">
        <v>0.21474097200000003</v>
      </c>
      <c r="D68" s="362">
        <v>5.4721476000000005E-2</v>
      </c>
      <c r="E68" s="363">
        <v>0.26946244800000002</v>
      </c>
      <c r="F68" s="357">
        <v>0</v>
      </c>
      <c r="G68" s="358">
        <v>0</v>
      </c>
      <c r="H68" s="358">
        <v>2.6798019999999998E-3</v>
      </c>
      <c r="I68" s="358">
        <v>0</v>
      </c>
      <c r="J68" s="358">
        <v>0</v>
      </c>
      <c r="K68" s="358">
        <v>0</v>
      </c>
      <c r="L68" s="358">
        <v>6.1880904000000007E-2</v>
      </c>
      <c r="M68" s="358">
        <v>0</v>
      </c>
      <c r="N68" s="358">
        <v>0</v>
      </c>
      <c r="O68" s="358">
        <v>1.5909840000000001E-3</v>
      </c>
      <c r="P68" s="359">
        <v>6.6151439999999992E-2</v>
      </c>
      <c r="Q68" s="338">
        <v>1.2686004000000001E-2</v>
      </c>
      <c r="R68" s="337">
        <v>0</v>
      </c>
      <c r="S68" s="337">
        <v>0</v>
      </c>
      <c r="T68" s="337">
        <v>0</v>
      </c>
      <c r="U68" s="337">
        <v>0</v>
      </c>
      <c r="V68" s="356">
        <v>1.2686004000000001E-2</v>
      </c>
      <c r="W68" s="364">
        <v>7.8837444000000007E-2</v>
      </c>
      <c r="X68" s="365">
        <v>1.9904465880000002</v>
      </c>
      <c r="Y68" s="355">
        <v>0</v>
      </c>
      <c r="Z68" s="355">
        <v>0</v>
      </c>
      <c r="AA68" s="360">
        <v>0</v>
      </c>
      <c r="AB68" s="338">
        <v>0</v>
      </c>
      <c r="AC68" s="337">
        <v>0</v>
      </c>
      <c r="AD68" s="339">
        <v>0</v>
      </c>
      <c r="AE68" s="339">
        <v>0</v>
      </c>
      <c r="AF68" s="339">
        <v>0</v>
      </c>
      <c r="AG68" s="360">
        <v>4.9786076159999997</v>
      </c>
      <c r="AH68" s="366">
        <v>0</v>
      </c>
      <c r="AI68" s="366">
        <v>0</v>
      </c>
      <c r="AJ68" s="367">
        <v>0</v>
      </c>
      <c r="AK68" s="368">
        <v>0</v>
      </c>
      <c r="AL68" s="369">
        <v>0</v>
      </c>
      <c r="AM68" s="369">
        <v>0</v>
      </c>
      <c r="AN68" s="369">
        <v>0</v>
      </c>
      <c r="AO68" s="369">
        <v>0</v>
      </c>
      <c r="AP68" s="369">
        <v>0</v>
      </c>
      <c r="AQ68" s="370">
        <v>0</v>
      </c>
      <c r="AR68" s="371">
        <v>0</v>
      </c>
      <c r="AS68" s="340">
        <f t="shared" si="0"/>
        <v>7.3173540959999999</v>
      </c>
      <c r="AU68" s="372">
        <f t="shared" si="1"/>
        <v>7.304668092</v>
      </c>
    </row>
    <row r="69" spans="1:47" ht="14.5" thickTop="1" thickBot="1" x14ac:dyDescent="0.75">
      <c r="A69" s="104" t="s">
        <v>218</v>
      </c>
      <c r="B69" s="105" t="s">
        <v>273</v>
      </c>
      <c r="C69" s="106">
        <v>0</v>
      </c>
      <c r="D69" s="107">
        <v>0</v>
      </c>
      <c r="E69" s="108">
        <v>0</v>
      </c>
      <c r="F69" s="115">
        <v>0</v>
      </c>
      <c r="G69" s="113">
        <v>0</v>
      </c>
      <c r="H69" s="107">
        <v>0.11534634000000001</v>
      </c>
      <c r="I69" s="107">
        <v>0</v>
      </c>
      <c r="J69" s="10">
        <v>0</v>
      </c>
      <c r="K69" s="113">
        <v>0</v>
      </c>
      <c r="L69" s="107">
        <v>8.4447755999999999E-2</v>
      </c>
      <c r="M69" s="107">
        <v>4.7352708000000007E-2</v>
      </c>
      <c r="N69" s="107">
        <v>0</v>
      </c>
      <c r="O69" s="107">
        <v>0</v>
      </c>
      <c r="P69" s="110">
        <v>0.247146804</v>
      </c>
      <c r="Q69" s="109">
        <v>7.1175600000000013E-4</v>
      </c>
      <c r="R69" s="107">
        <v>0</v>
      </c>
      <c r="S69" s="107">
        <v>0</v>
      </c>
      <c r="T69" s="107">
        <v>4.1868E-5</v>
      </c>
      <c r="U69" s="107">
        <v>0</v>
      </c>
      <c r="V69" s="110">
        <v>7.5362400000000005E-4</v>
      </c>
      <c r="W69" s="111">
        <v>0.24790042800000001</v>
      </c>
      <c r="X69" s="112">
        <v>0.51983308800000005</v>
      </c>
      <c r="Y69" s="107">
        <v>0</v>
      </c>
      <c r="Z69" s="107">
        <v>0</v>
      </c>
      <c r="AA69" s="108">
        <v>0</v>
      </c>
      <c r="AB69" s="115">
        <v>0</v>
      </c>
      <c r="AC69" s="113">
        <v>0</v>
      </c>
      <c r="AD69" s="116">
        <v>0</v>
      </c>
      <c r="AE69" s="116">
        <v>0</v>
      </c>
      <c r="AF69" s="116">
        <v>0</v>
      </c>
      <c r="AG69" s="108">
        <v>1.1668611600000001</v>
      </c>
      <c r="AH69" s="112">
        <v>9.1983995999999998E-2</v>
      </c>
      <c r="AI69" s="112">
        <v>0</v>
      </c>
      <c r="AJ69" s="106">
        <v>0</v>
      </c>
      <c r="AK69" s="109">
        <v>7.8293160000000001E-2</v>
      </c>
      <c r="AL69" s="113">
        <v>0</v>
      </c>
      <c r="AM69" s="113">
        <v>0</v>
      </c>
      <c r="AN69" s="107">
        <v>0</v>
      </c>
      <c r="AO69" s="107">
        <v>0</v>
      </c>
      <c r="AP69" s="107">
        <v>0</v>
      </c>
      <c r="AQ69" s="119">
        <v>0</v>
      </c>
      <c r="AR69" s="120">
        <v>7.8293160000000001E-2</v>
      </c>
      <c r="AS69" s="65">
        <f t="shared" si="0"/>
        <v>2.1048718320000002</v>
      </c>
      <c r="AU69" s="266">
        <f t="shared" si="1"/>
        <v>2.104118208</v>
      </c>
    </row>
    <row r="70" spans="1:47" ht="14.5" thickTop="1" thickBot="1" x14ac:dyDescent="0.75">
      <c r="A70" s="104" t="s">
        <v>220</v>
      </c>
      <c r="B70" s="105" t="s">
        <v>274</v>
      </c>
      <c r="C70" s="106">
        <v>0</v>
      </c>
      <c r="D70" s="107">
        <v>0</v>
      </c>
      <c r="E70" s="108">
        <v>0</v>
      </c>
      <c r="F70" s="115">
        <v>0</v>
      </c>
      <c r="G70" s="113">
        <v>0</v>
      </c>
      <c r="H70" s="107">
        <v>5.0241600000000004E-2</v>
      </c>
      <c r="I70" s="107">
        <v>0</v>
      </c>
      <c r="J70" s="107">
        <v>0</v>
      </c>
      <c r="K70" s="113">
        <v>0</v>
      </c>
      <c r="L70" s="107">
        <v>0.24676999199999999</v>
      </c>
      <c r="M70" s="107">
        <v>1.4151384000000001E-2</v>
      </c>
      <c r="N70" s="107">
        <v>0</v>
      </c>
      <c r="O70" s="107">
        <v>0</v>
      </c>
      <c r="P70" s="110">
        <v>0.31116297599999998</v>
      </c>
      <c r="Q70" s="109">
        <v>1.611918E-2</v>
      </c>
      <c r="R70" s="107">
        <v>0</v>
      </c>
      <c r="S70" s="107">
        <v>5.9871240000000006E-2</v>
      </c>
      <c r="T70" s="107">
        <v>0</v>
      </c>
      <c r="U70" s="107">
        <v>0</v>
      </c>
      <c r="V70" s="110">
        <v>7.5990420000000003E-2</v>
      </c>
      <c r="W70" s="111">
        <v>0.38715339600000004</v>
      </c>
      <c r="X70" s="112">
        <v>0.37924034400000001</v>
      </c>
      <c r="Y70" s="107">
        <v>0</v>
      </c>
      <c r="Z70" s="107">
        <v>0</v>
      </c>
      <c r="AA70" s="108">
        <v>0</v>
      </c>
      <c r="AB70" s="115">
        <v>0</v>
      </c>
      <c r="AC70" s="113">
        <v>0</v>
      </c>
      <c r="AD70" s="116">
        <v>0</v>
      </c>
      <c r="AE70" s="116">
        <v>0</v>
      </c>
      <c r="AF70" s="116">
        <v>0</v>
      </c>
      <c r="AG70" s="108">
        <v>2.9853977399999998</v>
      </c>
      <c r="AH70" s="112">
        <v>0.46984269600000006</v>
      </c>
      <c r="AI70" s="112">
        <v>0</v>
      </c>
      <c r="AJ70" s="106">
        <v>0</v>
      </c>
      <c r="AK70" s="109">
        <v>1.141865964</v>
      </c>
      <c r="AL70" s="113">
        <v>0</v>
      </c>
      <c r="AM70" s="113">
        <v>0</v>
      </c>
      <c r="AN70" s="107">
        <v>0</v>
      </c>
      <c r="AO70" s="107">
        <v>0</v>
      </c>
      <c r="AP70" s="107">
        <v>0</v>
      </c>
      <c r="AQ70" s="119">
        <v>0</v>
      </c>
      <c r="AR70" s="120">
        <v>1.141865964</v>
      </c>
      <c r="AS70" s="65">
        <f t="shared" si="0"/>
        <v>5.3635001400000002</v>
      </c>
      <c r="AU70" s="266">
        <f t="shared" si="1"/>
        <v>5.2875097200000001</v>
      </c>
    </row>
    <row r="71" spans="1:47" ht="14.5" thickTop="1" thickBot="1" x14ac:dyDescent="0.75">
      <c r="A71" s="104" t="s">
        <v>222</v>
      </c>
      <c r="B71" s="105" t="s">
        <v>275</v>
      </c>
      <c r="C71" s="106">
        <v>0</v>
      </c>
      <c r="D71" s="107">
        <v>0</v>
      </c>
      <c r="E71" s="108">
        <v>0</v>
      </c>
      <c r="F71" s="115">
        <v>0</v>
      </c>
      <c r="G71" s="113">
        <v>0</v>
      </c>
      <c r="H71" s="107">
        <v>4.9404240000000006E-3</v>
      </c>
      <c r="I71" s="107">
        <v>0</v>
      </c>
      <c r="J71" s="107">
        <v>0</v>
      </c>
      <c r="K71" s="113">
        <v>0</v>
      </c>
      <c r="L71" s="107">
        <v>0</v>
      </c>
      <c r="M71" s="107">
        <v>0</v>
      </c>
      <c r="N71" s="107">
        <v>0</v>
      </c>
      <c r="O71" s="107">
        <v>0</v>
      </c>
      <c r="P71" s="110">
        <v>4.9404240000000006E-3</v>
      </c>
      <c r="Q71" s="109">
        <v>8.1098316000000004E-2</v>
      </c>
      <c r="R71" s="107">
        <v>0</v>
      </c>
      <c r="S71" s="107">
        <v>2.1017736000000002E-2</v>
      </c>
      <c r="T71" s="107">
        <v>4.1868E-5</v>
      </c>
      <c r="U71" s="107">
        <v>0</v>
      </c>
      <c r="V71" s="110">
        <v>0.10215792</v>
      </c>
      <c r="W71" s="111">
        <v>0.10709834400000001</v>
      </c>
      <c r="X71" s="112">
        <v>0.16592288399999999</v>
      </c>
      <c r="Y71" s="107">
        <v>0</v>
      </c>
      <c r="Z71" s="107">
        <v>0</v>
      </c>
      <c r="AA71" s="108">
        <v>0</v>
      </c>
      <c r="AB71" s="115">
        <v>0</v>
      </c>
      <c r="AC71" s="113">
        <v>0</v>
      </c>
      <c r="AD71" s="116">
        <v>0</v>
      </c>
      <c r="AE71" s="116">
        <v>0</v>
      </c>
      <c r="AF71" s="116">
        <v>0</v>
      </c>
      <c r="AG71" s="108">
        <v>0.73181077200000011</v>
      </c>
      <c r="AH71" s="112">
        <v>0.42680239199999997</v>
      </c>
      <c r="AI71" s="112">
        <v>0</v>
      </c>
      <c r="AJ71" s="106">
        <v>0</v>
      </c>
      <c r="AK71" s="109">
        <v>1.9802356E-2</v>
      </c>
      <c r="AL71" s="113">
        <v>0</v>
      </c>
      <c r="AM71" s="113">
        <v>0</v>
      </c>
      <c r="AN71" s="107">
        <v>0</v>
      </c>
      <c r="AO71" s="107">
        <v>0</v>
      </c>
      <c r="AP71" s="107">
        <v>0</v>
      </c>
      <c r="AQ71" s="119">
        <v>0</v>
      </c>
      <c r="AR71" s="120">
        <v>1.9802356E-2</v>
      </c>
      <c r="AS71" s="65">
        <f t="shared" si="0"/>
        <v>1.4514367480000001</v>
      </c>
      <c r="AU71" s="266">
        <f t="shared" si="1"/>
        <v>1.3492788280000001</v>
      </c>
    </row>
    <row r="72" spans="1:47" s="253" customFormat="1" ht="14.5" thickTop="1" thickBot="1" x14ac:dyDescent="0.75">
      <c r="A72" s="242" t="s">
        <v>224</v>
      </c>
      <c r="B72" s="243" t="s">
        <v>276</v>
      </c>
      <c r="C72" s="244">
        <v>0</v>
      </c>
      <c r="D72" s="245">
        <v>0</v>
      </c>
      <c r="E72" s="246">
        <v>0</v>
      </c>
      <c r="F72" s="247">
        <v>0</v>
      </c>
      <c r="G72" s="245">
        <v>0</v>
      </c>
      <c r="H72" s="245">
        <v>0.68135983200000005</v>
      </c>
      <c r="I72" s="245">
        <v>7.5362400000000005E-4</v>
      </c>
      <c r="J72" s="245">
        <v>1.67472E-4</v>
      </c>
      <c r="K72" s="245">
        <v>0</v>
      </c>
      <c r="L72" s="245">
        <v>0.23031586800000003</v>
      </c>
      <c r="M72" s="245">
        <v>2.8260899999999999E-2</v>
      </c>
      <c r="N72" s="245">
        <v>0</v>
      </c>
      <c r="O72" s="245">
        <v>0</v>
      </c>
      <c r="P72" s="248">
        <v>0.94085769600000002</v>
      </c>
      <c r="Q72" s="247">
        <v>0.10651219200000001</v>
      </c>
      <c r="R72" s="245">
        <v>0</v>
      </c>
      <c r="S72" s="245">
        <v>4.103064E-3</v>
      </c>
      <c r="T72" s="245">
        <v>2.9726279999999997E-3</v>
      </c>
      <c r="U72" s="245">
        <v>0</v>
      </c>
      <c r="V72" s="248">
        <v>0.113587884</v>
      </c>
      <c r="W72" s="249">
        <v>1.05444808</v>
      </c>
      <c r="X72" s="250">
        <v>2.1644499960000001</v>
      </c>
      <c r="Y72" s="245">
        <v>0</v>
      </c>
      <c r="Z72" s="245">
        <v>0</v>
      </c>
      <c r="AA72" s="246">
        <v>0</v>
      </c>
      <c r="AB72" s="247">
        <v>0</v>
      </c>
      <c r="AC72" s="245">
        <v>0</v>
      </c>
      <c r="AD72" s="251">
        <v>0</v>
      </c>
      <c r="AE72" s="251">
        <v>0</v>
      </c>
      <c r="AF72" s="251">
        <v>0</v>
      </c>
      <c r="AG72" s="246">
        <v>5.2330394519999999</v>
      </c>
      <c r="AH72" s="250">
        <v>3.1903415999999997E-2</v>
      </c>
      <c r="AI72" s="250">
        <v>0</v>
      </c>
      <c r="AJ72" s="244">
        <v>0</v>
      </c>
      <c r="AK72" s="247">
        <v>2.1520152000000001E-2</v>
      </c>
      <c r="AL72" s="245">
        <v>0</v>
      </c>
      <c r="AM72" s="245">
        <v>0</v>
      </c>
      <c r="AN72" s="245">
        <v>0</v>
      </c>
      <c r="AO72" s="245">
        <v>0</v>
      </c>
      <c r="AP72" s="245">
        <v>0</v>
      </c>
      <c r="AQ72" s="251">
        <v>0</v>
      </c>
      <c r="AR72" s="252">
        <v>2.1520152000000001E-2</v>
      </c>
      <c r="AS72" s="373">
        <f t="shared" ref="AS72:AS81" si="2">AR72+AI72+AH72+AG72+AA72+X72+W72+E72</f>
        <v>8.5053610959999997</v>
      </c>
      <c r="AU72" s="265">
        <f t="shared" si="1"/>
        <v>8.3917732120000004</v>
      </c>
    </row>
    <row r="73" spans="1:47" ht="14.5" thickTop="1" thickBot="1" x14ac:dyDescent="0.75">
      <c r="A73" s="10" t="s">
        <v>226</v>
      </c>
      <c r="B73" s="10" t="s">
        <v>277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7">
        <v>8.675049600000001E-2</v>
      </c>
      <c r="I73" s="107">
        <v>0</v>
      </c>
      <c r="J73" s="107">
        <v>0</v>
      </c>
      <c r="K73" s="10">
        <v>0</v>
      </c>
      <c r="L73" s="107">
        <v>0.82957280200000005</v>
      </c>
      <c r="M73" s="107">
        <v>4.4254476000000001E-2</v>
      </c>
      <c r="N73" s="107">
        <v>0</v>
      </c>
      <c r="O73" s="107">
        <v>0</v>
      </c>
      <c r="P73" s="10">
        <v>0.96057752400000007</v>
      </c>
      <c r="Q73" s="10">
        <v>1.8045108000000001E-2</v>
      </c>
      <c r="R73" s="107">
        <v>0</v>
      </c>
      <c r="S73" s="10">
        <v>0.209842416</v>
      </c>
      <c r="T73" s="10">
        <v>2.1352680000000001E-3</v>
      </c>
      <c r="U73" s="10">
        <v>0</v>
      </c>
      <c r="V73" s="10">
        <v>0.23002279200000003</v>
      </c>
      <c r="W73" s="10">
        <v>1.190600316</v>
      </c>
      <c r="X73" s="10">
        <v>0.30128212799999998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1.860680788</v>
      </c>
      <c r="AH73" s="10">
        <v>8.8800820000000003E-2</v>
      </c>
      <c r="AI73" s="10">
        <v>0</v>
      </c>
      <c r="AJ73" s="106">
        <v>0</v>
      </c>
      <c r="AK73" s="109">
        <v>1.9008072000000001E-2</v>
      </c>
      <c r="AL73" s="10">
        <v>0</v>
      </c>
      <c r="AM73" s="10">
        <v>0</v>
      </c>
      <c r="AN73" s="107">
        <v>0</v>
      </c>
      <c r="AO73" s="10">
        <v>0</v>
      </c>
      <c r="AP73" s="10">
        <v>0</v>
      </c>
      <c r="AQ73" s="10">
        <v>0</v>
      </c>
      <c r="AR73" s="159">
        <v>1.9008072000000001E-2</v>
      </c>
      <c r="AS73" s="65">
        <f t="shared" si="2"/>
        <v>3.460372124</v>
      </c>
      <c r="AU73" s="266">
        <f t="shared" si="1"/>
        <v>3.2303493319999999</v>
      </c>
    </row>
    <row r="74" spans="1:47" ht="14.5" thickTop="1" thickBot="1" x14ac:dyDescent="0.75">
      <c r="A74" s="125" t="s">
        <v>278</v>
      </c>
      <c r="B74" s="126" t="s">
        <v>279</v>
      </c>
      <c r="C74" s="127">
        <v>0</v>
      </c>
      <c r="D74" s="128">
        <v>0</v>
      </c>
      <c r="E74" s="129">
        <v>0</v>
      </c>
      <c r="F74" s="10">
        <v>0</v>
      </c>
      <c r="G74" s="163">
        <v>0</v>
      </c>
      <c r="H74" s="128">
        <v>0.32694721200000004</v>
      </c>
      <c r="I74" s="128">
        <v>0</v>
      </c>
      <c r="J74" s="128">
        <v>4.1868E-5</v>
      </c>
      <c r="K74" s="163">
        <v>0</v>
      </c>
      <c r="L74" s="128">
        <v>2.8948372560000002</v>
      </c>
      <c r="M74" s="128">
        <v>0.403733124</v>
      </c>
      <c r="N74" s="128">
        <v>0</v>
      </c>
      <c r="O74" s="169">
        <v>0</v>
      </c>
      <c r="P74" s="131">
        <v>3.6280594599999998</v>
      </c>
      <c r="Q74" s="130">
        <v>5.7275423999999998E-2</v>
      </c>
      <c r="R74" s="128">
        <v>5.4884761200000005</v>
      </c>
      <c r="S74" s="128">
        <v>0</v>
      </c>
      <c r="T74" s="128">
        <v>2.009664E-3</v>
      </c>
      <c r="U74" s="128">
        <v>0</v>
      </c>
      <c r="V74" s="131">
        <v>5.5477612080000007</v>
      </c>
      <c r="W74" s="132">
        <v>9.1733206680000006</v>
      </c>
      <c r="X74" s="133">
        <v>0.80014801999999996</v>
      </c>
      <c r="Y74" s="128">
        <v>0</v>
      </c>
      <c r="Z74" s="128">
        <v>0</v>
      </c>
      <c r="AA74" s="134">
        <v>0</v>
      </c>
      <c r="AB74" s="10">
        <v>0</v>
      </c>
      <c r="AC74" s="163">
        <v>0</v>
      </c>
      <c r="AD74" s="137">
        <v>0</v>
      </c>
      <c r="AE74" s="137">
        <v>0</v>
      </c>
      <c r="AF74" s="137">
        <v>0</v>
      </c>
      <c r="AG74" s="134">
        <v>1.601283528</v>
      </c>
      <c r="AH74" s="139">
        <v>0</v>
      </c>
      <c r="AI74" s="10">
        <v>0</v>
      </c>
      <c r="AJ74" s="10">
        <v>0</v>
      </c>
      <c r="AK74" s="130">
        <v>1.2602268E-2</v>
      </c>
      <c r="AL74" s="163">
        <v>0</v>
      </c>
      <c r="AM74" s="163">
        <v>0</v>
      </c>
      <c r="AN74" s="128">
        <v>0</v>
      </c>
      <c r="AO74" s="128">
        <v>0</v>
      </c>
      <c r="AP74" s="128">
        <v>0</v>
      </c>
      <c r="AQ74" s="140">
        <v>0</v>
      </c>
      <c r="AR74" s="132">
        <v>1.2602268E-2</v>
      </c>
      <c r="AS74" s="65">
        <f t="shared" si="2"/>
        <v>11.587354484</v>
      </c>
      <c r="AU74" s="266">
        <f t="shared" si="1"/>
        <v>6.0395932759999997</v>
      </c>
    </row>
    <row r="75" spans="1:47" ht="14.5" thickTop="1" thickBot="1" x14ac:dyDescent="0.75">
      <c r="A75" s="10" t="s">
        <v>280</v>
      </c>
      <c r="B75" s="10" t="s">
        <v>281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1.541872836</v>
      </c>
      <c r="I75" s="10">
        <v>48.082800976000001</v>
      </c>
      <c r="J75" s="10">
        <v>0</v>
      </c>
      <c r="K75" s="10">
        <v>4.7522273400000001</v>
      </c>
      <c r="L75" s="10">
        <v>170.08326529199999</v>
      </c>
      <c r="M75" s="10">
        <v>2.5029527760000003</v>
      </c>
      <c r="N75" s="10">
        <v>0</v>
      </c>
      <c r="O75" s="170">
        <v>0</v>
      </c>
      <c r="P75" s="10">
        <v>226.96286922000002</v>
      </c>
      <c r="Q75" s="10">
        <v>1.3603331880000002</v>
      </c>
      <c r="R75" s="10">
        <v>0</v>
      </c>
      <c r="S75" s="10">
        <v>0</v>
      </c>
      <c r="T75" s="10">
        <v>0</v>
      </c>
      <c r="U75" s="10">
        <v>0</v>
      </c>
      <c r="V75" s="171">
        <v>1.3603331880000002</v>
      </c>
      <c r="W75" s="10">
        <v>228.32320240800001</v>
      </c>
      <c r="X75" s="10">
        <v>0.50831938799999998</v>
      </c>
      <c r="Y75" s="10">
        <v>0</v>
      </c>
      <c r="Z75" s="10">
        <v>0</v>
      </c>
      <c r="AA75" s="165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65">
        <v>1.502516916</v>
      </c>
      <c r="AH75" s="172">
        <v>0</v>
      </c>
      <c r="AI75" s="173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0.20368782000000002</v>
      </c>
      <c r="AQ75" s="174">
        <v>0</v>
      </c>
      <c r="AR75" s="10">
        <v>0.20368782000000002</v>
      </c>
      <c r="AS75" s="65">
        <f t="shared" si="2"/>
        <v>230.53772653200002</v>
      </c>
      <c r="AU75" s="266">
        <f t="shared" si="1"/>
        <v>229.17739334400002</v>
      </c>
    </row>
    <row r="76" spans="1:47" ht="14.5" thickTop="1" thickBot="1" x14ac:dyDescent="0.75">
      <c r="A76" s="104" t="s">
        <v>282</v>
      </c>
      <c r="B76" s="105" t="s">
        <v>283</v>
      </c>
      <c r="C76" s="106">
        <v>0</v>
      </c>
      <c r="D76" s="107">
        <v>0</v>
      </c>
      <c r="E76" s="108">
        <v>0</v>
      </c>
      <c r="F76" s="115">
        <v>0</v>
      </c>
      <c r="G76" s="113">
        <v>0</v>
      </c>
      <c r="H76" s="107">
        <v>0</v>
      </c>
      <c r="I76" s="107">
        <v>5.8657068000000007E-2</v>
      </c>
      <c r="J76" s="107">
        <v>0</v>
      </c>
      <c r="K76" s="107">
        <v>4.7522273400000001</v>
      </c>
      <c r="L76" s="107">
        <v>0</v>
      </c>
      <c r="M76" s="107">
        <v>0</v>
      </c>
      <c r="N76" s="107">
        <v>0</v>
      </c>
      <c r="O76" s="107">
        <v>0</v>
      </c>
      <c r="P76" s="110">
        <v>4.8108844080000006</v>
      </c>
      <c r="Q76" s="109">
        <v>1.25604E-4</v>
      </c>
      <c r="R76" s="107">
        <v>0</v>
      </c>
      <c r="S76" s="107">
        <v>0</v>
      </c>
      <c r="T76" s="107">
        <v>0</v>
      </c>
      <c r="U76" s="107">
        <v>0</v>
      </c>
      <c r="V76" s="110">
        <v>1.25604E-4</v>
      </c>
      <c r="W76" s="111">
        <v>4.8110100120000006</v>
      </c>
      <c r="X76" s="112">
        <v>0</v>
      </c>
      <c r="Y76" s="107">
        <v>0</v>
      </c>
      <c r="Z76" s="107">
        <v>0</v>
      </c>
      <c r="AA76" s="108">
        <v>0</v>
      </c>
      <c r="AB76" s="115">
        <v>0</v>
      </c>
      <c r="AC76" s="113">
        <v>0</v>
      </c>
      <c r="AD76" s="116">
        <v>0</v>
      </c>
      <c r="AE76" s="116">
        <v>0</v>
      </c>
      <c r="AF76" s="116">
        <v>0</v>
      </c>
      <c r="AG76" s="108">
        <v>0</v>
      </c>
      <c r="AH76" s="112">
        <v>0</v>
      </c>
      <c r="AI76" s="10">
        <v>0</v>
      </c>
      <c r="AJ76" s="10">
        <v>0</v>
      </c>
      <c r="AK76" s="109">
        <v>0</v>
      </c>
      <c r="AL76" s="113">
        <v>0</v>
      </c>
      <c r="AM76" s="113">
        <v>0</v>
      </c>
      <c r="AN76" s="107">
        <v>0</v>
      </c>
      <c r="AO76" s="107">
        <v>0</v>
      </c>
      <c r="AP76" s="107">
        <v>0</v>
      </c>
      <c r="AQ76" s="119">
        <v>0</v>
      </c>
      <c r="AR76" s="120">
        <v>0</v>
      </c>
      <c r="AS76" s="65">
        <f t="shared" si="2"/>
        <v>4.8110100120000006</v>
      </c>
      <c r="AU76" s="266">
        <f t="shared" si="1"/>
        <v>4.8108844080000006</v>
      </c>
    </row>
    <row r="77" spans="1:47" ht="14.5" thickTop="1" thickBot="1" x14ac:dyDescent="0.75">
      <c r="A77" s="104" t="s">
        <v>284</v>
      </c>
      <c r="B77" s="105" t="s">
        <v>285</v>
      </c>
      <c r="C77" s="106">
        <v>0</v>
      </c>
      <c r="D77" s="107">
        <v>0</v>
      </c>
      <c r="E77" s="108">
        <v>0</v>
      </c>
      <c r="F77" s="115">
        <v>0</v>
      </c>
      <c r="G77" s="113">
        <v>0</v>
      </c>
      <c r="H77" s="107">
        <v>0</v>
      </c>
      <c r="I77" s="107">
        <v>0</v>
      </c>
      <c r="J77" s="107">
        <v>0</v>
      </c>
      <c r="K77" s="113">
        <v>0</v>
      </c>
      <c r="L77" s="107">
        <v>0.98829413999999993</v>
      </c>
      <c r="M77" s="107">
        <v>2.5029527760000003</v>
      </c>
      <c r="N77" s="107">
        <v>0</v>
      </c>
      <c r="O77" s="107">
        <v>0</v>
      </c>
      <c r="P77" s="110">
        <v>3.4912469159999997</v>
      </c>
      <c r="Q77" s="109">
        <v>8.7922799999999995E-3</v>
      </c>
      <c r="R77" s="107">
        <v>0</v>
      </c>
      <c r="S77" s="107">
        <v>0</v>
      </c>
      <c r="T77" s="107">
        <v>0</v>
      </c>
      <c r="U77" s="107">
        <v>0</v>
      </c>
      <c r="V77" s="110">
        <v>8.7922799999999995E-3</v>
      </c>
      <c r="W77" s="111">
        <v>3.5000391959999999</v>
      </c>
      <c r="X77" s="112">
        <v>0</v>
      </c>
      <c r="Y77" s="107">
        <v>0</v>
      </c>
      <c r="Z77" s="107">
        <v>0</v>
      </c>
      <c r="AA77" s="108">
        <v>0</v>
      </c>
      <c r="AB77" s="115">
        <v>0</v>
      </c>
      <c r="AC77" s="113">
        <v>0</v>
      </c>
      <c r="AD77" s="116">
        <v>0</v>
      </c>
      <c r="AE77" s="116">
        <v>0</v>
      </c>
      <c r="AF77" s="116">
        <v>0</v>
      </c>
      <c r="AG77" s="108">
        <v>0</v>
      </c>
      <c r="AH77" s="112">
        <v>0</v>
      </c>
      <c r="AI77" s="10">
        <v>0</v>
      </c>
      <c r="AJ77" s="10">
        <v>0</v>
      </c>
      <c r="AK77" s="109">
        <v>0</v>
      </c>
      <c r="AL77" s="113">
        <v>0</v>
      </c>
      <c r="AM77" s="113">
        <v>0</v>
      </c>
      <c r="AN77" s="107">
        <v>0</v>
      </c>
      <c r="AO77" s="107">
        <v>0</v>
      </c>
      <c r="AP77" s="107">
        <v>0</v>
      </c>
      <c r="AQ77" s="119">
        <v>0</v>
      </c>
      <c r="AR77" s="120">
        <v>0</v>
      </c>
      <c r="AS77" s="65">
        <f t="shared" si="2"/>
        <v>3.5000391959999999</v>
      </c>
      <c r="AU77" s="266">
        <f t="shared" si="1"/>
        <v>3.4912469159999997</v>
      </c>
    </row>
    <row r="78" spans="1:47" ht="14.5" thickTop="1" thickBot="1" x14ac:dyDescent="0.75">
      <c r="A78" s="104" t="s">
        <v>286</v>
      </c>
      <c r="B78" s="105" t="s">
        <v>287</v>
      </c>
      <c r="C78" s="106">
        <v>0</v>
      </c>
      <c r="D78" s="107">
        <v>0</v>
      </c>
      <c r="E78" s="108">
        <v>0</v>
      </c>
      <c r="F78" s="115">
        <v>0</v>
      </c>
      <c r="G78" s="113">
        <v>0</v>
      </c>
      <c r="H78" s="107">
        <v>0</v>
      </c>
      <c r="I78" s="107">
        <v>0</v>
      </c>
      <c r="J78" s="107">
        <v>0</v>
      </c>
      <c r="K78" s="113">
        <v>0</v>
      </c>
      <c r="L78" s="107">
        <v>0.48081691599999998</v>
      </c>
      <c r="M78" s="107">
        <v>0</v>
      </c>
      <c r="N78" s="107">
        <v>0</v>
      </c>
      <c r="O78" s="107">
        <v>0</v>
      </c>
      <c r="P78" s="110">
        <v>0.48081691599999998</v>
      </c>
      <c r="Q78" s="109">
        <v>4.1868E-5</v>
      </c>
      <c r="R78" s="107">
        <v>0</v>
      </c>
      <c r="S78" s="107">
        <v>0</v>
      </c>
      <c r="T78" s="107">
        <v>0</v>
      </c>
      <c r="U78" s="107">
        <v>0</v>
      </c>
      <c r="V78" s="110">
        <v>4.1868E-5</v>
      </c>
      <c r="W78" s="111">
        <v>0.48085878399999998</v>
      </c>
      <c r="X78" s="112">
        <v>0</v>
      </c>
      <c r="Y78" s="107">
        <v>0</v>
      </c>
      <c r="Z78" s="107">
        <v>0</v>
      </c>
      <c r="AA78" s="108">
        <v>0</v>
      </c>
      <c r="AB78" s="115">
        <v>0</v>
      </c>
      <c r="AC78" s="113">
        <v>0</v>
      </c>
      <c r="AD78" s="116">
        <v>0</v>
      </c>
      <c r="AE78" s="116">
        <v>0</v>
      </c>
      <c r="AF78" s="116">
        <v>0</v>
      </c>
      <c r="AG78" s="108">
        <v>1.5013864800000001</v>
      </c>
      <c r="AH78" s="112">
        <v>0</v>
      </c>
      <c r="AI78" s="10">
        <v>0</v>
      </c>
      <c r="AJ78" s="10">
        <v>0</v>
      </c>
      <c r="AK78" s="109">
        <v>0</v>
      </c>
      <c r="AL78" s="113">
        <v>0</v>
      </c>
      <c r="AM78" s="113">
        <v>0</v>
      </c>
      <c r="AN78" s="107">
        <v>0</v>
      </c>
      <c r="AO78" s="107">
        <v>0</v>
      </c>
      <c r="AP78" s="107">
        <v>0</v>
      </c>
      <c r="AQ78" s="119">
        <v>0</v>
      </c>
      <c r="AR78" s="120">
        <v>0</v>
      </c>
      <c r="AS78" s="65">
        <f t="shared" si="2"/>
        <v>1.9822452640000001</v>
      </c>
      <c r="AU78" s="266">
        <f t="shared" si="1"/>
        <v>1.9822033960000001</v>
      </c>
    </row>
    <row r="79" spans="1:47" ht="14.5" thickTop="1" thickBot="1" x14ac:dyDescent="0.75">
      <c r="A79" s="10" t="s">
        <v>288</v>
      </c>
      <c r="B79" s="10" t="s">
        <v>289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1.541872836</v>
      </c>
      <c r="I79" s="10">
        <v>48.023893908000005</v>
      </c>
      <c r="J79" s="10">
        <v>0</v>
      </c>
      <c r="K79" s="10">
        <v>0</v>
      </c>
      <c r="L79" s="10">
        <v>168.639154236</v>
      </c>
      <c r="M79" s="10">
        <v>0</v>
      </c>
      <c r="N79" s="10">
        <v>0</v>
      </c>
      <c r="O79" s="10">
        <v>0</v>
      </c>
      <c r="P79" s="10">
        <v>218.20492098</v>
      </c>
      <c r="Q79" s="10">
        <v>1.351373436</v>
      </c>
      <c r="R79" s="10">
        <v>0</v>
      </c>
      <c r="S79" s="10">
        <v>0</v>
      </c>
      <c r="T79" s="10">
        <v>0</v>
      </c>
      <c r="U79" s="10">
        <v>0</v>
      </c>
      <c r="V79" s="10">
        <v>1.351373436</v>
      </c>
      <c r="W79" s="10">
        <v>219.80629441599999</v>
      </c>
      <c r="X79" s="10">
        <v>0.50831938799999998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1.1304360000000001E-3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0.20368782000000002</v>
      </c>
      <c r="AQ79" s="10">
        <v>0</v>
      </c>
      <c r="AR79" s="159">
        <v>0.20368782000000002</v>
      </c>
      <c r="AS79" s="65">
        <f t="shared" si="2"/>
        <v>220.51943205999999</v>
      </c>
      <c r="AU79" s="266">
        <f t="shared" si="1"/>
        <v>219.168058624</v>
      </c>
    </row>
    <row r="80" spans="1:47" ht="14.5" thickTop="1" thickBot="1" x14ac:dyDescent="0.75">
      <c r="A80" s="125" t="s">
        <v>290</v>
      </c>
      <c r="B80" s="126" t="s">
        <v>291</v>
      </c>
      <c r="C80" s="127">
        <v>0</v>
      </c>
      <c r="D80" s="128">
        <v>0</v>
      </c>
      <c r="E80" s="129">
        <v>0</v>
      </c>
      <c r="F80" s="10">
        <v>0</v>
      </c>
      <c r="G80" s="163">
        <v>0</v>
      </c>
      <c r="H80" s="128">
        <v>17.170987896000003</v>
      </c>
      <c r="I80" s="128">
        <v>0</v>
      </c>
      <c r="J80" s="128">
        <v>1.1178756E-2</v>
      </c>
      <c r="K80" s="163">
        <v>0</v>
      </c>
      <c r="L80" s="128">
        <v>2.4061120919999999</v>
      </c>
      <c r="M80" s="128">
        <v>0</v>
      </c>
      <c r="N80" s="128">
        <v>0</v>
      </c>
      <c r="O80" s="169">
        <v>0</v>
      </c>
      <c r="P80" s="131">
        <v>19.588278744</v>
      </c>
      <c r="Q80" s="130">
        <v>0</v>
      </c>
      <c r="R80" s="128">
        <v>0</v>
      </c>
      <c r="S80" s="128">
        <v>0</v>
      </c>
      <c r="T80" s="128">
        <v>0</v>
      </c>
      <c r="U80" s="128">
        <v>0</v>
      </c>
      <c r="V80" s="131">
        <v>0</v>
      </c>
      <c r="W80" s="132">
        <v>19.588278744</v>
      </c>
      <c r="X80" s="133">
        <v>10.852311203999999</v>
      </c>
      <c r="Y80" s="128">
        <v>0</v>
      </c>
      <c r="Z80" s="128">
        <v>0</v>
      </c>
      <c r="AA80" s="134">
        <v>0</v>
      </c>
      <c r="AB80" s="10">
        <v>0</v>
      </c>
      <c r="AC80" s="163">
        <v>0</v>
      </c>
      <c r="AD80" s="137">
        <v>0</v>
      </c>
      <c r="AE80" s="137">
        <v>0</v>
      </c>
      <c r="AF80" s="137">
        <v>0</v>
      </c>
      <c r="AG80" s="134">
        <v>46.103788059999999</v>
      </c>
      <c r="AH80" s="139">
        <v>0</v>
      </c>
      <c r="AI80" s="10">
        <v>0</v>
      </c>
      <c r="AJ80" s="10">
        <v>1.4662592280000002</v>
      </c>
      <c r="AK80" s="109">
        <v>32.101660979999998</v>
      </c>
      <c r="AL80" s="163">
        <v>0</v>
      </c>
      <c r="AM80" s="163">
        <v>0</v>
      </c>
      <c r="AN80" s="128">
        <v>0</v>
      </c>
      <c r="AO80" s="128">
        <v>0</v>
      </c>
      <c r="AP80" s="128">
        <v>0</v>
      </c>
      <c r="AQ80" s="175">
        <v>10.170490824</v>
      </c>
      <c r="AR80" s="132">
        <v>43.738411032000002</v>
      </c>
      <c r="AS80" s="65">
        <f t="shared" si="2"/>
        <v>120.28278904000001</v>
      </c>
      <c r="AT80" s="176">
        <v>120.28278654</v>
      </c>
      <c r="AU80" s="266">
        <f t="shared" si="1"/>
        <v>120.28278904000001</v>
      </c>
    </row>
    <row r="81" spans="1:47" ht="14.5" thickTop="1" thickBot="1" x14ac:dyDescent="0.75">
      <c r="A81" s="10" t="s">
        <v>292</v>
      </c>
      <c r="B81" s="177" t="s">
        <v>293</v>
      </c>
      <c r="C81" s="178">
        <v>0</v>
      </c>
      <c r="D81" s="179">
        <v>0</v>
      </c>
      <c r="E81" s="180">
        <v>0</v>
      </c>
      <c r="F81" s="181">
        <v>0</v>
      </c>
      <c r="G81" s="182">
        <v>0</v>
      </c>
      <c r="H81" s="179">
        <v>3.1356201240000003</v>
      </c>
      <c r="I81" s="179">
        <v>0</v>
      </c>
      <c r="J81" s="179">
        <v>8.3735999999999999E-5</v>
      </c>
      <c r="K81" s="179">
        <v>0.96128928000000002</v>
      </c>
      <c r="L81" s="179">
        <v>2.081174544</v>
      </c>
      <c r="M81" s="179">
        <v>0.77292514800000012</v>
      </c>
      <c r="N81" s="179">
        <v>0</v>
      </c>
      <c r="O81" s="179">
        <v>0</v>
      </c>
      <c r="P81" s="183">
        <v>6.9510928319999996</v>
      </c>
      <c r="Q81" s="184">
        <v>7.1803620000000012E-2</v>
      </c>
      <c r="R81" s="179">
        <v>0</v>
      </c>
      <c r="S81" s="179">
        <v>0</v>
      </c>
      <c r="T81" s="179">
        <v>3.9523392000000004E-2</v>
      </c>
      <c r="U81" s="179">
        <v>0</v>
      </c>
      <c r="V81" s="183">
        <v>0.111327012</v>
      </c>
      <c r="W81" s="185">
        <v>7.0624198439999999</v>
      </c>
      <c r="X81" s="186">
        <v>9.0089468999999998</v>
      </c>
      <c r="Y81" s="179">
        <v>0</v>
      </c>
      <c r="Z81" s="179">
        <v>0</v>
      </c>
      <c r="AA81" s="187">
        <v>0</v>
      </c>
      <c r="AB81" s="181">
        <v>0</v>
      </c>
      <c r="AC81" s="182">
        <v>0</v>
      </c>
      <c r="AD81" s="10">
        <v>0</v>
      </c>
      <c r="AE81" s="10">
        <v>0</v>
      </c>
      <c r="AF81" s="10">
        <v>0</v>
      </c>
      <c r="AG81" s="180">
        <v>56.682028836000001</v>
      </c>
      <c r="AH81" s="186">
        <v>1.293598096</v>
      </c>
      <c r="AI81" s="188">
        <v>0</v>
      </c>
      <c r="AJ81" s="178">
        <v>1.7611774200000001</v>
      </c>
      <c r="AK81" s="184">
        <v>1.75615326</v>
      </c>
      <c r="AL81" s="182">
        <v>0</v>
      </c>
      <c r="AM81" s="182">
        <v>0</v>
      </c>
      <c r="AN81" s="179">
        <v>8.0391364000000007E-2</v>
      </c>
      <c r="AO81" s="179">
        <v>0</v>
      </c>
      <c r="AP81" s="179">
        <v>0</v>
      </c>
      <c r="AQ81" s="189">
        <v>14.743020708</v>
      </c>
      <c r="AR81" s="185">
        <v>18.315742752000002</v>
      </c>
      <c r="AS81" s="65">
        <f t="shared" si="2"/>
        <v>92.362736428000005</v>
      </c>
      <c r="AT81" s="176">
        <v>92.251406915999993</v>
      </c>
      <c r="AU81" s="266">
        <f t="shared" si="1"/>
        <v>92.251409416000001</v>
      </c>
    </row>
    <row r="82" spans="1:47" ht="13.75" thickTop="1" x14ac:dyDescent="0.6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U82" s="266">
        <f t="shared" si="1"/>
        <v>0</v>
      </c>
    </row>
    <row r="83" spans="1:47" x14ac:dyDescent="0.6">
      <c r="A83" s="192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1"/>
      <c r="AR83" s="192"/>
      <c r="AS83" s="193">
        <v>44876</v>
      </c>
      <c r="AU83" s="266">
        <f t="shared" si="1"/>
        <v>44876</v>
      </c>
    </row>
    <row r="84" spans="1:47" x14ac:dyDescent="0.6">
      <c r="A84" s="192"/>
      <c r="B84" s="192"/>
      <c r="C84" s="194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1"/>
      <c r="AR84" s="192"/>
      <c r="AS84" s="192"/>
    </row>
    <row r="85" spans="1:47" x14ac:dyDescent="0.6">
      <c r="A85" s="192"/>
      <c r="B85" s="192"/>
      <c r="C85" s="194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>
        <v>0</v>
      </c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1"/>
      <c r="AR85" s="192"/>
      <c r="AS85" s="192"/>
    </row>
    <row r="86" spans="1:47" x14ac:dyDescent="0.6">
      <c r="A86" s="192"/>
      <c r="B86" s="192"/>
      <c r="C86" s="194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>
        <v>0</v>
      </c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1"/>
      <c r="AR86" s="192"/>
      <c r="AS86" s="192"/>
    </row>
    <row r="87" spans="1:47" x14ac:dyDescent="0.6">
      <c r="A87" s="192"/>
      <c r="B87" s="192"/>
      <c r="C87" s="194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>
        <v>0</v>
      </c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1"/>
      <c r="AR87" s="192"/>
      <c r="AS87" s="192"/>
    </row>
    <row r="88" spans="1:47" x14ac:dyDescent="0.6">
      <c r="A88" s="192"/>
      <c r="B88" s="192"/>
      <c r="C88" s="194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>
        <v>0</v>
      </c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1"/>
      <c r="AR88" s="192"/>
      <c r="AS88" s="192"/>
    </row>
    <row r="89" spans="1:47" x14ac:dyDescent="0.6">
      <c r="A89" s="192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>
        <v>0</v>
      </c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1"/>
      <c r="AR89" s="192"/>
      <c r="AS89" s="192"/>
    </row>
    <row r="90" spans="1:47" x14ac:dyDescent="0.6">
      <c r="A90" s="192"/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>
        <v>0</v>
      </c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1"/>
      <c r="AR90" s="192"/>
      <c r="AS90" s="192"/>
    </row>
    <row r="91" spans="1:47" x14ac:dyDescent="0.6">
      <c r="A91" s="192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1"/>
      <c r="AR91" s="192"/>
      <c r="AS91" s="192"/>
    </row>
    <row r="92" spans="1:47" x14ac:dyDescent="0.6">
      <c r="A92" s="192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1"/>
      <c r="AR92" s="192"/>
      <c r="AS92" s="192"/>
    </row>
    <row r="93" spans="1:47" x14ac:dyDescent="0.6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>
        <v>0</v>
      </c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1"/>
      <c r="AR93" s="192"/>
      <c r="AS93" s="192"/>
    </row>
    <row r="94" spans="1:47" x14ac:dyDescent="0.6">
      <c r="A94" s="192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>
        <v>0</v>
      </c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1"/>
      <c r="AR94" s="192"/>
      <c r="AS94" s="192"/>
    </row>
    <row r="95" spans="1:47" x14ac:dyDescent="0.6">
      <c r="A95" s="192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>
        <v>0</v>
      </c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1"/>
      <c r="AR95" s="192"/>
      <c r="AS95" s="192"/>
    </row>
    <row r="96" spans="1:47" x14ac:dyDescent="0.6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>
        <v>0</v>
      </c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1"/>
      <c r="AR96" s="192"/>
      <c r="AS96" s="192"/>
    </row>
    <row r="97" spans="24:43" x14ac:dyDescent="0.6">
      <c r="X97" s="192">
        <v>0</v>
      </c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1"/>
    </row>
    <row r="98" spans="24:43" x14ac:dyDescent="0.6">
      <c r="X98" s="192">
        <v>0</v>
      </c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1"/>
    </row>
    <row r="99" spans="24:43" x14ac:dyDescent="0.6">
      <c r="X99" s="192">
        <v>0</v>
      </c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1"/>
    </row>
    <row r="100" spans="24:43" x14ac:dyDescent="0.6">
      <c r="X100" s="192">
        <v>0</v>
      </c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1"/>
    </row>
    <row r="101" spans="24:43" x14ac:dyDescent="0.6">
      <c r="X101" s="192">
        <v>0</v>
      </c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1"/>
    </row>
    <row r="102" spans="24:43" x14ac:dyDescent="0.6">
      <c r="X102" s="192">
        <v>0</v>
      </c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1"/>
    </row>
    <row r="103" spans="24:43" x14ac:dyDescent="0.6">
      <c r="X103" s="192">
        <v>0</v>
      </c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1"/>
    </row>
    <row r="104" spans="24:43" x14ac:dyDescent="0.6">
      <c r="X104" s="192">
        <v>0</v>
      </c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1"/>
    </row>
    <row r="105" spans="24:43" x14ac:dyDescent="0.6">
      <c r="X105" s="192">
        <v>0</v>
      </c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1"/>
    </row>
    <row r="106" spans="24:43" x14ac:dyDescent="0.6">
      <c r="X106" s="192">
        <v>0</v>
      </c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1"/>
    </row>
    <row r="107" spans="24:43" x14ac:dyDescent="0.6">
      <c r="X107" s="192">
        <v>0</v>
      </c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1"/>
    </row>
    <row r="108" spans="24:43" x14ac:dyDescent="0.6">
      <c r="X108" s="10">
        <v>0</v>
      </c>
      <c r="AQ108" s="191"/>
    </row>
    <row r="109" spans="24:43" x14ac:dyDescent="0.6">
      <c r="X109" s="10">
        <v>0</v>
      </c>
      <c r="AQ109" s="191"/>
    </row>
    <row r="110" spans="24:43" x14ac:dyDescent="0.6">
      <c r="X110" s="10">
        <v>0</v>
      </c>
    </row>
    <row r="111" spans="24:43" x14ac:dyDescent="0.6">
      <c r="X111" s="10">
        <v>0</v>
      </c>
    </row>
    <row r="112" spans="24:43" x14ac:dyDescent="0.6">
      <c r="X112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A070-ACEA-4556-9005-7231AD72304C}">
  <dimension ref="A1:AT109"/>
  <sheetViews>
    <sheetView workbookViewId="0">
      <pane xSplit="1" ySplit="5" topLeftCell="AG46" activePane="bottomRight" state="frozen"/>
      <selection activeCell="K40" sqref="K40"/>
      <selection pane="topRight" activeCell="K40" sqref="K40"/>
      <selection pane="bottomLeft" activeCell="K40" sqref="K40"/>
      <selection pane="bottomRight" activeCell="AV57" sqref="AV57"/>
    </sheetView>
  </sheetViews>
  <sheetFormatPr defaultRowHeight="13" x14ac:dyDescent="0.6"/>
  <cols>
    <col min="1" max="1" width="24.31640625" style="10" customWidth="1"/>
    <col min="2" max="45" width="8.7265625" style="10"/>
    <col min="46" max="46" width="9.6796875" style="10" bestFit="1" customWidth="1"/>
    <col min="47" max="256" width="8.7265625" style="10"/>
    <col min="257" max="257" width="24.31640625" style="10" customWidth="1"/>
    <col min="258" max="301" width="8.7265625" style="10"/>
    <col min="302" max="302" width="9.6796875" style="10" bestFit="1" customWidth="1"/>
    <col min="303" max="512" width="8.7265625" style="10"/>
    <col min="513" max="513" width="24.31640625" style="10" customWidth="1"/>
    <col min="514" max="557" width="8.7265625" style="10"/>
    <col min="558" max="558" width="9.6796875" style="10" bestFit="1" customWidth="1"/>
    <col min="559" max="768" width="8.7265625" style="10"/>
    <col min="769" max="769" width="24.31640625" style="10" customWidth="1"/>
    <col min="770" max="813" width="8.7265625" style="10"/>
    <col min="814" max="814" width="9.6796875" style="10" bestFit="1" customWidth="1"/>
    <col min="815" max="1024" width="8.7265625" style="10"/>
    <col min="1025" max="1025" width="24.31640625" style="10" customWidth="1"/>
    <col min="1026" max="1069" width="8.7265625" style="10"/>
    <col min="1070" max="1070" width="9.6796875" style="10" bestFit="1" customWidth="1"/>
    <col min="1071" max="1280" width="8.7265625" style="10"/>
    <col min="1281" max="1281" width="24.31640625" style="10" customWidth="1"/>
    <col min="1282" max="1325" width="8.7265625" style="10"/>
    <col min="1326" max="1326" width="9.6796875" style="10" bestFit="1" customWidth="1"/>
    <col min="1327" max="1536" width="8.7265625" style="10"/>
    <col min="1537" max="1537" width="24.31640625" style="10" customWidth="1"/>
    <col min="1538" max="1581" width="8.7265625" style="10"/>
    <col min="1582" max="1582" width="9.6796875" style="10" bestFit="1" customWidth="1"/>
    <col min="1583" max="1792" width="8.7265625" style="10"/>
    <col min="1793" max="1793" width="24.31640625" style="10" customWidth="1"/>
    <col min="1794" max="1837" width="8.7265625" style="10"/>
    <col min="1838" max="1838" width="9.6796875" style="10" bestFit="1" customWidth="1"/>
    <col min="1839" max="2048" width="8.7265625" style="10"/>
    <col min="2049" max="2049" width="24.31640625" style="10" customWidth="1"/>
    <col min="2050" max="2093" width="8.7265625" style="10"/>
    <col min="2094" max="2094" width="9.6796875" style="10" bestFit="1" customWidth="1"/>
    <col min="2095" max="2304" width="8.7265625" style="10"/>
    <col min="2305" max="2305" width="24.31640625" style="10" customWidth="1"/>
    <col min="2306" max="2349" width="8.7265625" style="10"/>
    <col min="2350" max="2350" width="9.6796875" style="10" bestFit="1" customWidth="1"/>
    <col min="2351" max="2560" width="8.7265625" style="10"/>
    <col min="2561" max="2561" width="24.31640625" style="10" customWidth="1"/>
    <col min="2562" max="2605" width="8.7265625" style="10"/>
    <col min="2606" max="2606" width="9.6796875" style="10" bestFit="1" customWidth="1"/>
    <col min="2607" max="2816" width="8.7265625" style="10"/>
    <col min="2817" max="2817" width="24.31640625" style="10" customWidth="1"/>
    <col min="2818" max="2861" width="8.7265625" style="10"/>
    <col min="2862" max="2862" width="9.6796875" style="10" bestFit="1" customWidth="1"/>
    <col min="2863" max="3072" width="8.7265625" style="10"/>
    <col min="3073" max="3073" width="24.31640625" style="10" customWidth="1"/>
    <col min="3074" max="3117" width="8.7265625" style="10"/>
    <col min="3118" max="3118" width="9.6796875" style="10" bestFit="1" customWidth="1"/>
    <col min="3119" max="3328" width="8.7265625" style="10"/>
    <col min="3329" max="3329" width="24.31640625" style="10" customWidth="1"/>
    <col min="3330" max="3373" width="8.7265625" style="10"/>
    <col min="3374" max="3374" width="9.6796875" style="10" bestFit="1" customWidth="1"/>
    <col min="3375" max="3584" width="8.7265625" style="10"/>
    <col min="3585" max="3585" width="24.31640625" style="10" customWidth="1"/>
    <col min="3586" max="3629" width="8.7265625" style="10"/>
    <col min="3630" max="3630" width="9.6796875" style="10" bestFit="1" customWidth="1"/>
    <col min="3631" max="3840" width="8.7265625" style="10"/>
    <col min="3841" max="3841" width="24.31640625" style="10" customWidth="1"/>
    <col min="3842" max="3885" width="8.7265625" style="10"/>
    <col min="3886" max="3886" width="9.6796875" style="10" bestFit="1" customWidth="1"/>
    <col min="3887" max="4096" width="8.7265625" style="10"/>
    <col min="4097" max="4097" width="24.31640625" style="10" customWidth="1"/>
    <col min="4098" max="4141" width="8.7265625" style="10"/>
    <col min="4142" max="4142" width="9.6796875" style="10" bestFit="1" customWidth="1"/>
    <col min="4143" max="4352" width="8.7265625" style="10"/>
    <col min="4353" max="4353" width="24.31640625" style="10" customWidth="1"/>
    <col min="4354" max="4397" width="8.7265625" style="10"/>
    <col min="4398" max="4398" width="9.6796875" style="10" bestFit="1" customWidth="1"/>
    <col min="4399" max="4608" width="8.7265625" style="10"/>
    <col min="4609" max="4609" width="24.31640625" style="10" customWidth="1"/>
    <col min="4610" max="4653" width="8.7265625" style="10"/>
    <col min="4654" max="4654" width="9.6796875" style="10" bestFit="1" customWidth="1"/>
    <col min="4655" max="4864" width="8.7265625" style="10"/>
    <col min="4865" max="4865" width="24.31640625" style="10" customWidth="1"/>
    <col min="4866" max="4909" width="8.7265625" style="10"/>
    <col min="4910" max="4910" width="9.6796875" style="10" bestFit="1" customWidth="1"/>
    <col min="4911" max="5120" width="8.7265625" style="10"/>
    <col min="5121" max="5121" width="24.31640625" style="10" customWidth="1"/>
    <col min="5122" max="5165" width="8.7265625" style="10"/>
    <col min="5166" max="5166" width="9.6796875" style="10" bestFit="1" customWidth="1"/>
    <col min="5167" max="5376" width="8.7265625" style="10"/>
    <col min="5377" max="5377" width="24.31640625" style="10" customWidth="1"/>
    <col min="5378" max="5421" width="8.7265625" style="10"/>
    <col min="5422" max="5422" width="9.6796875" style="10" bestFit="1" customWidth="1"/>
    <col min="5423" max="5632" width="8.7265625" style="10"/>
    <col min="5633" max="5633" width="24.31640625" style="10" customWidth="1"/>
    <col min="5634" max="5677" width="8.7265625" style="10"/>
    <col min="5678" max="5678" width="9.6796875" style="10" bestFit="1" customWidth="1"/>
    <col min="5679" max="5888" width="8.7265625" style="10"/>
    <col min="5889" max="5889" width="24.31640625" style="10" customWidth="1"/>
    <col min="5890" max="5933" width="8.7265625" style="10"/>
    <col min="5934" max="5934" width="9.6796875" style="10" bestFit="1" customWidth="1"/>
    <col min="5935" max="6144" width="8.7265625" style="10"/>
    <col min="6145" max="6145" width="24.31640625" style="10" customWidth="1"/>
    <col min="6146" max="6189" width="8.7265625" style="10"/>
    <col min="6190" max="6190" width="9.6796875" style="10" bestFit="1" customWidth="1"/>
    <col min="6191" max="6400" width="8.7265625" style="10"/>
    <col min="6401" max="6401" width="24.31640625" style="10" customWidth="1"/>
    <col min="6402" max="6445" width="8.7265625" style="10"/>
    <col min="6446" max="6446" width="9.6796875" style="10" bestFit="1" customWidth="1"/>
    <col min="6447" max="6656" width="8.7265625" style="10"/>
    <col min="6657" max="6657" width="24.31640625" style="10" customWidth="1"/>
    <col min="6658" max="6701" width="8.7265625" style="10"/>
    <col min="6702" max="6702" width="9.6796875" style="10" bestFit="1" customWidth="1"/>
    <col min="6703" max="6912" width="8.7265625" style="10"/>
    <col min="6913" max="6913" width="24.31640625" style="10" customWidth="1"/>
    <col min="6914" max="6957" width="8.7265625" style="10"/>
    <col min="6958" max="6958" width="9.6796875" style="10" bestFit="1" customWidth="1"/>
    <col min="6959" max="7168" width="8.7265625" style="10"/>
    <col min="7169" max="7169" width="24.31640625" style="10" customWidth="1"/>
    <col min="7170" max="7213" width="8.7265625" style="10"/>
    <col min="7214" max="7214" width="9.6796875" style="10" bestFit="1" customWidth="1"/>
    <col min="7215" max="7424" width="8.7265625" style="10"/>
    <col min="7425" max="7425" width="24.31640625" style="10" customWidth="1"/>
    <col min="7426" max="7469" width="8.7265625" style="10"/>
    <col min="7470" max="7470" width="9.6796875" style="10" bestFit="1" customWidth="1"/>
    <col min="7471" max="7680" width="8.7265625" style="10"/>
    <col min="7681" max="7681" width="24.31640625" style="10" customWidth="1"/>
    <col min="7682" max="7725" width="8.7265625" style="10"/>
    <col min="7726" max="7726" width="9.6796875" style="10" bestFit="1" customWidth="1"/>
    <col min="7727" max="7936" width="8.7265625" style="10"/>
    <col min="7937" max="7937" width="24.31640625" style="10" customWidth="1"/>
    <col min="7938" max="7981" width="8.7265625" style="10"/>
    <col min="7982" max="7982" width="9.6796875" style="10" bestFit="1" customWidth="1"/>
    <col min="7983" max="8192" width="8.7265625" style="10"/>
    <col min="8193" max="8193" width="24.31640625" style="10" customWidth="1"/>
    <col min="8194" max="8237" width="8.7265625" style="10"/>
    <col min="8238" max="8238" width="9.6796875" style="10" bestFit="1" customWidth="1"/>
    <col min="8239" max="8448" width="8.7265625" style="10"/>
    <col min="8449" max="8449" width="24.31640625" style="10" customWidth="1"/>
    <col min="8450" max="8493" width="8.7265625" style="10"/>
    <col min="8494" max="8494" width="9.6796875" style="10" bestFit="1" customWidth="1"/>
    <col min="8495" max="8704" width="8.7265625" style="10"/>
    <col min="8705" max="8705" width="24.31640625" style="10" customWidth="1"/>
    <col min="8706" max="8749" width="8.7265625" style="10"/>
    <col min="8750" max="8750" width="9.6796875" style="10" bestFit="1" customWidth="1"/>
    <col min="8751" max="8960" width="8.7265625" style="10"/>
    <col min="8961" max="8961" width="24.31640625" style="10" customWidth="1"/>
    <col min="8962" max="9005" width="8.7265625" style="10"/>
    <col min="9006" max="9006" width="9.6796875" style="10" bestFit="1" customWidth="1"/>
    <col min="9007" max="9216" width="8.7265625" style="10"/>
    <col min="9217" max="9217" width="24.31640625" style="10" customWidth="1"/>
    <col min="9218" max="9261" width="8.7265625" style="10"/>
    <col min="9262" max="9262" width="9.6796875" style="10" bestFit="1" customWidth="1"/>
    <col min="9263" max="9472" width="8.7265625" style="10"/>
    <col min="9473" max="9473" width="24.31640625" style="10" customWidth="1"/>
    <col min="9474" max="9517" width="8.7265625" style="10"/>
    <col min="9518" max="9518" width="9.6796875" style="10" bestFit="1" customWidth="1"/>
    <col min="9519" max="9728" width="8.7265625" style="10"/>
    <col min="9729" max="9729" width="24.31640625" style="10" customWidth="1"/>
    <col min="9730" max="9773" width="8.7265625" style="10"/>
    <col min="9774" max="9774" width="9.6796875" style="10" bestFit="1" customWidth="1"/>
    <col min="9775" max="9984" width="8.7265625" style="10"/>
    <col min="9985" max="9985" width="24.31640625" style="10" customWidth="1"/>
    <col min="9986" max="10029" width="8.7265625" style="10"/>
    <col min="10030" max="10030" width="9.6796875" style="10" bestFit="1" customWidth="1"/>
    <col min="10031" max="10240" width="8.7265625" style="10"/>
    <col min="10241" max="10241" width="24.31640625" style="10" customWidth="1"/>
    <col min="10242" max="10285" width="8.7265625" style="10"/>
    <col min="10286" max="10286" width="9.6796875" style="10" bestFit="1" customWidth="1"/>
    <col min="10287" max="10496" width="8.7265625" style="10"/>
    <col min="10497" max="10497" width="24.31640625" style="10" customWidth="1"/>
    <col min="10498" max="10541" width="8.7265625" style="10"/>
    <col min="10542" max="10542" width="9.6796875" style="10" bestFit="1" customWidth="1"/>
    <col min="10543" max="10752" width="8.7265625" style="10"/>
    <col min="10753" max="10753" width="24.31640625" style="10" customWidth="1"/>
    <col min="10754" max="10797" width="8.7265625" style="10"/>
    <col min="10798" max="10798" width="9.6796875" style="10" bestFit="1" customWidth="1"/>
    <col min="10799" max="11008" width="8.7265625" style="10"/>
    <col min="11009" max="11009" width="24.31640625" style="10" customWidth="1"/>
    <col min="11010" max="11053" width="8.7265625" style="10"/>
    <col min="11054" max="11054" width="9.6796875" style="10" bestFit="1" customWidth="1"/>
    <col min="11055" max="11264" width="8.7265625" style="10"/>
    <col min="11265" max="11265" width="24.31640625" style="10" customWidth="1"/>
    <col min="11266" max="11309" width="8.7265625" style="10"/>
    <col min="11310" max="11310" width="9.6796875" style="10" bestFit="1" customWidth="1"/>
    <col min="11311" max="11520" width="8.7265625" style="10"/>
    <col min="11521" max="11521" width="24.31640625" style="10" customWidth="1"/>
    <col min="11522" max="11565" width="8.7265625" style="10"/>
    <col min="11566" max="11566" width="9.6796875" style="10" bestFit="1" customWidth="1"/>
    <col min="11567" max="11776" width="8.7265625" style="10"/>
    <col min="11777" max="11777" width="24.31640625" style="10" customWidth="1"/>
    <col min="11778" max="11821" width="8.7265625" style="10"/>
    <col min="11822" max="11822" width="9.6796875" style="10" bestFit="1" customWidth="1"/>
    <col min="11823" max="12032" width="8.7265625" style="10"/>
    <col min="12033" max="12033" width="24.31640625" style="10" customWidth="1"/>
    <col min="12034" max="12077" width="8.7265625" style="10"/>
    <col min="12078" max="12078" width="9.6796875" style="10" bestFit="1" customWidth="1"/>
    <col min="12079" max="12288" width="8.7265625" style="10"/>
    <col min="12289" max="12289" width="24.31640625" style="10" customWidth="1"/>
    <col min="12290" max="12333" width="8.7265625" style="10"/>
    <col min="12334" max="12334" width="9.6796875" style="10" bestFit="1" customWidth="1"/>
    <col min="12335" max="12544" width="8.7265625" style="10"/>
    <col min="12545" max="12545" width="24.31640625" style="10" customWidth="1"/>
    <col min="12546" max="12589" width="8.7265625" style="10"/>
    <col min="12590" max="12590" width="9.6796875" style="10" bestFit="1" customWidth="1"/>
    <col min="12591" max="12800" width="8.7265625" style="10"/>
    <col min="12801" max="12801" width="24.31640625" style="10" customWidth="1"/>
    <col min="12802" max="12845" width="8.7265625" style="10"/>
    <col min="12846" max="12846" width="9.6796875" style="10" bestFit="1" customWidth="1"/>
    <col min="12847" max="13056" width="8.7265625" style="10"/>
    <col min="13057" max="13057" width="24.31640625" style="10" customWidth="1"/>
    <col min="13058" max="13101" width="8.7265625" style="10"/>
    <col min="13102" max="13102" width="9.6796875" style="10" bestFit="1" customWidth="1"/>
    <col min="13103" max="13312" width="8.7265625" style="10"/>
    <col min="13313" max="13313" width="24.31640625" style="10" customWidth="1"/>
    <col min="13314" max="13357" width="8.7265625" style="10"/>
    <col min="13358" max="13358" width="9.6796875" style="10" bestFit="1" customWidth="1"/>
    <col min="13359" max="13568" width="8.7265625" style="10"/>
    <col min="13569" max="13569" width="24.31640625" style="10" customWidth="1"/>
    <col min="13570" max="13613" width="8.7265625" style="10"/>
    <col min="13614" max="13614" width="9.6796875" style="10" bestFit="1" customWidth="1"/>
    <col min="13615" max="13824" width="8.7265625" style="10"/>
    <col min="13825" max="13825" width="24.31640625" style="10" customWidth="1"/>
    <col min="13826" max="13869" width="8.7265625" style="10"/>
    <col min="13870" max="13870" width="9.6796875" style="10" bestFit="1" customWidth="1"/>
    <col min="13871" max="14080" width="8.7265625" style="10"/>
    <col min="14081" max="14081" width="24.31640625" style="10" customWidth="1"/>
    <col min="14082" max="14125" width="8.7265625" style="10"/>
    <col min="14126" max="14126" width="9.6796875" style="10" bestFit="1" customWidth="1"/>
    <col min="14127" max="14336" width="8.7265625" style="10"/>
    <col min="14337" max="14337" width="24.31640625" style="10" customWidth="1"/>
    <col min="14338" max="14381" width="8.7265625" style="10"/>
    <col min="14382" max="14382" width="9.6796875" style="10" bestFit="1" customWidth="1"/>
    <col min="14383" max="14592" width="8.7265625" style="10"/>
    <col min="14593" max="14593" width="24.31640625" style="10" customWidth="1"/>
    <col min="14594" max="14637" width="8.7265625" style="10"/>
    <col min="14638" max="14638" width="9.6796875" style="10" bestFit="1" customWidth="1"/>
    <col min="14639" max="14848" width="8.7265625" style="10"/>
    <col min="14849" max="14849" width="24.31640625" style="10" customWidth="1"/>
    <col min="14850" max="14893" width="8.7265625" style="10"/>
    <col min="14894" max="14894" width="9.6796875" style="10" bestFit="1" customWidth="1"/>
    <col min="14895" max="15104" width="8.7265625" style="10"/>
    <col min="15105" max="15105" width="24.31640625" style="10" customWidth="1"/>
    <col min="15106" max="15149" width="8.7265625" style="10"/>
    <col min="15150" max="15150" width="9.6796875" style="10" bestFit="1" customWidth="1"/>
    <col min="15151" max="15360" width="8.7265625" style="10"/>
    <col min="15361" max="15361" width="24.31640625" style="10" customWidth="1"/>
    <col min="15362" max="15405" width="8.7265625" style="10"/>
    <col min="15406" max="15406" width="9.6796875" style="10" bestFit="1" customWidth="1"/>
    <col min="15407" max="15616" width="8.7265625" style="10"/>
    <col min="15617" max="15617" width="24.31640625" style="10" customWidth="1"/>
    <col min="15618" max="15661" width="8.7265625" style="10"/>
    <col min="15662" max="15662" width="9.6796875" style="10" bestFit="1" customWidth="1"/>
    <col min="15663" max="15872" width="8.7265625" style="10"/>
    <col min="15873" max="15873" width="24.31640625" style="10" customWidth="1"/>
    <col min="15874" max="15917" width="8.7265625" style="10"/>
    <col min="15918" max="15918" width="9.6796875" style="10" bestFit="1" customWidth="1"/>
    <col min="15919" max="16128" width="8.7265625" style="10"/>
    <col min="16129" max="16129" width="24.31640625" style="10" customWidth="1"/>
    <col min="16130" max="16173" width="8.7265625" style="10"/>
    <col min="16174" max="16174" width="9.6796875" style="10" bestFit="1" customWidth="1"/>
    <col min="16175" max="16384" width="8.7265625" style="10"/>
  </cols>
  <sheetData>
    <row r="1" spans="1:45" x14ac:dyDescent="0.6">
      <c r="A1" s="7"/>
      <c r="B1" s="8"/>
      <c r="C1" s="8"/>
      <c r="D1" s="8"/>
      <c r="E1" s="7"/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R1" s="9"/>
      <c r="AS1" s="9"/>
    </row>
    <row r="2" spans="1:45" ht="15.5" x14ac:dyDescent="0.7">
      <c r="A2" s="11" t="s">
        <v>108</v>
      </c>
      <c r="B2" s="8"/>
      <c r="C2" s="12"/>
      <c r="D2" s="8"/>
      <c r="E2" s="7"/>
      <c r="F2" s="7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R2" s="7"/>
      <c r="AS2" s="7"/>
    </row>
    <row r="3" spans="1:45" ht="14.5" x14ac:dyDescent="0.7">
      <c r="A3" s="13" t="s">
        <v>109</v>
      </c>
      <c r="B3" s="8"/>
      <c r="C3" s="12"/>
      <c r="D3" s="8"/>
      <c r="E3" s="7"/>
      <c r="F3" s="7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  <c r="W3" s="9"/>
      <c r="X3" s="9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R3" s="7"/>
      <c r="AS3" s="7"/>
    </row>
    <row r="4" spans="1:45" ht="13.75" thickBot="1" x14ac:dyDescent="0.75"/>
    <row r="5" spans="1:45" ht="47.75" thickTop="1" x14ac:dyDescent="0.6">
      <c r="A5" s="14" t="s">
        <v>110</v>
      </c>
      <c r="B5" s="15"/>
      <c r="C5" s="16" t="s">
        <v>111</v>
      </c>
      <c r="D5" s="17" t="s">
        <v>112</v>
      </c>
      <c r="E5" s="18" t="s">
        <v>113</v>
      </c>
      <c r="F5" s="19" t="s">
        <v>294</v>
      </c>
      <c r="G5" s="17" t="s">
        <v>115</v>
      </c>
      <c r="H5" s="20" t="s">
        <v>116</v>
      </c>
      <c r="I5" s="17" t="s">
        <v>117</v>
      </c>
      <c r="J5" s="17" t="s">
        <v>118</v>
      </c>
      <c r="K5" s="20" t="s">
        <v>119</v>
      </c>
      <c r="L5" s="17" t="s">
        <v>120</v>
      </c>
      <c r="M5" s="17" t="s">
        <v>121</v>
      </c>
      <c r="N5" s="17" t="s">
        <v>122</v>
      </c>
      <c r="O5" s="21" t="s">
        <v>123</v>
      </c>
      <c r="P5" s="22" t="s">
        <v>124</v>
      </c>
      <c r="Q5" s="23" t="s">
        <v>125</v>
      </c>
      <c r="R5" s="17" t="s">
        <v>126</v>
      </c>
      <c r="S5" s="17" t="s">
        <v>127</v>
      </c>
      <c r="T5" s="17" t="s">
        <v>128</v>
      </c>
      <c r="U5" s="24" t="s">
        <v>129</v>
      </c>
      <c r="V5" s="22" t="s">
        <v>130</v>
      </c>
      <c r="W5" s="25" t="s">
        <v>131</v>
      </c>
      <c r="X5" s="26" t="s">
        <v>132</v>
      </c>
      <c r="Y5" s="17" t="s">
        <v>133</v>
      </c>
      <c r="Z5" s="17" t="s">
        <v>134</v>
      </c>
      <c r="AA5" s="27" t="s">
        <v>295</v>
      </c>
      <c r="AB5" s="19" t="s">
        <v>136</v>
      </c>
      <c r="AC5" s="21" t="s">
        <v>137</v>
      </c>
      <c r="AD5" s="21" t="s">
        <v>138</v>
      </c>
      <c r="AE5" s="21" t="s">
        <v>139</v>
      </c>
      <c r="AF5" s="28" t="s">
        <v>140</v>
      </c>
      <c r="AG5" s="18" t="s">
        <v>141</v>
      </c>
      <c r="AH5" s="26" t="s">
        <v>142</v>
      </c>
      <c r="AI5" s="29" t="s">
        <v>296</v>
      </c>
      <c r="AJ5" s="30" t="s">
        <v>144</v>
      </c>
      <c r="AK5" s="31" t="s">
        <v>145</v>
      </c>
      <c r="AL5" s="21" t="s">
        <v>146</v>
      </c>
      <c r="AM5" s="17" t="s">
        <v>297</v>
      </c>
      <c r="AN5" s="17" t="s">
        <v>148</v>
      </c>
      <c r="AO5" s="17" t="s">
        <v>149</v>
      </c>
      <c r="AP5" s="17" t="s">
        <v>298</v>
      </c>
      <c r="AQ5" s="24" t="s">
        <v>151</v>
      </c>
      <c r="AR5" s="32" t="s">
        <v>152</v>
      </c>
      <c r="AS5" s="25" t="s">
        <v>153</v>
      </c>
    </row>
    <row r="6" spans="1:45" ht="19.75" thickBot="1" x14ac:dyDescent="0.75">
      <c r="A6" s="33">
        <v>2019</v>
      </c>
      <c r="B6" s="34"/>
      <c r="C6" s="35">
        <v>1</v>
      </c>
      <c r="D6" s="36">
        <v>2</v>
      </c>
      <c r="E6" s="37" t="s">
        <v>154</v>
      </c>
      <c r="F6" s="38">
        <v>4</v>
      </c>
      <c r="G6" s="39">
        <v>5</v>
      </c>
      <c r="H6" s="39">
        <v>6</v>
      </c>
      <c r="I6" s="39">
        <v>7</v>
      </c>
      <c r="J6" s="39">
        <v>8</v>
      </c>
      <c r="K6" s="40">
        <v>9</v>
      </c>
      <c r="L6" s="39">
        <v>10</v>
      </c>
      <c r="M6" s="39">
        <v>11</v>
      </c>
      <c r="N6" s="39">
        <v>12</v>
      </c>
      <c r="O6" s="41">
        <v>13</v>
      </c>
      <c r="P6" s="42" t="s">
        <v>155</v>
      </c>
      <c r="Q6" s="38">
        <v>15</v>
      </c>
      <c r="R6" s="39">
        <v>16</v>
      </c>
      <c r="S6" s="39">
        <v>17</v>
      </c>
      <c r="T6" s="39">
        <v>18</v>
      </c>
      <c r="U6" s="39">
        <v>19</v>
      </c>
      <c r="V6" s="42" t="s">
        <v>156</v>
      </c>
      <c r="W6" s="43" t="s">
        <v>157</v>
      </c>
      <c r="X6" s="44">
        <v>22</v>
      </c>
      <c r="Y6" s="39">
        <v>23</v>
      </c>
      <c r="Z6" s="39">
        <v>24</v>
      </c>
      <c r="AA6" s="37" t="s">
        <v>158</v>
      </c>
      <c r="AB6" s="38">
        <v>26</v>
      </c>
      <c r="AC6" s="41">
        <v>27</v>
      </c>
      <c r="AD6" s="45">
        <v>28</v>
      </c>
      <c r="AE6" s="45">
        <v>29</v>
      </c>
      <c r="AF6" s="46">
        <v>30</v>
      </c>
      <c r="AG6" s="37">
        <v>31</v>
      </c>
      <c r="AH6" s="44">
        <v>32</v>
      </c>
      <c r="AI6" s="44">
        <v>33</v>
      </c>
      <c r="AJ6" s="47">
        <v>34</v>
      </c>
      <c r="AK6" s="41">
        <v>35</v>
      </c>
      <c r="AL6" s="39">
        <v>36</v>
      </c>
      <c r="AM6" s="39">
        <v>37</v>
      </c>
      <c r="AN6" s="39">
        <v>38</v>
      </c>
      <c r="AO6" s="39">
        <v>39</v>
      </c>
      <c r="AP6" s="39">
        <v>40</v>
      </c>
      <c r="AQ6" s="46">
        <v>41</v>
      </c>
      <c r="AR6" s="43" t="s">
        <v>159</v>
      </c>
      <c r="AS6" s="48" t="s">
        <v>160</v>
      </c>
    </row>
    <row r="7" spans="1:45" ht="13.75" thickTop="1" x14ac:dyDescent="0.6">
      <c r="A7" s="49" t="s">
        <v>161</v>
      </c>
      <c r="B7" s="50" t="s">
        <v>299</v>
      </c>
      <c r="C7" s="51">
        <v>67.714707384000008</v>
      </c>
      <c r="D7" s="52">
        <v>0.28633525200000004</v>
      </c>
      <c r="E7" s="53">
        <v>68.001042636000008</v>
      </c>
      <c r="F7" s="54">
        <v>480.56550948</v>
      </c>
      <c r="G7" s="52">
        <v>65.001200436000005</v>
      </c>
      <c r="H7" s="52">
        <v>34.584893928</v>
      </c>
      <c r="I7" s="52">
        <v>11.548576044000002</v>
      </c>
      <c r="J7" s="52">
        <v>1.0927548E-2</v>
      </c>
      <c r="K7" s="52">
        <v>10.817853840000001</v>
      </c>
      <c r="L7" s="52">
        <v>53.622524736000003</v>
      </c>
      <c r="M7" s="52">
        <v>8.0699732640000015</v>
      </c>
      <c r="N7" s="52">
        <v>8.1037607400000002</v>
      </c>
      <c r="O7" s="52">
        <v>12.166170912</v>
      </c>
      <c r="P7" s="55">
        <v>684.49139092799999</v>
      </c>
      <c r="Q7" s="54">
        <v>1.7729841960000001</v>
      </c>
      <c r="R7" s="54">
        <v>5.0595384599999997</v>
      </c>
      <c r="S7" s="54">
        <v>0.16902111600000003</v>
      </c>
      <c r="T7" s="54">
        <v>0.18974577600000003</v>
      </c>
      <c r="U7" s="52">
        <v>0.69806516399999996</v>
      </c>
      <c r="V7" s="55">
        <v>7.8893547120000012</v>
      </c>
      <c r="W7" s="56">
        <v>692.38074563999999</v>
      </c>
      <c r="X7" s="57">
        <v>221.89713429600002</v>
      </c>
      <c r="Y7" s="58">
        <v>0</v>
      </c>
      <c r="Z7" s="58">
        <v>0</v>
      </c>
      <c r="AA7" s="59">
        <v>0</v>
      </c>
      <c r="AB7" s="60">
        <v>0</v>
      </c>
      <c r="AC7" s="58">
        <v>0</v>
      </c>
      <c r="AD7" s="61">
        <v>0</v>
      </c>
      <c r="AE7" s="61">
        <v>0</v>
      </c>
      <c r="AF7" s="61">
        <v>0</v>
      </c>
      <c r="AG7" s="53">
        <v>29.161731888000002</v>
      </c>
      <c r="AH7" s="62">
        <v>0</v>
      </c>
      <c r="AI7" s="63">
        <v>1.1026775160000002</v>
      </c>
      <c r="AJ7" s="51">
        <v>0</v>
      </c>
      <c r="AK7" s="54">
        <v>1.7896057920000001</v>
      </c>
      <c r="AL7" s="58">
        <v>0</v>
      </c>
      <c r="AM7" s="58">
        <v>0</v>
      </c>
      <c r="AN7" s="58">
        <v>1.1704618080000002</v>
      </c>
      <c r="AO7" s="58">
        <v>0</v>
      </c>
      <c r="AP7" s="64">
        <v>0.53260282800000003</v>
      </c>
      <c r="AQ7" s="58">
        <v>0</v>
      </c>
      <c r="AR7" s="56">
        <v>3.4926704280000003</v>
      </c>
      <c r="AS7" s="65">
        <v>1016.0360024040001</v>
      </c>
    </row>
    <row r="8" spans="1:45" x14ac:dyDescent="0.6">
      <c r="A8" s="66" t="s">
        <v>163</v>
      </c>
      <c r="B8" s="67" t="s">
        <v>300</v>
      </c>
      <c r="C8" s="68">
        <v>0</v>
      </c>
      <c r="D8" s="69">
        <v>0</v>
      </c>
      <c r="E8" s="70">
        <v>0</v>
      </c>
      <c r="F8" s="71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2">
        <v>0</v>
      </c>
      <c r="Q8" s="73">
        <v>0</v>
      </c>
      <c r="R8" s="69">
        <v>0</v>
      </c>
      <c r="S8" s="69">
        <v>0</v>
      </c>
      <c r="T8" s="69">
        <v>0</v>
      </c>
      <c r="U8" s="69">
        <v>0</v>
      </c>
      <c r="V8" s="72">
        <v>0</v>
      </c>
      <c r="W8" s="74">
        <v>0</v>
      </c>
      <c r="X8" s="75">
        <v>0</v>
      </c>
      <c r="Y8" s="69">
        <v>0</v>
      </c>
      <c r="Z8" s="69">
        <v>0</v>
      </c>
      <c r="AA8" s="76">
        <v>0</v>
      </c>
      <c r="AB8" s="71">
        <v>36.879679008000004</v>
      </c>
      <c r="AC8" s="77">
        <v>49.209888744000004</v>
      </c>
      <c r="AD8" s="78">
        <v>4.8342886199999997</v>
      </c>
      <c r="AE8" s="78">
        <v>0.77543722800000014</v>
      </c>
      <c r="AF8" s="79">
        <v>0</v>
      </c>
      <c r="AG8" s="70">
        <v>91.699293600000004</v>
      </c>
      <c r="AH8" s="80">
        <v>0</v>
      </c>
      <c r="AI8" s="75">
        <v>6.0992883720000002</v>
      </c>
      <c r="AJ8" s="68">
        <v>4.0338980640000006</v>
      </c>
      <c r="AK8" s="71">
        <v>72.913791888000006</v>
      </c>
      <c r="AL8" s="71">
        <v>4.7577957840000007</v>
      </c>
      <c r="AM8" s="71">
        <v>43.451196552000006</v>
      </c>
      <c r="AN8" s="71">
        <v>1.9562823</v>
      </c>
      <c r="AO8" s="71">
        <v>3.3569762400000003</v>
      </c>
      <c r="AP8" s="77">
        <v>14.801468436000002</v>
      </c>
      <c r="AQ8" s="81">
        <v>28.520816544000002</v>
      </c>
      <c r="AR8" s="82">
        <v>173.79222580800001</v>
      </c>
      <c r="AS8" s="83">
        <v>271.59080778000003</v>
      </c>
    </row>
    <row r="9" spans="1:45" x14ac:dyDescent="0.6">
      <c r="A9" s="66" t="s">
        <v>165</v>
      </c>
      <c r="B9" s="67" t="s">
        <v>301</v>
      </c>
      <c r="C9" s="84">
        <v>11.574869147999999</v>
      </c>
      <c r="D9" s="77">
        <v>-9.9645840000000003E-3</v>
      </c>
      <c r="E9" s="70">
        <v>11.564904564000001</v>
      </c>
      <c r="F9" s="77">
        <v>2.0464241040000002</v>
      </c>
      <c r="G9" s="77">
        <v>-3.1917651120000001</v>
      </c>
      <c r="H9" s="77">
        <v>-1.2307098599999999</v>
      </c>
      <c r="I9" s="77">
        <v>0.47603916000000002</v>
      </c>
      <c r="J9" s="77">
        <v>-2.5539480000000003E-3</v>
      </c>
      <c r="K9" s="77">
        <v>-1.5767907480000001</v>
      </c>
      <c r="L9" s="77">
        <v>0.298225764</v>
      </c>
      <c r="M9" s="77">
        <v>-7.6377699000000003</v>
      </c>
      <c r="N9" s="77">
        <v>0.79310552400000012</v>
      </c>
      <c r="O9" s="77">
        <v>1.2716567640000001</v>
      </c>
      <c r="P9" s="85">
        <v>-8.7541382520000006</v>
      </c>
      <c r="Q9" s="71">
        <v>-0.13200980400000001</v>
      </c>
      <c r="R9" s="77">
        <v>-0.18874094399999999</v>
      </c>
      <c r="S9" s="77">
        <v>-1.1220624000000002E-2</v>
      </c>
      <c r="T9" s="77">
        <v>4.60548E-2</v>
      </c>
      <c r="U9" s="77">
        <v>-3.4708572E-2</v>
      </c>
      <c r="V9" s="85">
        <v>-0.32062514400000003</v>
      </c>
      <c r="W9" s="82">
        <v>-9.0747633959999998</v>
      </c>
      <c r="X9" s="86">
        <v>-0.15491160000000001</v>
      </c>
      <c r="Y9" s="69">
        <v>0</v>
      </c>
      <c r="Z9" s="69">
        <v>0</v>
      </c>
      <c r="AA9" s="76">
        <v>0</v>
      </c>
      <c r="AB9" s="73">
        <v>0</v>
      </c>
      <c r="AC9" s="69">
        <v>0</v>
      </c>
      <c r="AD9" s="79">
        <v>0</v>
      </c>
      <c r="AE9" s="79">
        <v>0</v>
      </c>
      <c r="AF9" s="79">
        <v>0</v>
      </c>
      <c r="AG9" s="87">
        <v>0</v>
      </c>
      <c r="AH9" s="80">
        <v>0</v>
      </c>
      <c r="AI9" s="75">
        <v>0</v>
      </c>
      <c r="AJ9" s="88">
        <v>0</v>
      </c>
      <c r="AK9" s="71">
        <v>0</v>
      </c>
      <c r="AL9" s="77">
        <v>0</v>
      </c>
      <c r="AM9" s="77">
        <v>0</v>
      </c>
      <c r="AN9" s="77">
        <v>0</v>
      </c>
      <c r="AO9" s="77">
        <v>0</v>
      </c>
      <c r="AP9" s="78">
        <v>0.18011613600000001</v>
      </c>
      <c r="AQ9" s="89">
        <v>0</v>
      </c>
      <c r="AR9" s="82">
        <v>0.18011613600000001</v>
      </c>
      <c r="AS9" s="83">
        <v>2.515345704</v>
      </c>
    </row>
    <row r="10" spans="1:45" x14ac:dyDescent="0.6">
      <c r="A10" s="90" t="s">
        <v>167</v>
      </c>
      <c r="B10" s="91" t="s">
        <v>302</v>
      </c>
      <c r="C10" s="84">
        <v>4.1677081920000001</v>
      </c>
      <c r="D10" s="92">
        <v>3.3075720000000004E-3</v>
      </c>
      <c r="E10" s="93">
        <v>4.1710157639999998</v>
      </c>
      <c r="F10" s="94">
        <v>0</v>
      </c>
      <c r="G10" s="92">
        <v>6.1640581680000004</v>
      </c>
      <c r="H10" s="92">
        <v>3.7877979600000002</v>
      </c>
      <c r="I10" s="92">
        <v>69.754265136000001</v>
      </c>
      <c r="J10" s="92">
        <v>0</v>
      </c>
      <c r="K10" s="92">
        <v>61.735496436000005</v>
      </c>
      <c r="L10" s="92">
        <v>44.88689214</v>
      </c>
      <c r="M10" s="92">
        <v>77.791832568000004</v>
      </c>
      <c r="N10" s="92">
        <v>26.280543600000001</v>
      </c>
      <c r="O10" s="92">
        <v>0</v>
      </c>
      <c r="P10" s="95">
        <v>290.40088600800004</v>
      </c>
      <c r="Q10" s="94">
        <v>3.95903808</v>
      </c>
      <c r="R10" s="92">
        <v>4.0102426439999999</v>
      </c>
      <c r="S10" s="92">
        <v>0.15851224800000002</v>
      </c>
      <c r="T10" s="92">
        <v>0.2574882</v>
      </c>
      <c r="U10" s="92">
        <v>6.8652634320000008</v>
      </c>
      <c r="V10" s="95">
        <v>15.250544604000002</v>
      </c>
      <c r="W10" s="96">
        <v>305.65143061200001</v>
      </c>
      <c r="X10" s="97">
        <v>0</v>
      </c>
      <c r="Y10" s="89">
        <v>0</v>
      </c>
      <c r="Z10" s="89">
        <v>0</v>
      </c>
      <c r="AA10" s="98">
        <v>0</v>
      </c>
      <c r="AB10" s="99">
        <v>0</v>
      </c>
      <c r="AC10" s="89">
        <v>0</v>
      </c>
      <c r="AD10" s="100">
        <v>0</v>
      </c>
      <c r="AE10" s="100">
        <v>0</v>
      </c>
      <c r="AF10" s="100">
        <v>0</v>
      </c>
      <c r="AG10" s="93">
        <v>16.92325494</v>
      </c>
      <c r="AH10" s="101">
        <v>0</v>
      </c>
      <c r="AI10" s="101">
        <v>0</v>
      </c>
      <c r="AJ10" s="102">
        <v>0</v>
      </c>
      <c r="AK10" s="94">
        <v>14.414775588000001</v>
      </c>
      <c r="AL10" s="89">
        <v>0</v>
      </c>
      <c r="AM10" s="89">
        <v>0</v>
      </c>
      <c r="AN10" s="89">
        <v>0</v>
      </c>
      <c r="AO10" s="89">
        <v>0</v>
      </c>
      <c r="AP10" s="94">
        <v>3.2156298720000001</v>
      </c>
      <c r="AQ10" s="89">
        <v>0</v>
      </c>
      <c r="AR10" s="96">
        <v>17.630405459999999</v>
      </c>
      <c r="AS10" s="103">
        <v>344.37610677599997</v>
      </c>
    </row>
    <row r="11" spans="1:45" x14ac:dyDescent="0.6">
      <c r="A11" s="104" t="s">
        <v>169</v>
      </c>
      <c r="B11" s="105" t="s">
        <v>303</v>
      </c>
      <c r="C11" s="106">
        <v>4.1677081920000001</v>
      </c>
      <c r="D11" s="107">
        <v>3.3075720000000004E-3</v>
      </c>
      <c r="E11" s="108">
        <v>4.1710157639999998</v>
      </c>
      <c r="F11" s="109">
        <v>0</v>
      </c>
      <c r="G11" s="107">
        <v>6.1640581680000004</v>
      </c>
      <c r="H11" s="107">
        <v>3.7877979600000002</v>
      </c>
      <c r="I11" s="107">
        <v>69.754265136000001</v>
      </c>
      <c r="J11" s="107">
        <v>0</v>
      </c>
      <c r="K11" s="107">
        <v>0.68764003200000001</v>
      </c>
      <c r="L11" s="107">
        <v>38.356698311999999</v>
      </c>
      <c r="M11" s="107">
        <v>44.532228312000001</v>
      </c>
      <c r="N11" s="107">
        <v>26.280543600000001</v>
      </c>
      <c r="O11" s="107">
        <v>0</v>
      </c>
      <c r="P11" s="110">
        <v>189.56323152000002</v>
      </c>
      <c r="Q11" s="109">
        <v>3.939443856</v>
      </c>
      <c r="R11" s="107">
        <v>4.0102426439999999</v>
      </c>
      <c r="S11" s="107">
        <v>0.15851224800000002</v>
      </c>
      <c r="T11" s="107">
        <v>0.2574882</v>
      </c>
      <c r="U11" s="107">
        <v>6.8652634320000008</v>
      </c>
      <c r="V11" s="110">
        <v>15.230950380000001</v>
      </c>
      <c r="W11" s="111">
        <v>204.79418189999998</v>
      </c>
      <c r="X11" s="112">
        <v>0</v>
      </c>
      <c r="Y11" s="113">
        <v>0</v>
      </c>
      <c r="Z11" s="113">
        <v>0</v>
      </c>
      <c r="AA11" s="114">
        <v>0</v>
      </c>
      <c r="AB11" s="115">
        <v>0</v>
      </c>
      <c r="AC11" s="113">
        <v>0</v>
      </c>
      <c r="AD11" s="116">
        <v>0</v>
      </c>
      <c r="AE11" s="116">
        <v>0</v>
      </c>
      <c r="AF11" s="116">
        <v>0</v>
      </c>
      <c r="AG11" s="108">
        <v>16.92325494</v>
      </c>
      <c r="AH11" s="117">
        <v>0</v>
      </c>
      <c r="AI11" s="117">
        <v>0</v>
      </c>
      <c r="AJ11" s="118">
        <v>0</v>
      </c>
      <c r="AK11" s="109">
        <v>14.414775588000001</v>
      </c>
      <c r="AL11" s="113">
        <v>0</v>
      </c>
      <c r="AM11" s="113">
        <v>0</v>
      </c>
      <c r="AN11" s="113">
        <v>0</v>
      </c>
      <c r="AO11" s="113">
        <v>0</v>
      </c>
      <c r="AP11" s="119">
        <v>3.2156298720000001</v>
      </c>
      <c r="AQ11" s="113">
        <v>0</v>
      </c>
      <c r="AR11" s="120">
        <v>17.630405459999999</v>
      </c>
      <c r="AS11" s="121">
        <v>243.518858064</v>
      </c>
    </row>
    <row r="12" spans="1:45" x14ac:dyDescent="0.6">
      <c r="A12" s="104" t="s">
        <v>171</v>
      </c>
      <c r="B12" s="105" t="s">
        <v>304</v>
      </c>
      <c r="C12" s="106">
        <v>0</v>
      </c>
      <c r="D12" s="107">
        <v>0</v>
      </c>
      <c r="E12" s="108">
        <v>0</v>
      </c>
      <c r="F12" s="109">
        <v>0</v>
      </c>
      <c r="G12" s="107">
        <v>0</v>
      </c>
      <c r="H12" s="107">
        <v>0</v>
      </c>
      <c r="I12" s="107">
        <v>0</v>
      </c>
      <c r="J12" s="107">
        <v>0</v>
      </c>
      <c r="K12" s="113">
        <v>0</v>
      </c>
      <c r="L12" s="107">
        <v>6.5301938280000007</v>
      </c>
      <c r="M12" s="107">
        <v>33.259604256000003</v>
      </c>
      <c r="N12" s="107">
        <v>0</v>
      </c>
      <c r="O12" s="107">
        <v>0</v>
      </c>
      <c r="P12" s="110">
        <v>39.789798084000005</v>
      </c>
      <c r="Q12" s="109">
        <v>1.9594224E-2</v>
      </c>
      <c r="R12" s="107">
        <v>0</v>
      </c>
      <c r="S12" s="107">
        <v>0</v>
      </c>
      <c r="T12" s="107">
        <v>0</v>
      </c>
      <c r="U12" s="107">
        <v>0</v>
      </c>
      <c r="V12" s="110">
        <v>1.9594224E-2</v>
      </c>
      <c r="W12" s="111">
        <v>39.809392308000007</v>
      </c>
      <c r="X12" s="112">
        <v>0</v>
      </c>
      <c r="Y12" s="113">
        <v>0</v>
      </c>
      <c r="Z12" s="113">
        <v>0</v>
      </c>
      <c r="AA12" s="114">
        <v>0</v>
      </c>
      <c r="AB12" s="115">
        <v>0</v>
      </c>
      <c r="AC12" s="113">
        <v>0</v>
      </c>
      <c r="AD12" s="116">
        <v>0</v>
      </c>
      <c r="AE12" s="116">
        <v>0</v>
      </c>
      <c r="AF12" s="116">
        <v>0</v>
      </c>
      <c r="AG12" s="122">
        <v>0</v>
      </c>
      <c r="AH12" s="117">
        <v>0</v>
      </c>
      <c r="AI12" s="117">
        <v>0</v>
      </c>
      <c r="AJ12" s="118">
        <v>0</v>
      </c>
      <c r="AK12" s="123">
        <v>0</v>
      </c>
      <c r="AL12" s="113">
        <v>0</v>
      </c>
      <c r="AM12" s="113">
        <v>0</v>
      </c>
      <c r="AN12" s="113">
        <v>0</v>
      </c>
      <c r="AO12" s="113">
        <v>0</v>
      </c>
      <c r="AP12" s="119">
        <v>0</v>
      </c>
      <c r="AQ12" s="113">
        <v>0</v>
      </c>
      <c r="AR12" s="124">
        <v>0</v>
      </c>
      <c r="AS12" s="121">
        <v>39.809392308000007</v>
      </c>
    </row>
    <row r="13" spans="1:45" x14ac:dyDescent="0.6">
      <c r="A13" s="104" t="s">
        <v>173</v>
      </c>
      <c r="B13" s="105" t="s">
        <v>305</v>
      </c>
      <c r="C13" s="118">
        <v>0</v>
      </c>
      <c r="D13" s="113">
        <v>0</v>
      </c>
      <c r="E13" s="114">
        <v>0</v>
      </c>
      <c r="F13" s="115">
        <v>0</v>
      </c>
      <c r="G13" s="113">
        <v>0</v>
      </c>
      <c r="H13" s="113">
        <v>0</v>
      </c>
      <c r="I13" s="107">
        <v>0</v>
      </c>
      <c r="J13" s="113">
        <v>0</v>
      </c>
      <c r="K13" s="107">
        <v>61.047856404000001</v>
      </c>
      <c r="L13" s="113">
        <v>0</v>
      </c>
      <c r="M13" s="113">
        <v>0</v>
      </c>
      <c r="N13" s="113">
        <v>0</v>
      </c>
      <c r="O13" s="113">
        <v>0</v>
      </c>
      <c r="P13" s="110">
        <v>61.047856404000001</v>
      </c>
      <c r="Q13" s="109">
        <v>0</v>
      </c>
      <c r="R13" s="113">
        <v>0</v>
      </c>
      <c r="S13" s="113">
        <v>0</v>
      </c>
      <c r="T13" s="113">
        <v>0</v>
      </c>
      <c r="U13" s="113">
        <v>0</v>
      </c>
      <c r="V13" s="110">
        <v>0</v>
      </c>
      <c r="W13" s="111">
        <v>61.047856404000001</v>
      </c>
      <c r="X13" s="117">
        <v>0</v>
      </c>
      <c r="Y13" s="113">
        <v>0</v>
      </c>
      <c r="Z13" s="113">
        <v>0</v>
      </c>
      <c r="AA13" s="114">
        <v>0</v>
      </c>
      <c r="AB13" s="115">
        <v>0</v>
      </c>
      <c r="AC13" s="113">
        <v>0</v>
      </c>
      <c r="AD13" s="116">
        <v>0</v>
      </c>
      <c r="AE13" s="116">
        <v>0</v>
      </c>
      <c r="AF13" s="116">
        <v>0</v>
      </c>
      <c r="AG13" s="114">
        <v>0</v>
      </c>
      <c r="AH13" s="117">
        <v>0</v>
      </c>
      <c r="AI13" s="117">
        <v>0</v>
      </c>
      <c r="AJ13" s="118">
        <v>0</v>
      </c>
      <c r="AK13" s="115">
        <v>0</v>
      </c>
      <c r="AL13" s="113">
        <v>0</v>
      </c>
      <c r="AM13" s="113">
        <v>0</v>
      </c>
      <c r="AN13" s="113">
        <v>0</v>
      </c>
      <c r="AO13" s="113">
        <v>0</v>
      </c>
      <c r="AP13" s="116">
        <v>0</v>
      </c>
      <c r="AQ13" s="113">
        <v>0</v>
      </c>
      <c r="AR13" s="124">
        <v>0</v>
      </c>
      <c r="AS13" s="121">
        <v>61.047856404000001</v>
      </c>
    </row>
    <row r="14" spans="1:45" x14ac:dyDescent="0.6">
      <c r="A14" s="125" t="s">
        <v>175</v>
      </c>
      <c r="B14" s="126" t="s">
        <v>306</v>
      </c>
      <c r="C14" s="127">
        <v>51.972130044000004</v>
      </c>
      <c r="D14" s="128">
        <v>0.292992264</v>
      </c>
      <c r="E14" s="129">
        <v>52.265122308000002</v>
      </c>
      <c r="F14" s="130">
        <v>478.51908537600002</v>
      </c>
      <c r="G14" s="128">
        <v>62.028907380000007</v>
      </c>
      <c r="H14" s="128">
        <v>32.027805828000005</v>
      </c>
      <c r="I14" s="128">
        <v>-58.681728252000006</v>
      </c>
      <c r="J14" s="128">
        <v>1.3481496000000001E-2</v>
      </c>
      <c r="K14" s="128">
        <v>-49.340851848</v>
      </c>
      <c r="L14" s="128">
        <v>8.4374068320000006</v>
      </c>
      <c r="M14" s="128">
        <v>-62.084089404000004</v>
      </c>
      <c r="N14" s="128">
        <v>-18.969888384000001</v>
      </c>
      <c r="O14" s="128">
        <v>10.894514148000001</v>
      </c>
      <c r="P14" s="131">
        <v>402.84464317200002</v>
      </c>
      <c r="Q14" s="130">
        <v>-2.0540440800000002</v>
      </c>
      <c r="R14" s="128">
        <v>1.23803676</v>
      </c>
      <c r="S14" s="128">
        <v>2.1729492000000003E-2</v>
      </c>
      <c r="T14" s="128">
        <v>-0.113797224</v>
      </c>
      <c r="U14" s="128">
        <v>-6.1324896960000004</v>
      </c>
      <c r="V14" s="131">
        <v>-7.0405647480000004</v>
      </c>
      <c r="W14" s="132">
        <v>395.80407842400001</v>
      </c>
      <c r="X14" s="133">
        <v>222.05204589600001</v>
      </c>
      <c r="Y14" s="128">
        <v>0</v>
      </c>
      <c r="Z14" s="128">
        <v>0</v>
      </c>
      <c r="AA14" s="134">
        <v>0</v>
      </c>
      <c r="AB14" s="135">
        <v>36.879679008000004</v>
      </c>
      <c r="AC14" s="136">
        <v>49.209888744000004</v>
      </c>
      <c r="AD14" s="136">
        <v>4.8342886199999997</v>
      </c>
      <c r="AE14" s="136">
        <v>0.77543722800000014</v>
      </c>
      <c r="AF14" s="137">
        <v>0</v>
      </c>
      <c r="AG14" s="129">
        <v>103.937770548</v>
      </c>
      <c r="AH14" s="138">
        <v>0</v>
      </c>
      <c r="AI14" s="139">
        <v>7.201965888000001</v>
      </c>
      <c r="AJ14" s="130">
        <v>4.0338980640000006</v>
      </c>
      <c r="AK14" s="130">
        <v>60.288622091999997</v>
      </c>
      <c r="AL14" s="128">
        <v>4.7577957840000007</v>
      </c>
      <c r="AM14" s="128">
        <v>43.451196552000006</v>
      </c>
      <c r="AN14" s="128">
        <v>3.1267441080000005</v>
      </c>
      <c r="AO14" s="128">
        <v>3.3569762400000003</v>
      </c>
      <c r="AP14" s="128">
        <v>11.938325256000001</v>
      </c>
      <c r="AQ14" s="140">
        <v>28.520816544000002</v>
      </c>
      <c r="AR14" s="132">
        <v>159.47437464000001</v>
      </c>
      <c r="AS14" s="141">
        <v>940.73535770400008</v>
      </c>
    </row>
    <row r="15" spans="1:45" x14ac:dyDescent="0.6">
      <c r="A15" s="142" t="s">
        <v>177</v>
      </c>
      <c r="B15" s="143" t="s">
        <v>307</v>
      </c>
      <c r="C15" s="144">
        <v>51.82818786</v>
      </c>
      <c r="D15" s="145">
        <v>0</v>
      </c>
      <c r="E15" s="146">
        <v>51.82818786</v>
      </c>
      <c r="F15" s="147">
        <v>478.28558754000005</v>
      </c>
      <c r="G15" s="145">
        <v>38.421551844</v>
      </c>
      <c r="H15" s="145">
        <v>-4.6644301440000007</v>
      </c>
      <c r="I15" s="145">
        <v>-105.934916016</v>
      </c>
      <c r="J15" s="145">
        <v>-8.2479960000000005E-3</v>
      </c>
      <c r="K15" s="145">
        <v>-57.887785368000003</v>
      </c>
      <c r="L15" s="145">
        <v>-208.86245359200004</v>
      </c>
      <c r="M15" s="145">
        <v>-73.816465968000003</v>
      </c>
      <c r="N15" s="145">
        <v>-42.977125188000002</v>
      </c>
      <c r="O15" s="145">
        <v>0</v>
      </c>
      <c r="P15" s="10">
        <v>22.555715112000001</v>
      </c>
      <c r="Q15" s="147">
        <v>-4.3175537640000003</v>
      </c>
      <c r="R15" s="145">
        <v>-6.6564258480000005</v>
      </c>
      <c r="S15" s="145">
        <v>-0.31053495600000003</v>
      </c>
      <c r="T15" s="145">
        <v>-0.33113401200000003</v>
      </c>
      <c r="U15" s="145">
        <v>-6.5041100639999998</v>
      </c>
      <c r="V15" s="10">
        <v>-18.119758644000001</v>
      </c>
      <c r="W15" s="10">
        <v>4.4359983360000008</v>
      </c>
      <c r="X15" s="10">
        <v>143.15058572400002</v>
      </c>
      <c r="Y15" s="145">
        <v>0</v>
      </c>
      <c r="Z15" s="145">
        <v>0</v>
      </c>
      <c r="AA15" s="10">
        <v>0</v>
      </c>
      <c r="AB15" s="148">
        <v>36.879679008000004</v>
      </c>
      <c r="AC15" s="149">
        <v>49.209888744000004</v>
      </c>
      <c r="AD15" s="150">
        <v>4.8342886199999997</v>
      </c>
      <c r="AE15" s="150">
        <v>0.77543722800000014</v>
      </c>
      <c r="AF15" s="151">
        <v>-99.691476120000004</v>
      </c>
      <c r="AG15" s="146">
        <v>-99.691476120000004</v>
      </c>
      <c r="AH15" s="10">
        <v>-59.049413028000004</v>
      </c>
      <c r="AI15" s="10">
        <v>4.4452930320000004</v>
      </c>
      <c r="AJ15" s="147">
        <v>0</v>
      </c>
      <c r="AK15" s="147">
        <v>20.988805211999999</v>
      </c>
      <c r="AL15" s="145">
        <v>4.7577957840000007</v>
      </c>
      <c r="AM15" s="145">
        <v>43.451196552000006</v>
      </c>
      <c r="AN15" s="145">
        <v>0</v>
      </c>
      <c r="AO15" s="145">
        <v>3.0703060440000005</v>
      </c>
      <c r="AP15" s="145">
        <v>11.880798624000001</v>
      </c>
      <c r="AQ15" s="151">
        <v>0</v>
      </c>
      <c r="AR15" s="10">
        <v>84.14890221600001</v>
      </c>
      <c r="AS15" s="10">
        <v>129.26807801999999</v>
      </c>
    </row>
    <row r="16" spans="1:45" x14ac:dyDescent="0.6">
      <c r="A16" s="104" t="s">
        <v>179</v>
      </c>
      <c r="B16" s="105" t="s">
        <v>308</v>
      </c>
      <c r="C16" s="106">
        <v>0</v>
      </c>
      <c r="D16" s="107">
        <v>0</v>
      </c>
      <c r="E16" s="108">
        <v>0</v>
      </c>
      <c r="F16" s="109">
        <v>0</v>
      </c>
      <c r="G16" s="107">
        <v>0</v>
      </c>
      <c r="H16" s="107">
        <v>0</v>
      </c>
      <c r="I16" s="107">
        <v>0</v>
      </c>
      <c r="J16" s="107">
        <v>0</v>
      </c>
      <c r="K16" s="113">
        <v>0</v>
      </c>
      <c r="L16" s="107">
        <v>0</v>
      </c>
      <c r="M16" s="107">
        <v>0</v>
      </c>
      <c r="N16" s="107">
        <v>0</v>
      </c>
      <c r="O16" s="107">
        <v>0</v>
      </c>
      <c r="P16" s="110">
        <v>0</v>
      </c>
      <c r="Q16" s="109">
        <v>0</v>
      </c>
      <c r="R16" s="107">
        <v>0</v>
      </c>
      <c r="S16" s="107">
        <v>0</v>
      </c>
      <c r="T16" s="107">
        <v>0</v>
      </c>
      <c r="U16" s="107">
        <v>0</v>
      </c>
      <c r="V16" s="110">
        <v>0</v>
      </c>
      <c r="W16" s="111">
        <v>0</v>
      </c>
      <c r="X16" s="112">
        <v>0</v>
      </c>
      <c r="Y16" s="107">
        <v>0</v>
      </c>
      <c r="Z16" s="107">
        <v>0</v>
      </c>
      <c r="AA16" s="108">
        <v>0</v>
      </c>
      <c r="AB16" s="115">
        <v>0</v>
      </c>
      <c r="AC16" s="113">
        <v>0</v>
      </c>
      <c r="AD16" s="116">
        <v>0</v>
      </c>
      <c r="AE16" s="116">
        <v>0</v>
      </c>
      <c r="AF16" s="116">
        <v>0</v>
      </c>
      <c r="AG16" s="108">
        <v>0</v>
      </c>
      <c r="AH16" s="117">
        <v>0</v>
      </c>
      <c r="AI16" s="112">
        <v>0</v>
      </c>
      <c r="AJ16" s="106">
        <v>0</v>
      </c>
      <c r="AK16" s="109">
        <v>0</v>
      </c>
      <c r="AL16" s="107">
        <v>0</v>
      </c>
      <c r="AM16" s="107">
        <v>0</v>
      </c>
      <c r="AN16" s="107">
        <v>0</v>
      </c>
      <c r="AO16" s="107">
        <v>0</v>
      </c>
      <c r="AP16" s="119">
        <v>0</v>
      </c>
      <c r="AQ16" s="119">
        <v>0</v>
      </c>
      <c r="AR16" s="120">
        <v>0</v>
      </c>
      <c r="AS16" s="121">
        <v>0</v>
      </c>
    </row>
    <row r="17" spans="1:45" x14ac:dyDescent="0.6">
      <c r="A17" s="104" t="s">
        <v>181</v>
      </c>
      <c r="B17" s="105" t="s">
        <v>309</v>
      </c>
      <c r="C17" s="106">
        <v>0</v>
      </c>
      <c r="D17" s="107">
        <v>0</v>
      </c>
      <c r="E17" s="108">
        <v>0</v>
      </c>
      <c r="F17" s="109">
        <v>0</v>
      </c>
      <c r="G17" s="107">
        <v>0</v>
      </c>
      <c r="H17" s="107">
        <v>0</v>
      </c>
      <c r="I17" s="107">
        <v>0</v>
      </c>
      <c r="J17" s="107">
        <v>0</v>
      </c>
      <c r="K17" s="113">
        <v>0</v>
      </c>
      <c r="L17" s="107">
        <v>0</v>
      </c>
      <c r="M17" s="107">
        <v>0</v>
      </c>
      <c r="N17" s="107">
        <v>0</v>
      </c>
      <c r="O17" s="107">
        <v>0</v>
      </c>
      <c r="P17" s="110">
        <v>0</v>
      </c>
      <c r="Q17" s="109">
        <v>0</v>
      </c>
      <c r="R17" s="107">
        <v>0</v>
      </c>
      <c r="S17" s="107">
        <v>0</v>
      </c>
      <c r="T17" s="107">
        <v>0</v>
      </c>
      <c r="U17" s="107">
        <v>0</v>
      </c>
      <c r="V17" s="110">
        <v>0</v>
      </c>
      <c r="W17" s="111">
        <v>0</v>
      </c>
      <c r="X17" s="112">
        <v>0</v>
      </c>
      <c r="Y17" s="107">
        <v>0</v>
      </c>
      <c r="Z17" s="107">
        <v>0</v>
      </c>
      <c r="AA17" s="108">
        <v>0</v>
      </c>
      <c r="AB17" s="115">
        <v>0</v>
      </c>
      <c r="AC17" s="113">
        <v>0</v>
      </c>
      <c r="AD17" s="116">
        <v>0</v>
      </c>
      <c r="AE17" s="116">
        <v>0</v>
      </c>
      <c r="AF17" s="116">
        <v>0</v>
      </c>
      <c r="AG17" s="108">
        <v>0</v>
      </c>
      <c r="AH17" s="117">
        <v>0</v>
      </c>
      <c r="AI17" s="112">
        <v>0</v>
      </c>
      <c r="AJ17" s="106">
        <v>0</v>
      </c>
      <c r="AK17" s="109">
        <v>0</v>
      </c>
      <c r="AL17" s="107">
        <v>0</v>
      </c>
      <c r="AM17" s="107">
        <v>0</v>
      </c>
      <c r="AN17" s="107">
        <v>0</v>
      </c>
      <c r="AO17" s="107">
        <v>0</v>
      </c>
      <c r="AP17" s="119">
        <v>0</v>
      </c>
      <c r="AQ17" s="119">
        <v>0</v>
      </c>
      <c r="AR17" s="120">
        <v>0</v>
      </c>
      <c r="AS17" s="121">
        <v>0</v>
      </c>
    </row>
    <row r="18" spans="1:45" x14ac:dyDescent="0.6">
      <c r="A18" s="104" t="s">
        <v>183</v>
      </c>
      <c r="B18" s="105" t="s">
        <v>310</v>
      </c>
      <c r="C18" s="106">
        <v>0</v>
      </c>
      <c r="D18" s="107">
        <v>0</v>
      </c>
      <c r="E18" s="108">
        <v>0</v>
      </c>
      <c r="F18" s="109">
        <v>478.28558754000005</v>
      </c>
      <c r="G18" s="107">
        <v>41.963333436000006</v>
      </c>
      <c r="H18" s="107">
        <v>-7.6081273560000007</v>
      </c>
      <c r="I18" s="107">
        <v>-105.934916016</v>
      </c>
      <c r="J18" s="107">
        <v>-8.2479960000000005E-3</v>
      </c>
      <c r="K18" s="107">
        <v>-57.887785368000003</v>
      </c>
      <c r="L18" s="107">
        <v>-209.55880216800003</v>
      </c>
      <c r="M18" s="107">
        <v>-84.544471079999994</v>
      </c>
      <c r="N18" s="107">
        <v>-47.804045039999998</v>
      </c>
      <c r="O18" s="107">
        <v>0</v>
      </c>
      <c r="P18" s="110">
        <v>6.9025259520000004</v>
      </c>
      <c r="Q18" s="109">
        <v>-4.3175537640000003</v>
      </c>
      <c r="R18" s="109">
        <v>-6.6564258480000005</v>
      </c>
      <c r="S18" s="109">
        <v>-0.31053495600000003</v>
      </c>
      <c r="T18" s="109">
        <v>-0.33113401200000003</v>
      </c>
      <c r="U18" s="107">
        <v>-6.5041100639999998</v>
      </c>
      <c r="V18" s="110">
        <v>-18.119716776000001</v>
      </c>
      <c r="W18" s="111">
        <v>-11.217190824000001</v>
      </c>
      <c r="X18" s="112">
        <v>0</v>
      </c>
      <c r="Y18" s="107">
        <v>0</v>
      </c>
      <c r="Z18" s="107">
        <v>7.8801856199999998</v>
      </c>
      <c r="AA18" s="108">
        <v>7.8801856199999998</v>
      </c>
      <c r="AB18" s="115">
        <v>0</v>
      </c>
      <c r="AC18" s="113">
        <v>0</v>
      </c>
      <c r="AD18" s="116">
        <v>0</v>
      </c>
      <c r="AE18" s="116">
        <v>0</v>
      </c>
      <c r="AF18" s="116">
        <v>0</v>
      </c>
      <c r="AG18" s="108">
        <v>0</v>
      </c>
      <c r="AH18" s="117">
        <v>0</v>
      </c>
      <c r="AI18" s="112">
        <v>0</v>
      </c>
      <c r="AJ18" s="106">
        <v>0</v>
      </c>
      <c r="AK18" s="109">
        <v>0</v>
      </c>
      <c r="AL18" s="107">
        <v>0</v>
      </c>
      <c r="AM18" s="107">
        <v>0</v>
      </c>
      <c r="AN18" s="107">
        <v>0</v>
      </c>
      <c r="AO18" s="107">
        <v>0</v>
      </c>
      <c r="AP18" s="119">
        <v>11.880798624000001</v>
      </c>
      <c r="AQ18" s="119">
        <v>0</v>
      </c>
      <c r="AR18" s="120">
        <v>11.880798624000001</v>
      </c>
      <c r="AS18" s="121">
        <v>8.5437934200000001</v>
      </c>
    </row>
    <row r="19" spans="1:45" x14ac:dyDescent="0.6">
      <c r="A19" s="104" t="s">
        <v>134</v>
      </c>
      <c r="B19" s="105" t="s">
        <v>311</v>
      </c>
      <c r="C19" s="106">
        <v>0</v>
      </c>
      <c r="D19" s="107">
        <v>0</v>
      </c>
      <c r="E19" s="108">
        <v>0</v>
      </c>
      <c r="F19" s="109">
        <v>0</v>
      </c>
      <c r="G19" s="107">
        <v>0</v>
      </c>
      <c r="H19" s="107">
        <v>0</v>
      </c>
      <c r="I19" s="107">
        <v>0</v>
      </c>
      <c r="J19" s="107">
        <v>0</v>
      </c>
      <c r="K19" s="113">
        <v>0</v>
      </c>
      <c r="L19" s="107">
        <v>0</v>
      </c>
      <c r="M19" s="107">
        <v>0</v>
      </c>
      <c r="N19" s="107">
        <v>0</v>
      </c>
      <c r="O19" s="107">
        <v>0</v>
      </c>
      <c r="P19" s="110">
        <v>0</v>
      </c>
      <c r="Q19" s="109">
        <v>0</v>
      </c>
      <c r="R19" s="107">
        <v>0</v>
      </c>
      <c r="S19" s="107">
        <v>0</v>
      </c>
      <c r="T19" s="107">
        <v>0</v>
      </c>
      <c r="U19" s="107">
        <v>0</v>
      </c>
      <c r="V19" s="110">
        <v>0</v>
      </c>
      <c r="W19" s="111">
        <v>0</v>
      </c>
      <c r="X19" s="112">
        <v>9.3089311200000004</v>
      </c>
      <c r="Y19" s="107">
        <v>0</v>
      </c>
      <c r="Z19" s="107">
        <v>-7.8801856199999998</v>
      </c>
      <c r="AA19" s="108">
        <v>-7.8801856199999998</v>
      </c>
      <c r="AB19" s="115">
        <v>0</v>
      </c>
      <c r="AC19" s="113">
        <v>0</v>
      </c>
      <c r="AD19" s="116">
        <v>0</v>
      </c>
      <c r="AE19" s="116">
        <v>0</v>
      </c>
      <c r="AF19" s="116">
        <v>0</v>
      </c>
      <c r="AG19" s="108">
        <v>0</v>
      </c>
      <c r="AH19" s="117">
        <v>0</v>
      </c>
      <c r="AI19" s="112">
        <v>0</v>
      </c>
      <c r="AJ19" s="106">
        <v>0</v>
      </c>
      <c r="AK19" s="109">
        <v>0</v>
      </c>
      <c r="AL19" s="107">
        <v>0</v>
      </c>
      <c r="AM19" s="107">
        <v>0</v>
      </c>
      <c r="AN19" s="107">
        <v>0</v>
      </c>
      <c r="AO19" s="107">
        <v>0</v>
      </c>
      <c r="AP19" s="119">
        <v>0</v>
      </c>
      <c r="AQ19" s="119">
        <v>0</v>
      </c>
      <c r="AR19" s="120">
        <v>0</v>
      </c>
      <c r="AS19" s="121">
        <v>1.4287455</v>
      </c>
    </row>
    <row r="20" spans="1:45" x14ac:dyDescent="0.6">
      <c r="A20" s="104" t="s">
        <v>186</v>
      </c>
      <c r="B20" s="105" t="s">
        <v>312</v>
      </c>
      <c r="C20" s="106">
        <v>0</v>
      </c>
      <c r="D20" s="107">
        <v>0</v>
      </c>
      <c r="E20" s="108">
        <v>0</v>
      </c>
      <c r="F20" s="109">
        <v>0</v>
      </c>
      <c r="G20" s="107">
        <v>-4.7402530919999997</v>
      </c>
      <c r="H20" s="107">
        <v>2.943697212</v>
      </c>
      <c r="I20" s="107">
        <v>0</v>
      </c>
      <c r="J20" s="107">
        <v>0</v>
      </c>
      <c r="K20" s="113">
        <v>0</v>
      </c>
      <c r="L20" s="107">
        <v>0</v>
      </c>
      <c r="M20" s="107">
        <v>0</v>
      </c>
      <c r="N20" s="107">
        <v>4.8269198520000005</v>
      </c>
      <c r="O20" s="107">
        <v>0</v>
      </c>
      <c r="P20" s="110">
        <v>3.0303639720000004</v>
      </c>
      <c r="Q20" s="109">
        <v>0</v>
      </c>
      <c r="R20" s="107">
        <v>0</v>
      </c>
      <c r="S20" s="107">
        <v>0</v>
      </c>
      <c r="T20" s="107">
        <v>0</v>
      </c>
      <c r="U20" s="107">
        <v>0</v>
      </c>
      <c r="V20" s="110">
        <v>0</v>
      </c>
      <c r="W20" s="111">
        <v>3.0303639720000004</v>
      </c>
      <c r="X20" s="112">
        <v>0</v>
      </c>
      <c r="Y20" s="107">
        <v>-3.288857004</v>
      </c>
      <c r="Z20" s="107">
        <v>0</v>
      </c>
      <c r="AA20" s="108">
        <v>-3.288857004</v>
      </c>
      <c r="AB20" s="115">
        <v>0</v>
      </c>
      <c r="AC20" s="113">
        <v>0</v>
      </c>
      <c r="AD20" s="116">
        <v>0</v>
      </c>
      <c r="AE20" s="116">
        <v>0</v>
      </c>
      <c r="AF20" s="116">
        <v>0</v>
      </c>
      <c r="AG20" s="108">
        <v>0</v>
      </c>
      <c r="AH20" s="117">
        <v>0</v>
      </c>
      <c r="AI20" s="112">
        <v>0</v>
      </c>
      <c r="AJ20" s="106">
        <v>0</v>
      </c>
      <c r="AK20" s="109">
        <v>0</v>
      </c>
      <c r="AL20" s="107">
        <v>0</v>
      </c>
      <c r="AM20" s="107">
        <v>0</v>
      </c>
      <c r="AN20" s="107">
        <v>0</v>
      </c>
      <c r="AO20" s="107">
        <v>0</v>
      </c>
      <c r="AP20" s="119">
        <v>0</v>
      </c>
      <c r="AQ20" s="119">
        <v>0</v>
      </c>
      <c r="AR20" s="120">
        <v>0</v>
      </c>
      <c r="AS20" s="121">
        <v>-0.25849303200000001</v>
      </c>
    </row>
    <row r="21" spans="1:45" x14ac:dyDescent="0.6">
      <c r="A21" s="104" t="s">
        <v>188</v>
      </c>
      <c r="B21" s="105" t="s">
        <v>313</v>
      </c>
      <c r="C21" s="152">
        <v>51.82818786</v>
      </c>
      <c r="D21" s="107">
        <v>0</v>
      </c>
      <c r="E21" s="108">
        <v>51.82818786</v>
      </c>
      <c r="F21" s="109">
        <v>0</v>
      </c>
      <c r="G21" s="107">
        <v>0</v>
      </c>
      <c r="H21" s="10">
        <v>0</v>
      </c>
      <c r="I21" s="107">
        <v>0</v>
      </c>
      <c r="J21" s="107">
        <v>0</v>
      </c>
      <c r="K21" s="113">
        <v>0</v>
      </c>
      <c r="L21" s="107">
        <v>0.69325034400000007</v>
      </c>
      <c r="M21" s="107">
        <v>7.0263714960000003</v>
      </c>
      <c r="N21" s="107">
        <v>0</v>
      </c>
      <c r="O21" s="107">
        <v>0</v>
      </c>
      <c r="P21" s="110">
        <v>7.7196218400000003</v>
      </c>
      <c r="Q21" s="109">
        <v>0</v>
      </c>
      <c r="R21" s="107">
        <v>0</v>
      </c>
      <c r="S21" s="107">
        <v>0</v>
      </c>
      <c r="T21" s="107">
        <v>0</v>
      </c>
      <c r="U21" s="107">
        <v>0</v>
      </c>
      <c r="V21" s="110">
        <v>0</v>
      </c>
      <c r="W21" s="111">
        <v>7.7196218400000003</v>
      </c>
      <c r="X21" s="112">
        <v>79.197592536000002</v>
      </c>
      <c r="Y21" s="107">
        <v>0</v>
      </c>
      <c r="Z21" s="107">
        <v>0</v>
      </c>
      <c r="AA21" s="108">
        <v>0</v>
      </c>
      <c r="AB21" s="148">
        <v>36.879679008000004</v>
      </c>
      <c r="AC21" s="149">
        <v>49.209888744000004</v>
      </c>
      <c r="AD21" s="150">
        <v>4.8342886199999997</v>
      </c>
      <c r="AE21" s="150">
        <v>0.77543722800000014</v>
      </c>
      <c r="AF21" s="119">
        <v>-73.646105076000012</v>
      </c>
      <c r="AG21" s="108">
        <v>-73.646105076000012</v>
      </c>
      <c r="AH21" s="117">
        <v>0</v>
      </c>
      <c r="AI21" s="112">
        <v>3.9085034040000002</v>
      </c>
      <c r="AJ21" s="106">
        <v>0</v>
      </c>
      <c r="AK21" s="109">
        <v>14.795523180000002</v>
      </c>
      <c r="AL21" s="107">
        <v>4.7577957840000007</v>
      </c>
      <c r="AM21" s="107">
        <v>0</v>
      </c>
      <c r="AN21" s="107">
        <v>0</v>
      </c>
      <c r="AO21" s="107">
        <v>2.8754523719999998</v>
      </c>
      <c r="AP21" s="119">
        <v>0</v>
      </c>
      <c r="AQ21" s="119">
        <v>0</v>
      </c>
      <c r="AR21" s="153">
        <v>22.428771336000001</v>
      </c>
      <c r="AS21" s="121">
        <v>91.436571900000004</v>
      </c>
    </row>
    <row r="22" spans="1:45" x14ac:dyDescent="0.6">
      <c r="A22" s="104" t="s">
        <v>190</v>
      </c>
      <c r="B22" s="105" t="s">
        <v>314</v>
      </c>
      <c r="C22" s="106">
        <v>0</v>
      </c>
      <c r="D22" s="107">
        <v>0</v>
      </c>
      <c r="E22" s="108">
        <v>0</v>
      </c>
      <c r="F22" s="109">
        <v>0</v>
      </c>
      <c r="G22" s="107">
        <v>1.1984715000000001</v>
      </c>
      <c r="H22" s="10">
        <v>0</v>
      </c>
      <c r="I22" s="107">
        <v>0</v>
      </c>
      <c r="J22" s="107">
        <v>0</v>
      </c>
      <c r="K22" s="113">
        <v>0</v>
      </c>
      <c r="L22" s="107">
        <v>3.0982320000000002E-3</v>
      </c>
      <c r="M22" s="107">
        <v>3.7016336160000005</v>
      </c>
      <c r="N22" s="107">
        <v>0</v>
      </c>
      <c r="O22" s="107">
        <v>0</v>
      </c>
      <c r="P22" s="110">
        <v>4.9032033480000008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10">
        <v>0</v>
      </c>
      <c r="W22" s="111">
        <v>4.9032033480000008</v>
      </c>
      <c r="X22" s="112">
        <v>54.644062068000004</v>
      </c>
      <c r="Y22" s="107">
        <v>3.288857004</v>
      </c>
      <c r="Z22" s="107">
        <v>0</v>
      </c>
      <c r="AA22" s="108">
        <v>3.288857004</v>
      </c>
      <c r="AB22" s="115">
        <v>0</v>
      </c>
      <c r="AC22" s="113">
        <v>0</v>
      </c>
      <c r="AD22" s="116">
        <v>0</v>
      </c>
      <c r="AE22" s="116">
        <v>0</v>
      </c>
      <c r="AF22" s="10">
        <v>-26.045371044000003</v>
      </c>
      <c r="AG22" s="108">
        <v>-26.045371044000003</v>
      </c>
      <c r="AH22" s="112">
        <v>-59.049413028000004</v>
      </c>
      <c r="AI22" s="112">
        <v>0.53678962800000007</v>
      </c>
      <c r="AJ22" s="106">
        <v>0</v>
      </c>
      <c r="AK22" s="109">
        <v>6.1932820320000008</v>
      </c>
      <c r="AL22" s="107">
        <v>0</v>
      </c>
      <c r="AM22" s="107">
        <v>43.451196552000006</v>
      </c>
      <c r="AN22" s="107">
        <v>0</v>
      </c>
      <c r="AO22" s="107">
        <v>0.19485367200000003</v>
      </c>
      <c r="AP22" s="119">
        <v>0</v>
      </c>
      <c r="AQ22" s="119">
        <v>0</v>
      </c>
      <c r="AR22" s="120">
        <v>49.839332255999999</v>
      </c>
      <c r="AS22" s="121">
        <v>28.117418364000002</v>
      </c>
    </row>
    <row r="23" spans="1:45" x14ac:dyDescent="0.6">
      <c r="A23" s="154" t="s">
        <v>192</v>
      </c>
      <c r="B23" s="155" t="s">
        <v>315</v>
      </c>
      <c r="C23" s="152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2.4283440000000002E-3</v>
      </c>
      <c r="M23" s="10">
        <v>1.780394832</v>
      </c>
      <c r="N23" s="10">
        <v>0</v>
      </c>
      <c r="O23" s="10">
        <v>0</v>
      </c>
      <c r="P23" s="10">
        <v>1.782823176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1.782823176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56">
        <v>0</v>
      </c>
      <c r="AE23" s="156">
        <v>0</v>
      </c>
      <c r="AF23" s="10">
        <v>-0.69350155199999997</v>
      </c>
      <c r="AG23" s="10">
        <v>-0.69350155199999997</v>
      </c>
      <c r="AH23" s="10">
        <v>-4.8525011999999999E-2</v>
      </c>
      <c r="AI23" s="10">
        <v>0</v>
      </c>
      <c r="AJ23" s="152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20">
        <v>0</v>
      </c>
      <c r="AS23" s="121">
        <v>1.0407966120000001</v>
      </c>
    </row>
    <row r="24" spans="1:45" x14ac:dyDescent="0.6">
      <c r="A24" s="154" t="s">
        <v>194</v>
      </c>
      <c r="B24" s="155" t="s">
        <v>316</v>
      </c>
      <c r="C24" s="152">
        <v>0</v>
      </c>
      <c r="D24" s="10">
        <v>0</v>
      </c>
      <c r="E24" s="10">
        <v>0</v>
      </c>
      <c r="F24" s="10">
        <v>0</v>
      </c>
      <c r="G24" s="10">
        <v>1.1984715000000001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1.1984715000000001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1.1984715000000001</v>
      </c>
      <c r="X24" s="10">
        <v>17.887433112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56">
        <v>0</v>
      </c>
      <c r="AE24" s="156">
        <v>0</v>
      </c>
      <c r="AF24" s="10">
        <v>-5.6868467039999997</v>
      </c>
      <c r="AG24" s="10">
        <v>-5.6868467039999997</v>
      </c>
      <c r="AH24" s="10">
        <v>-9.1571596199999998</v>
      </c>
      <c r="AI24" s="10">
        <v>0</v>
      </c>
      <c r="AJ24" s="152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20">
        <v>0</v>
      </c>
      <c r="AS24" s="121">
        <v>4.2418982879999998</v>
      </c>
    </row>
    <row r="25" spans="1:45" x14ac:dyDescent="0.6">
      <c r="A25" s="154" t="s">
        <v>196</v>
      </c>
      <c r="B25" s="155" t="s">
        <v>317</v>
      </c>
      <c r="C25" s="152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56">
        <v>0</v>
      </c>
      <c r="AE25" s="156">
        <v>0</v>
      </c>
      <c r="AF25" s="10">
        <v>0</v>
      </c>
      <c r="AG25" s="10">
        <v>0</v>
      </c>
      <c r="AH25" s="10">
        <v>0</v>
      </c>
      <c r="AI25" s="10">
        <v>0</v>
      </c>
      <c r="AJ25" s="152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20">
        <v>0</v>
      </c>
      <c r="AS25" s="121">
        <v>0</v>
      </c>
    </row>
    <row r="26" spans="1:45" x14ac:dyDescent="0.6">
      <c r="A26" s="154" t="s">
        <v>198</v>
      </c>
      <c r="B26" s="155" t="s">
        <v>318</v>
      </c>
      <c r="C26" s="152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0.27645440400000004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56">
        <v>0</v>
      </c>
      <c r="AE26" s="156">
        <v>0</v>
      </c>
      <c r="AF26" s="10">
        <v>-0.11086646400000001</v>
      </c>
      <c r="AG26" s="10">
        <v>-0.11086646400000001</v>
      </c>
      <c r="AH26" s="10">
        <v>-5.8405860000000004E-2</v>
      </c>
      <c r="AI26" s="10">
        <v>0</v>
      </c>
      <c r="AJ26" s="152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1.4318856E-2</v>
      </c>
      <c r="AP26" s="10">
        <v>0</v>
      </c>
      <c r="AQ26" s="10">
        <v>0</v>
      </c>
      <c r="AR26" s="120">
        <v>1.4318856E-2</v>
      </c>
      <c r="AS26" s="121">
        <v>0.12150093600000002</v>
      </c>
    </row>
    <row r="27" spans="1:45" x14ac:dyDescent="0.6">
      <c r="A27" s="154" t="s">
        <v>200</v>
      </c>
      <c r="B27" s="155" t="s">
        <v>319</v>
      </c>
      <c r="C27" s="152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0.52590394799999995</v>
      </c>
      <c r="N27" s="10">
        <v>0</v>
      </c>
      <c r="O27" s="10">
        <v>0</v>
      </c>
      <c r="P27" s="10">
        <v>0.52590394799999995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0.52590394799999995</v>
      </c>
      <c r="X27" s="10">
        <v>3.198170916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56">
        <v>0</v>
      </c>
      <c r="AE27" s="156">
        <v>0</v>
      </c>
      <c r="AF27" s="10">
        <v>-0.9831862440000001</v>
      </c>
      <c r="AG27" s="10">
        <v>-0.9831862440000001</v>
      </c>
      <c r="AH27" s="10">
        <v>-1.756278864</v>
      </c>
      <c r="AI27" s="10">
        <v>0</v>
      </c>
      <c r="AJ27" s="152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20">
        <v>0</v>
      </c>
      <c r="AS27" s="121">
        <v>0.984609756</v>
      </c>
    </row>
    <row r="28" spans="1:45" x14ac:dyDescent="0.6">
      <c r="A28" s="154" t="s">
        <v>202</v>
      </c>
      <c r="B28" s="155" t="s">
        <v>320</v>
      </c>
      <c r="C28" s="152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4.7035348560000001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56">
        <v>0</v>
      </c>
      <c r="AE28" s="156">
        <v>0</v>
      </c>
      <c r="AF28" s="10">
        <v>-1.8739279440000001</v>
      </c>
      <c r="AG28" s="10">
        <v>-1.8739279440000001</v>
      </c>
      <c r="AH28" s="10">
        <v>-1.5631836479999999</v>
      </c>
      <c r="AI28" s="10">
        <v>0</v>
      </c>
      <c r="AJ28" s="152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20">
        <v>0</v>
      </c>
      <c r="AS28" s="121">
        <v>1.2664232639999999</v>
      </c>
    </row>
    <row r="29" spans="1:45" x14ac:dyDescent="0.6">
      <c r="A29" s="154" t="s">
        <v>204</v>
      </c>
      <c r="B29" s="155" t="s">
        <v>321</v>
      </c>
      <c r="C29" s="152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6.6988799999999999E-4</v>
      </c>
      <c r="M29" s="10">
        <v>0.44350772400000005</v>
      </c>
      <c r="N29" s="10">
        <v>0</v>
      </c>
      <c r="O29" s="10">
        <v>0</v>
      </c>
      <c r="P29" s="10">
        <v>0.44417761200000005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0.44417761200000005</v>
      </c>
      <c r="X29" s="10">
        <v>16.520777855999999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56">
        <v>0</v>
      </c>
      <c r="AE29" s="156">
        <v>0</v>
      </c>
      <c r="AF29" s="10">
        <v>-12.104541216000001</v>
      </c>
      <c r="AG29" s="10">
        <v>-12.104541216000001</v>
      </c>
      <c r="AH29" s="10">
        <v>-39.232535003999999</v>
      </c>
      <c r="AI29" s="10">
        <v>0</v>
      </c>
      <c r="AJ29" s="152">
        <v>0</v>
      </c>
      <c r="AK29" s="10">
        <v>5.472608148</v>
      </c>
      <c r="AL29" s="10">
        <v>0</v>
      </c>
      <c r="AM29" s="10">
        <v>43.451196552000006</v>
      </c>
      <c r="AN29" s="10">
        <v>0</v>
      </c>
      <c r="AO29" s="10">
        <v>2.1352680000000001E-3</v>
      </c>
      <c r="AP29" s="10">
        <v>0</v>
      </c>
      <c r="AQ29" s="10">
        <v>0</v>
      </c>
      <c r="AR29" s="120">
        <v>48.925939968000002</v>
      </c>
      <c r="AS29" s="121">
        <v>14.553819216000001</v>
      </c>
    </row>
    <row r="30" spans="1:45" x14ac:dyDescent="0.6">
      <c r="A30" s="154" t="s">
        <v>206</v>
      </c>
      <c r="B30" s="155" t="s">
        <v>322</v>
      </c>
      <c r="C30" s="152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0.95182711200000003</v>
      </c>
      <c r="N30" s="10">
        <v>0</v>
      </c>
      <c r="O30" s="10">
        <v>0</v>
      </c>
      <c r="P30" s="10">
        <v>0.95182711200000003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0.95182711200000003</v>
      </c>
      <c r="X30" s="10">
        <v>6.0419292120000003</v>
      </c>
      <c r="Y30" s="10">
        <v>3.288857004</v>
      </c>
      <c r="Z30" s="10">
        <v>0</v>
      </c>
      <c r="AA30" s="10">
        <v>3.288857004</v>
      </c>
      <c r="AB30" s="10">
        <v>0</v>
      </c>
      <c r="AC30" s="10">
        <v>0</v>
      </c>
      <c r="AD30" s="156">
        <v>0</v>
      </c>
      <c r="AE30" s="156">
        <v>0</v>
      </c>
      <c r="AF30" s="10">
        <v>-2.3186079720000001</v>
      </c>
      <c r="AG30" s="10">
        <v>-2.3186079720000001</v>
      </c>
      <c r="AH30" s="10">
        <v>-4.6984688280000002</v>
      </c>
      <c r="AI30" s="10">
        <v>0.46213898400000003</v>
      </c>
      <c r="AJ30" s="152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20">
        <v>0</v>
      </c>
      <c r="AS30" s="121">
        <v>3.7276755120000002</v>
      </c>
    </row>
    <row r="31" spans="1:45" x14ac:dyDescent="0.6">
      <c r="A31" s="154" t="s">
        <v>208</v>
      </c>
      <c r="B31" s="155" t="s">
        <v>323</v>
      </c>
      <c r="C31" s="152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1.2982429440000001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56">
        <v>0</v>
      </c>
      <c r="AE31" s="156">
        <v>0</v>
      </c>
      <c r="AF31" s="10">
        <v>-0.43232896799999998</v>
      </c>
      <c r="AG31" s="10">
        <v>-0.43232896799999998</v>
      </c>
      <c r="AH31" s="10">
        <v>-0.62605220400000006</v>
      </c>
      <c r="AI31" s="10">
        <v>0</v>
      </c>
      <c r="AJ31" s="152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20">
        <v>0</v>
      </c>
      <c r="AS31" s="121">
        <v>0.239861772</v>
      </c>
    </row>
    <row r="32" spans="1:45" x14ac:dyDescent="0.6">
      <c r="A32" s="154" t="s">
        <v>210</v>
      </c>
      <c r="B32" s="155" t="s">
        <v>324</v>
      </c>
      <c r="C32" s="152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56">
        <v>0</v>
      </c>
      <c r="AE32" s="156">
        <v>0</v>
      </c>
      <c r="AF32" s="10">
        <v>0</v>
      </c>
      <c r="AG32" s="10">
        <v>0</v>
      </c>
      <c r="AH32" s="10">
        <v>0</v>
      </c>
      <c r="AI32" s="10">
        <v>0</v>
      </c>
      <c r="AJ32" s="152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20">
        <v>0</v>
      </c>
      <c r="AS32" s="121">
        <v>0</v>
      </c>
    </row>
    <row r="33" spans="1:45" x14ac:dyDescent="0.6">
      <c r="A33" s="154" t="s">
        <v>212</v>
      </c>
      <c r="B33" s="155" t="s">
        <v>325</v>
      </c>
      <c r="C33" s="152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0.14348163600000002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56">
        <v>0</v>
      </c>
      <c r="AE33" s="156">
        <v>0</v>
      </c>
      <c r="AF33" s="10">
        <v>-5.9996844000000008E-2</v>
      </c>
      <c r="AG33" s="10">
        <v>-5.9996844000000008E-2</v>
      </c>
      <c r="AH33" s="10">
        <v>0</v>
      </c>
      <c r="AI33" s="10">
        <v>0</v>
      </c>
      <c r="AJ33" s="152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20">
        <v>0</v>
      </c>
      <c r="AS33" s="121">
        <v>8.3484792000000002E-2</v>
      </c>
    </row>
    <row r="34" spans="1:45" x14ac:dyDescent="0.6">
      <c r="A34" s="154" t="s">
        <v>214</v>
      </c>
      <c r="B34" s="155" t="s">
        <v>326</v>
      </c>
      <c r="C34" s="152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56">
        <v>0</v>
      </c>
      <c r="AE34" s="156">
        <v>0</v>
      </c>
      <c r="AF34" s="10">
        <v>0</v>
      </c>
      <c r="AG34" s="10">
        <v>0</v>
      </c>
      <c r="AH34" s="10">
        <v>0</v>
      </c>
      <c r="AI34" s="10">
        <v>0</v>
      </c>
      <c r="AJ34" s="152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20">
        <v>0</v>
      </c>
      <c r="AS34" s="121">
        <v>0</v>
      </c>
    </row>
    <row r="35" spans="1:45" x14ac:dyDescent="0.6">
      <c r="A35" s="154" t="s">
        <v>216</v>
      </c>
      <c r="B35" s="155" t="s">
        <v>327</v>
      </c>
      <c r="C35" s="152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56">
        <v>0</v>
      </c>
      <c r="AE35" s="156">
        <v>0</v>
      </c>
      <c r="AF35" s="10">
        <v>0</v>
      </c>
      <c r="AG35" s="10">
        <v>0</v>
      </c>
      <c r="AH35" s="10">
        <v>0</v>
      </c>
      <c r="AI35" s="10">
        <v>0</v>
      </c>
      <c r="AJ35" s="152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20">
        <v>0</v>
      </c>
      <c r="AS35" s="121">
        <v>0</v>
      </c>
    </row>
    <row r="36" spans="1:45" x14ac:dyDescent="0.6">
      <c r="A36" s="154" t="s">
        <v>218</v>
      </c>
      <c r="B36" s="155" t="s">
        <v>328</v>
      </c>
      <c r="C36" s="152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0.34943032800000001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56">
        <v>0</v>
      </c>
      <c r="AE36" s="156">
        <v>0</v>
      </c>
      <c r="AF36" s="10">
        <v>-0.13745264400000001</v>
      </c>
      <c r="AG36" s="10">
        <v>-0.13745264400000001</v>
      </c>
      <c r="AH36" s="10">
        <v>-9.2402676000000003E-2</v>
      </c>
      <c r="AI36" s="10">
        <v>0</v>
      </c>
      <c r="AJ36" s="152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20">
        <v>0</v>
      </c>
      <c r="AS36" s="121">
        <v>0.11957500800000001</v>
      </c>
    </row>
    <row r="37" spans="1:45" x14ac:dyDescent="0.6">
      <c r="A37" s="154" t="s">
        <v>220</v>
      </c>
      <c r="B37" s="155" t="s">
        <v>329</v>
      </c>
      <c r="C37" s="152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56">
        <v>0</v>
      </c>
      <c r="AE37" s="156">
        <v>0</v>
      </c>
      <c r="AF37" s="10">
        <v>-1.6244784000000002E-2</v>
      </c>
      <c r="AG37" s="10">
        <v>-1.6244784000000002E-2</v>
      </c>
      <c r="AH37" s="10">
        <v>-0.104586264</v>
      </c>
      <c r="AI37" s="10">
        <v>0</v>
      </c>
      <c r="AJ37" s="152">
        <v>0</v>
      </c>
      <c r="AK37" s="10">
        <v>0.72067388399999999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20">
        <v>0.72067388399999999</v>
      </c>
      <c r="AS37" s="121">
        <v>0.59984283599999999</v>
      </c>
    </row>
    <row r="38" spans="1:45" x14ac:dyDescent="0.6">
      <c r="A38" s="154" t="s">
        <v>222</v>
      </c>
      <c r="B38" s="155" t="s">
        <v>330</v>
      </c>
      <c r="C38" s="152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0.45121143600000002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56">
        <v>0</v>
      </c>
      <c r="AE38" s="156">
        <v>0</v>
      </c>
      <c r="AF38" s="10">
        <v>-0.14808711599999999</v>
      </c>
      <c r="AG38" s="10">
        <v>-0.14808711599999999</v>
      </c>
      <c r="AH38" s="10">
        <v>-0.26385213600000001</v>
      </c>
      <c r="AI38" s="10">
        <v>7.4650644000000002E-2</v>
      </c>
      <c r="AJ38" s="152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20">
        <v>0</v>
      </c>
      <c r="AS38" s="121">
        <v>0.113922828</v>
      </c>
    </row>
    <row r="39" spans="1:45" x14ac:dyDescent="0.6">
      <c r="A39" s="154" t="s">
        <v>331</v>
      </c>
      <c r="B39" s="155" t="s">
        <v>332</v>
      </c>
      <c r="C39" s="152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0.13025134800000002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56">
        <v>0</v>
      </c>
      <c r="AE39" s="156">
        <v>0</v>
      </c>
      <c r="AF39" s="10">
        <v>-5.5140156000000003E-2</v>
      </c>
      <c r="AG39" s="10">
        <v>-5.5140156000000003E-2</v>
      </c>
      <c r="AH39" s="10">
        <v>-4.8483144000000006E-2</v>
      </c>
      <c r="AI39" s="10">
        <v>0</v>
      </c>
      <c r="AJ39" s="152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20">
        <v>0</v>
      </c>
      <c r="AS39" s="121">
        <v>2.6628048000000001E-2</v>
      </c>
    </row>
    <row r="40" spans="1:45" x14ac:dyDescent="0.6">
      <c r="A40" s="154" t="s">
        <v>226</v>
      </c>
      <c r="B40" s="155" t="s">
        <v>333</v>
      </c>
      <c r="C40" s="152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9.3533112000000015E-2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56">
        <v>0</v>
      </c>
      <c r="AE40" s="156">
        <v>0</v>
      </c>
      <c r="AF40" s="10">
        <v>-7.2934056000000011E-2</v>
      </c>
      <c r="AG40" s="10">
        <v>-7.2934056000000011E-2</v>
      </c>
      <c r="AH40" s="10">
        <v>-3.914658E-2</v>
      </c>
      <c r="AI40" s="10">
        <v>0</v>
      </c>
      <c r="AJ40" s="152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9.1983995999999998E-2</v>
      </c>
      <c r="AP40" s="10">
        <v>0</v>
      </c>
      <c r="AQ40" s="10">
        <v>0</v>
      </c>
      <c r="AR40" s="120">
        <v>9.1983995999999998E-2</v>
      </c>
      <c r="AS40" s="121">
        <v>7.3436472000000003E-2</v>
      </c>
    </row>
    <row r="41" spans="1:45" x14ac:dyDescent="0.6">
      <c r="A41" s="154" t="s">
        <v>228</v>
      </c>
      <c r="B41" s="155" t="s">
        <v>334</v>
      </c>
      <c r="C41" s="152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0.57823894799999997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56">
        <v>0</v>
      </c>
      <c r="AE41" s="156">
        <v>0</v>
      </c>
      <c r="AF41" s="10">
        <v>-0.17442208800000003</v>
      </c>
      <c r="AG41" s="10">
        <v>-0.17442208800000003</v>
      </c>
      <c r="AH41" s="10">
        <v>-0.30986506800000002</v>
      </c>
      <c r="AI41" s="10">
        <v>0</v>
      </c>
      <c r="AJ41" s="152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20">
        <v>0</v>
      </c>
      <c r="AS41" s="121">
        <v>9.3951792000000006E-2</v>
      </c>
    </row>
    <row r="42" spans="1:45" x14ac:dyDescent="0.6">
      <c r="A42" s="154" t="s">
        <v>230</v>
      </c>
      <c r="B42" s="155" t="s">
        <v>335</v>
      </c>
      <c r="C42" s="152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2.9713719600000004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56">
        <v>0</v>
      </c>
      <c r="AE42" s="156">
        <v>0</v>
      </c>
      <c r="AF42" s="10">
        <v>-1.1773281600000001</v>
      </c>
      <c r="AG42" s="10">
        <v>-1.1773281600000001</v>
      </c>
      <c r="AH42" s="10">
        <v>-1.0504681199999999</v>
      </c>
      <c r="AI42" s="10">
        <v>0</v>
      </c>
      <c r="AJ42" s="152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8.6415551999999993E-2</v>
      </c>
      <c r="AP42" s="10">
        <v>0</v>
      </c>
      <c r="AQ42" s="10">
        <v>0</v>
      </c>
      <c r="AR42" s="120">
        <v>8.6415551999999993E-2</v>
      </c>
      <c r="AS42" s="121">
        <v>0.82999123200000013</v>
      </c>
    </row>
    <row r="43" spans="1:45" x14ac:dyDescent="0.6">
      <c r="A43" s="142" t="s">
        <v>232</v>
      </c>
      <c r="B43" s="143" t="s">
        <v>336</v>
      </c>
      <c r="C43" s="144">
        <v>0</v>
      </c>
      <c r="D43" s="145">
        <v>0</v>
      </c>
      <c r="E43" s="146">
        <v>0</v>
      </c>
      <c r="F43" s="147">
        <v>0.23349783600000001</v>
      </c>
      <c r="G43" s="145">
        <v>23.607355536</v>
      </c>
      <c r="H43" s="145">
        <v>5.2460604000000001E-2</v>
      </c>
      <c r="I43" s="145">
        <v>0</v>
      </c>
      <c r="J43" s="145">
        <v>4.103064E-3</v>
      </c>
      <c r="K43" s="145">
        <v>0</v>
      </c>
      <c r="L43" s="145">
        <v>9.8389800000000006E-3</v>
      </c>
      <c r="M43" s="145">
        <v>5.6134102319999997</v>
      </c>
      <c r="N43" s="145">
        <v>2.8763316000000001E-2</v>
      </c>
      <c r="O43" s="145">
        <v>0</v>
      </c>
      <c r="P43" s="10">
        <v>29.549429568000001</v>
      </c>
      <c r="Q43" s="147">
        <v>7.7246460000000003E-2</v>
      </c>
      <c r="R43" s="145">
        <v>3.5713404000000004E-2</v>
      </c>
      <c r="S43" s="145">
        <v>1.1053152E-2</v>
      </c>
      <c r="T43" s="145">
        <v>2.5539480000000003E-3</v>
      </c>
      <c r="U43" s="145">
        <v>7.1175600000000013E-4</v>
      </c>
      <c r="V43" s="10">
        <v>0.12727872000000001</v>
      </c>
      <c r="W43" s="10">
        <v>29.676708288</v>
      </c>
      <c r="X43" s="10">
        <v>4.2296728320000003</v>
      </c>
      <c r="Y43" s="145">
        <v>0</v>
      </c>
      <c r="Z43" s="145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46">
        <v>31.230346032</v>
      </c>
      <c r="AH43" s="10">
        <v>9.1571596199999998</v>
      </c>
      <c r="AI43" s="10">
        <v>0</v>
      </c>
      <c r="AJ43" s="144">
        <v>0</v>
      </c>
      <c r="AK43" s="147">
        <v>0</v>
      </c>
      <c r="AL43" s="145">
        <v>0</v>
      </c>
      <c r="AM43" s="145">
        <v>0</v>
      </c>
      <c r="AN43" s="145">
        <v>0</v>
      </c>
      <c r="AO43" s="145">
        <v>0</v>
      </c>
      <c r="AP43" s="145">
        <v>0</v>
      </c>
      <c r="AQ43" s="151">
        <v>0</v>
      </c>
      <c r="AR43" s="10">
        <v>0</v>
      </c>
      <c r="AS43" s="10">
        <v>74.293886772000008</v>
      </c>
    </row>
    <row r="44" spans="1:45" x14ac:dyDescent="0.6">
      <c r="A44" s="104" t="s">
        <v>234</v>
      </c>
      <c r="B44" s="105" t="s">
        <v>337</v>
      </c>
      <c r="C44" s="118">
        <v>0</v>
      </c>
      <c r="D44" s="113">
        <v>0</v>
      </c>
      <c r="E44" s="114">
        <v>0</v>
      </c>
      <c r="F44" s="109">
        <v>0</v>
      </c>
      <c r="G44" s="107">
        <v>21.692941236000003</v>
      </c>
      <c r="H44" s="107">
        <v>3.3745608000000003E-2</v>
      </c>
      <c r="I44" s="107">
        <v>0</v>
      </c>
      <c r="J44" s="107">
        <v>0</v>
      </c>
      <c r="K44" s="107">
        <v>0</v>
      </c>
      <c r="L44" s="107">
        <v>9.1272240000000015E-3</v>
      </c>
      <c r="M44" s="107">
        <v>5.5138899960000005</v>
      </c>
      <c r="N44" s="107">
        <v>0</v>
      </c>
      <c r="O44" s="107">
        <v>0</v>
      </c>
      <c r="P44" s="110">
        <v>27.249704063999999</v>
      </c>
      <c r="Q44" s="107">
        <v>1.0173924000000001E-2</v>
      </c>
      <c r="R44" s="107">
        <v>0</v>
      </c>
      <c r="S44" s="107">
        <v>0</v>
      </c>
      <c r="T44" s="107">
        <v>0</v>
      </c>
      <c r="U44" s="107">
        <v>0</v>
      </c>
      <c r="V44" s="110">
        <v>1.0173924000000001E-2</v>
      </c>
      <c r="W44" s="111">
        <v>27.259877988000003</v>
      </c>
      <c r="X44" s="112">
        <v>3.9642297119999999</v>
      </c>
      <c r="Y44" s="107">
        <v>0</v>
      </c>
      <c r="Z44" s="107">
        <v>0</v>
      </c>
      <c r="AA44" s="108">
        <v>0</v>
      </c>
      <c r="AB44" s="115">
        <v>0</v>
      </c>
      <c r="AC44" s="113">
        <v>0</v>
      </c>
      <c r="AD44" s="116">
        <v>0</v>
      </c>
      <c r="AE44" s="116">
        <v>0</v>
      </c>
      <c r="AF44" s="116">
        <v>0</v>
      </c>
      <c r="AG44" s="108">
        <v>2.4195935880000001</v>
      </c>
      <c r="AH44" s="112">
        <v>9.1571596199999998</v>
      </c>
      <c r="AI44" s="112">
        <v>0</v>
      </c>
      <c r="AJ44" s="106">
        <v>0</v>
      </c>
      <c r="AK44" s="109">
        <v>0</v>
      </c>
      <c r="AL44" s="107">
        <v>0</v>
      </c>
      <c r="AM44" s="107">
        <v>0</v>
      </c>
      <c r="AN44" s="107">
        <v>0</v>
      </c>
      <c r="AO44" s="107">
        <v>0</v>
      </c>
      <c r="AP44" s="119">
        <v>0</v>
      </c>
      <c r="AQ44" s="119">
        <v>0</v>
      </c>
      <c r="AR44" s="120">
        <v>0</v>
      </c>
      <c r="AS44" s="121">
        <v>42.800860907999997</v>
      </c>
    </row>
    <row r="45" spans="1:45" x14ac:dyDescent="0.6">
      <c r="A45" s="104" t="s">
        <v>236</v>
      </c>
      <c r="B45" s="105" t="s">
        <v>338</v>
      </c>
      <c r="C45" s="118">
        <v>0</v>
      </c>
      <c r="D45" s="113">
        <v>0</v>
      </c>
      <c r="E45" s="114">
        <v>0</v>
      </c>
      <c r="F45" s="109">
        <v>0.23349783600000001</v>
      </c>
      <c r="G45" s="109">
        <v>1.9144143</v>
      </c>
      <c r="H45" s="107">
        <v>1.8714996000000001E-2</v>
      </c>
      <c r="I45" s="107">
        <v>0</v>
      </c>
      <c r="J45" s="107">
        <v>4.103064E-3</v>
      </c>
      <c r="K45" s="107">
        <v>0</v>
      </c>
      <c r="L45" s="107">
        <v>0</v>
      </c>
      <c r="M45" s="107">
        <v>9.9520236000000012E-2</v>
      </c>
      <c r="N45" s="107">
        <v>2.8763316000000001E-2</v>
      </c>
      <c r="O45" s="107">
        <v>0</v>
      </c>
      <c r="P45" s="110">
        <v>2.2990137480000001</v>
      </c>
      <c r="Q45" s="109">
        <v>0</v>
      </c>
      <c r="R45" s="107">
        <v>3.5713404000000004E-2</v>
      </c>
      <c r="S45" s="107">
        <v>1.1053152E-2</v>
      </c>
      <c r="T45" s="107">
        <v>2.5539480000000003E-3</v>
      </c>
      <c r="U45" s="107">
        <v>0</v>
      </c>
      <c r="V45" s="110">
        <v>4.9320504000000008E-2</v>
      </c>
      <c r="W45" s="111">
        <v>2.3483342520000003</v>
      </c>
      <c r="X45" s="112">
        <v>0</v>
      </c>
      <c r="Y45" s="107">
        <v>0</v>
      </c>
      <c r="Z45" s="107">
        <v>0</v>
      </c>
      <c r="AA45" s="108">
        <v>0</v>
      </c>
      <c r="AB45" s="115">
        <v>0</v>
      </c>
      <c r="AC45" s="113">
        <v>0</v>
      </c>
      <c r="AD45" s="116">
        <v>0</v>
      </c>
      <c r="AE45" s="116">
        <v>0</v>
      </c>
      <c r="AF45" s="116">
        <v>0</v>
      </c>
      <c r="AG45" s="114">
        <v>0</v>
      </c>
      <c r="AH45" s="112">
        <v>0</v>
      </c>
      <c r="AI45" s="112">
        <v>0</v>
      </c>
      <c r="AJ45" s="106">
        <v>0</v>
      </c>
      <c r="AK45" s="109">
        <v>0</v>
      </c>
      <c r="AL45" s="107">
        <v>0</v>
      </c>
      <c r="AM45" s="107">
        <v>0</v>
      </c>
      <c r="AN45" s="107">
        <v>0</v>
      </c>
      <c r="AO45" s="107">
        <v>0</v>
      </c>
      <c r="AP45" s="119">
        <v>0</v>
      </c>
      <c r="AQ45" s="119">
        <v>0</v>
      </c>
      <c r="AR45" s="120">
        <v>0</v>
      </c>
      <c r="AS45" s="121">
        <v>2.3483342520000003</v>
      </c>
    </row>
    <row r="46" spans="1:45" x14ac:dyDescent="0.6">
      <c r="A46" s="104" t="s">
        <v>238</v>
      </c>
      <c r="B46" s="105" t="s">
        <v>339</v>
      </c>
      <c r="C46" s="106">
        <v>0</v>
      </c>
      <c r="D46" s="107">
        <v>0</v>
      </c>
      <c r="E46" s="108">
        <v>0</v>
      </c>
      <c r="F46" s="109">
        <v>0</v>
      </c>
      <c r="G46" s="107">
        <v>0</v>
      </c>
      <c r="H46" s="107">
        <v>0</v>
      </c>
      <c r="I46" s="107">
        <v>0</v>
      </c>
      <c r="J46" s="107">
        <v>0</v>
      </c>
      <c r="K46" s="113">
        <v>0</v>
      </c>
      <c r="L46" s="107">
        <v>0</v>
      </c>
      <c r="M46" s="107">
        <v>0</v>
      </c>
      <c r="N46" s="107">
        <v>0</v>
      </c>
      <c r="O46" s="107">
        <v>0</v>
      </c>
      <c r="P46" s="110">
        <v>0</v>
      </c>
      <c r="Q46" s="109">
        <v>0</v>
      </c>
      <c r="R46" s="107">
        <v>0</v>
      </c>
      <c r="S46" s="107">
        <v>0</v>
      </c>
      <c r="T46" s="107">
        <v>0</v>
      </c>
      <c r="U46" s="107">
        <v>0</v>
      </c>
      <c r="V46" s="110">
        <v>0</v>
      </c>
      <c r="W46" s="111">
        <v>0</v>
      </c>
      <c r="X46" s="112">
        <v>0</v>
      </c>
      <c r="Y46" s="107">
        <v>0</v>
      </c>
      <c r="Z46" s="107">
        <v>0</v>
      </c>
      <c r="AA46" s="108">
        <v>0</v>
      </c>
      <c r="AB46" s="115">
        <v>0</v>
      </c>
      <c r="AC46" s="113">
        <v>0</v>
      </c>
      <c r="AD46" s="116">
        <v>0</v>
      </c>
      <c r="AE46" s="116">
        <v>0</v>
      </c>
      <c r="AF46" s="116">
        <v>0</v>
      </c>
      <c r="AG46" s="108">
        <v>0</v>
      </c>
      <c r="AH46" s="112">
        <v>0</v>
      </c>
      <c r="AI46" s="112">
        <v>0</v>
      </c>
      <c r="AJ46" s="106">
        <v>0</v>
      </c>
      <c r="AK46" s="109">
        <v>0</v>
      </c>
      <c r="AL46" s="107">
        <v>0</v>
      </c>
      <c r="AM46" s="107">
        <v>0</v>
      </c>
      <c r="AN46" s="107">
        <v>0</v>
      </c>
      <c r="AO46" s="107">
        <v>0</v>
      </c>
      <c r="AP46" s="119">
        <v>0</v>
      </c>
      <c r="AQ46" s="119">
        <v>0</v>
      </c>
      <c r="AR46" s="120">
        <v>0</v>
      </c>
      <c r="AS46" s="121">
        <v>0</v>
      </c>
    </row>
    <row r="47" spans="1:45" x14ac:dyDescent="0.6">
      <c r="A47" s="104" t="s">
        <v>240</v>
      </c>
      <c r="B47" s="105" t="s">
        <v>340</v>
      </c>
      <c r="C47" s="106">
        <v>0</v>
      </c>
      <c r="D47" s="107">
        <v>0</v>
      </c>
      <c r="E47" s="108">
        <v>0</v>
      </c>
      <c r="F47" s="109">
        <v>0</v>
      </c>
      <c r="G47" s="107">
        <v>0</v>
      </c>
      <c r="H47" s="107">
        <v>0</v>
      </c>
      <c r="I47" s="107">
        <v>0</v>
      </c>
      <c r="J47" s="107">
        <v>0</v>
      </c>
      <c r="K47" s="113">
        <v>0</v>
      </c>
      <c r="L47" s="107">
        <v>0</v>
      </c>
      <c r="M47" s="107">
        <v>0</v>
      </c>
      <c r="N47" s="107">
        <v>0</v>
      </c>
      <c r="O47" s="107">
        <v>0</v>
      </c>
      <c r="P47" s="110">
        <v>0</v>
      </c>
      <c r="Q47" s="109">
        <v>6.7072536000000002E-2</v>
      </c>
      <c r="R47" s="107">
        <v>0</v>
      </c>
      <c r="S47" s="107">
        <v>0</v>
      </c>
      <c r="T47" s="107">
        <v>0</v>
      </c>
      <c r="U47" s="107">
        <v>0</v>
      </c>
      <c r="V47" s="110">
        <v>6.7072536000000002E-2</v>
      </c>
      <c r="W47" s="111">
        <v>6.7072536000000002E-2</v>
      </c>
      <c r="X47" s="112">
        <v>0</v>
      </c>
      <c r="Y47" s="107">
        <v>0</v>
      </c>
      <c r="Z47" s="107">
        <v>0</v>
      </c>
      <c r="AA47" s="108">
        <v>0</v>
      </c>
      <c r="AB47" s="115">
        <v>0</v>
      </c>
      <c r="AC47" s="113">
        <v>0</v>
      </c>
      <c r="AD47" s="116">
        <v>0</v>
      </c>
      <c r="AE47" s="116">
        <v>0</v>
      </c>
      <c r="AF47" s="116">
        <v>0</v>
      </c>
      <c r="AG47" s="108">
        <v>4.4166971879999997</v>
      </c>
      <c r="AH47" s="112">
        <v>0</v>
      </c>
      <c r="AI47" s="112">
        <v>0</v>
      </c>
      <c r="AJ47" s="106">
        <v>0</v>
      </c>
      <c r="AK47" s="109">
        <v>0</v>
      </c>
      <c r="AL47" s="107">
        <v>0</v>
      </c>
      <c r="AM47" s="107">
        <v>0</v>
      </c>
      <c r="AN47" s="107">
        <v>0</v>
      </c>
      <c r="AO47" s="107">
        <v>0</v>
      </c>
      <c r="AP47" s="119">
        <v>0</v>
      </c>
      <c r="AQ47" s="119">
        <v>0</v>
      </c>
      <c r="AR47" s="120">
        <v>0</v>
      </c>
      <c r="AS47" s="121">
        <v>4.4837697240000001</v>
      </c>
    </row>
    <row r="48" spans="1:45" x14ac:dyDescent="0.6">
      <c r="A48" s="104" t="s">
        <v>341</v>
      </c>
      <c r="B48" s="105" t="s">
        <v>342</v>
      </c>
      <c r="C48" s="118">
        <v>0</v>
      </c>
      <c r="D48" s="113">
        <v>0</v>
      </c>
      <c r="E48" s="114">
        <v>0</v>
      </c>
      <c r="F48" s="115">
        <v>0</v>
      </c>
      <c r="G48" s="113">
        <v>0</v>
      </c>
      <c r="H48" s="113">
        <v>0</v>
      </c>
      <c r="I48" s="113">
        <v>0</v>
      </c>
      <c r="J48" s="113">
        <v>0</v>
      </c>
      <c r="K48" s="113">
        <v>0</v>
      </c>
      <c r="L48" s="113">
        <v>0</v>
      </c>
      <c r="M48" s="113">
        <v>0</v>
      </c>
      <c r="N48" s="113">
        <v>0</v>
      </c>
      <c r="O48" s="113">
        <v>0</v>
      </c>
      <c r="P48" s="157">
        <v>0</v>
      </c>
      <c r="Q48" s="115">
        <v>0</v>
      </c>
      <c r="R48" s="113">
        <v>0</v>
      </c>
      <c r="S48" s="113">
        <v>0</v>
      </c>
      <c r="T48" s="113">
        <v>0</v>
      </c>
      <c r="U48" s="113">
        <v>0</v>
      </c>
      <c r="V48" s="157">
        <v>0</v>
      </c>
      <c r="W48" s="158">
        <v>0</v>
      </c>
      <c r="X48" s="117">
        <v>0</v>
      </c>
      <c r="Y48" s="113">
        <v>0</v>
      </c>
      <c r="Z48" s="113">
        <v>0</v>
      </c>
      <c r="AA48" s="114">
        <v>0</v>
      </c>
      <c r="AB48" s="115">
        <v>0</v>
      </c>
      <c r="AC48" s="113">
        <v>0</v>
      </c>
      <c r="AD48" s="116">
        <v>0</v>
      </c>
      <c r="AE48" s="116">
        <v>0</v>
      </c>
      <c r="AF48" s="116">
        <v>0</v>
      </c>
      <c r="AG48" s="108">
        <v>6.577169724</v>
      </c>
      <c r="AH48" s="117">
        <v>0</v>
      </c>
      <c r="AI48" s="117">
        <v>0</v>
      </c>
      <c r="AJ48" s="118">
        <v>0</v>
      </c>
      <c r="AK48" s="115">
        <v>0</v>
      </c>
      <c r="AL48" s="113">
        <v>0</v>
      </c>
      <c r="AM48" s="113">
        <v>0</v>
      </c>
      <c r="AN48" s="113">
        <v>0</v>
      </c>
      <c r="AO48" s="113">
        <v>0</v>
      </c>
      <c r="AP48" s="116">
        <v>0</v>
      </c>
      <c r="AQ48" s="116">
        <v>0</v>
      </c>
      <c r="AR48" s="124">
        <v>0</v>
      </c>
      <c r="AS48" s="121">
        <v>6.577169724</v>
      </c>
    </row>
    <row r="49" spans="1:45" x14ac:dyDescent="0.6">
      <c r="A49" s="104" t="s">
        <v>343</v>
      </c>
      <c r="B49" s="105" t="s">
        <v>344</v>
      </c>
      <c r="C49" s="106">
        <v>0</v>
      </c>
      <c r="D49" s="107">
        <v>0</v>
      </c>
      <c r="E49" s="108">
        <v>0</v>
      </c>
      <c r="F49" s="109">
        <v>0</v>
      </c>
      <c r="G49" s="107">
        <v>0</v>
      </c>
      <c r="H49" s="107">
        <v>0</v>
      </c>
      <c r="I49" s="107">
        <v>0</v>
      </c>
      <c r="J49" s="107">
        <v>0</v>
      </c>
      <c r="K49" s="113">
        <v>0</v>
      </c>
      <c r="L49" s="107">
        <v>0</v>
      </c>
      <c r="M49" s="107">
        <v>0</v>
      </c>
      <c r="N49" s="107">
        <v>0</v>
      </c>
      <c r="O49" s="107">
        <v>0</v>
      </c>
      <c r="P49" s="110">
        <v>0</v>
      </c>
      <c r="Q49" s="109">
        <v>0</v>
      </c>
      <c r="R49" s="107">
        <v>0</v>
      </c>
      <c r="S49" s="107">
        <v>0</v>
      </c>
      <c r="T49" s="107">
        <v>0</v>
      </c>
      <c r="U49" s="107">
        <v>0</v>
      </c>
      <c r="V49" s="110">
        <v>0</v>
      </c>
      <c r="W49" s="111">
        <v>0</v>
      </c>
      <c r="X49" s="112">
        <v>0</v>
      </c>
      <c r="Y49" s="107">
        <v>0</v>
      </c>
      <c r="Z49" s="107">
        <v>0</v>
      </c>
      <c r="AA49" s="108">
        <v>0</v>
      </c>
      <c r="AB49" s="115">
        <v>0</v>
      </c>
      <c r="AC49" s="113">
        <v>0</v>
      </c>
      <c r="AD49" s="116">
        <v>0</v>
      </c>
      <c r="AE49" s="116">
        <v>0</v>
      </c>
      <c r="AF49" s="116">
        <v>0</v>
      </c>
      <c r="AG49" s="108">
        <v>0</v>
      </c>
      <c r="AH49" s="112">
        <v>0</v>
      </c>
      <c r="AI49" s="112">
        <v>0</v>
      </c>
      <c r="AJ49" s="106">
        <v>0</v>
      </c>
      <c r="AK49" s="109">
        <v>0</v>
      </c>
      <c r="AL49" s="107">
        <v>0</v>
      </c>
      <c r="AM49" s="107">
        <v>0</v>
      </c>
      <c r="AN49" s="107">
        <v>0</v>
      </c>
      <c r="AO49" s="107">
        <v>0</v>
      </c>
      <c r="AP49" s="119">
        <v>0</v>
      </c>
      <c r="AQ49" s="119">
        <v>0</v>
      </c>
      <c r="AR49" s="120">
        <v>0</v>
      </c>
      <c r="AS49" s="121">
        <v>0</v>
      </c>
    </row>
    <row r="50" spans="1:45" x14ac:dyDescent="0.6">
      <c r="A50" s="10" t="s">
        <v>246</v>
      </c>
      <c r="B50" s="10" t="s">
        <v>345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7.1175600000000013E-4</v>
      </c>
      <c r="M50" s="10">
        <v>0</v>
      </c>
      <c r="N50" s="10">
        <v>0</v>
      </c>
      <c r="O50" s="10">
        <v>0</v>
      </c>
      <c r="P50" s="10">
        <v>7.1175600000000013E-4</v>
      </c>
      <c r="Q50" s="10">
        <v>0</v>
      </c>
      <c r="R50" s="10">
        <v>0</v>
      </c>
      <c r="S50" s="10">
        <v>0</v>
      </c>
      <c r="T50" s="10">
        <v>0</v>
      </c>
      <c r="U50" s="10">
        <v>7.1175600000000013E-4</v>
      </c>
      <c r="V50" s="10">
        <v>7.1175600000000013E-4</v>
      </c>
      <c r="W50" s="10">
        <v>1.4235120000000003E-3</v>
      </c>
      <c r="X50" s="10">
        <v>0.26544311999999998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17.816885532000001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59">
        <v>0</v>
      </c>
      <c r="AS50" s="160">
        <v>18.083752164000003</v>
      </c>
    </row>
    <row r="51" spans="1:45" x14ac:dyDescent="0.6">
      <c r="A51" s="10" t="s">
        <v>248</v>
      </c>
      <c r="B51" s="126" t="s">
        <v>346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7">
        <v>13.394912976000001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23.978473487999999</v>
      </c>
      <c r="O51" s="107">
        <v>0</v>
      </c>
      <c r="P51" s="110">
        <v>37.373386463999999</v>
      </c>
      <c r="Q51" s="109">
        <v>0</v>
      </c>
      <c r="R51" s="107">
        <v>0</v>
      </c>
      <c r="S51" s="107">
        <v>0</v>
      </c>
      <c r="T51" s="107">
        <v>0</v>
      </c>
      <c r="U51" s="10">
        <v>0</v>
      </c>
      <c r="V51" s="110">
        <v>0</v>
      </c>
      <c r="W51" s="111">
        <v>37.373386463999999</v>
      </c>
      <c r="X51" s="10">
        <v>2.0836447560000004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61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59">
        <v>0</v>
      </c>
      <c r="AS51" s="160">
        <v>39.457031220000005</v>
      </c>
    </row>
    <row r="52" spans="1:45" x14ac:dyDescent="0.6">
      <c r="A52" s="125" t="s">
        <v>250</v>
      </c>
      <c r="B52" s="126" t="s">
        <v>347</v>
      </c>
      <c r="C52" s="127">
        <v>0.143942184</v>
      </c>
      <c r="D52" s="128">
        <v>0.292992264</v>
      </c>
      <c r="E52" s="129">
        <v>0.43693444800000003</v>
      </c>
      <c r="F52" s="130">
        <v>0</v>
      </c>
      <c r="G52" s="128">
        <v>0</v>
      </c>
      <c r="H52" s="128">
        <v>23.244862391999998</v>
      </c>
      <c r="I52" s="128">
        <v>47.253187764000003</v>
      </c>
      <c r="J52" s="128">
        <v>1.7626428E-2</v>
      </c>
      <c r="K52" s="128">
        <v>8.5469335199999996</v>
      </c>
      <c r="L52" s="128">
        <v>217.29002144400002</v>
      </c>
      <c r="M52" s="128">
        <v>6.1189663319999994</v>
      </c>
      <c r="N52" s="128">
        <v>0</v>
      </c>
      <c r="O52" s="128">
        <v>10.894514148000001</v>
      </c>
      <c r="P52" s="131">
        <v>313.36611202800003</v>
      </c>
      <c r="Q52" s="130">
        <v>2.1862632240000002</v>
      </c>
      <c r="R52" s="128">
        <v>7.8587492040000004</v>
      </c>
      <c r="S52" s="128">
        <v>0.32121129600000004</v>
      </c>
      <c r="T52" s="128">
        <v>0.21478284</v>
      </c>
      <c r="U52" s="128">
        <v>0.37090861200000003</v>
      </c>
      <c r="V52" s="131">
        <v>10.951915176</v>
      </c>
      <c r="W52" s="132">
        <v>324.31798533599999</v>
      </c>
      <c r="X52" s="133">
        <v>72.588142583999996</v>
      </c>
      <c r="Y52" s="128">
        <v>0</v>
      </c>
      <c r="Z52" s="128">
        <v>0</v>
      </c>
      <c r="AA52" s="134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62">
        <v>172.39890063600001</v>
      </c>
      <c r="AH52" s="133">
        <v>49.892253407999995</v>
      </c>
      <c r="AI52" s="139">
        <v>2.7566728560000002</v>
      </c>
      <c r="AJ52" s="130">
        <v>4.0338980640000006</v>
      </c>
      <c r="AK52" s="130">
        <v>39.299816880000002</v>
      </c>
      <c r="AL52" s="163">
        <v>0</v>
      </c>
      <c r="AM52" s="163">
        <v>0</v>
      </c>
      <c r="AN52" s="128">
        <v>3.1267441080000005</v>
      </c>
      <c r="AO52" s="128">
        <v>0.28667019600000004</v>
      </c>
      <c r="AP52" s="128">
        <v>5.7526632000000001E-2</v>
      </c>
      <c r="AQ52" s="140">
        <v>28.520816544000002</v>
      </c>
      <c r="AR52" s="132">
        <v>75.325472424000012</v>
      </c>
      <c r="AS52" s="141">
        <v>697.71636169200008</v>
      </c>
    </row>
    <row r="53" spans="1:45" x14ac:dyDescent="0.6">
      <c r="A53" s="10" t="s">
        <v>252</v>
      </c>
      <c r="B53" s="126"/>
      <c r="C53" s="127">
        <v>1.297908E-3</v>
      </c>
      <c r="D53" s="128">
        <v>-1.3523364E-2</v>
      </c>
      <c r="E53" s="134">
        <v>-1.2225456000000001E-2</v>
      </c>
      <c r="F53" s="130">
        <v>0</v>
      </c>
      <c r="G53" s="128">
        <v>0</v>
      </c>
      <c r="H53" s="128">
        <v>-7.5571740000000012E-2</v>
      </c>
      <c r="I53" s="128">
        <v>0.42818403599999999</v>
      </c>
      <c r="J53" s="128">
        <v>4.6054800000000002E-4</v>
      </c>
      <c r="K53" s="128">
        <v>0.78062886000000009</v>
      </c>
      <c r="L53" s="128">
        <v>0.852725556</v>
      </c>
      <c r="M53" s="128">
        <v>0.31149791999999998</v>
      </c>
      <c r="N53" s="128">
        <v>0</v>
      </c>
      <c r="O53" s="128">
        <v>7.1719884000000012E-2</v>
      </c>
      <c r="P53" s="10">
        <v>2.3696450640000002</v>
      </c>
      <c r="Q53" s="130">
        <v>7.029637200000001E-2</v>
      </c>
      <c r="R53" s="128">
        <v>-6.1127280000000006E-2</v>
      </c>
      <c r="S53" s="128">
        <v>-4.3124039999999997E-3</v>
      </c>
      <c r="T53" s="128">
        <v>-3.1694076000000002E-2</v>
      </c>
      <c r="U53" s="128">
        <v>-2.1352680000000001E-3</v>
      </c>
      <c r="V53" s="10">
        <v>-2.8972655999999999E-2</v>
      </c>
      <c r="W53" s="10">
        <v>2.3406305400000003</v>
      </c>
      <c r="X53" s="139">
        <v>0.50693774400000002</v>
      </c>
      <c r="Y53" s="128">
        <v>0</v>
      </c>
      <c r="Z53" s="128">
        <v>0</v>
      </c>
      <c r="AA53" s="134">
        <v>0</v>
      </c>
      <c r="AB53" s="10">
        <v>0</v>
      </c>
      <c r="AC53" s="163">
        <v>0</v>
      </c>
      <c r="AD53" s="137">
        <v>0</v>
      </c>
      <c r="AE53" s="137">
        <v>0</v>
      </c>
      <c r="AF53" s="137">
        <v>0</v>
      </c>
      <c r="AG53" s="134">
        <v>1.297908E-3</v>
      </c>
      <c r="AH53" s="139">
        <v>0</v>
      </c>
      <c r="AI53" s="139">
        <v>0</v>
      </c>
      <c r="AJ53" s="130">
        <v>0</v>
      </c>
      <c r="AK53" s="130">
        <v>0</v>
      </c>
      <c r="AL53" s="163">
        <v>0</v>
      </c>
      <c r="AM53" s="163">
        <v>0</v>
      </c>
      <c r="AN53" s="128">
        <v>0</v>
      </c>
      <c r="AO53" s="128">
        <v>0</v>
      </c>
      <c r="AP53" s="128">
        <v>-1.9845432E-2</v>
      </c>
      <c r="AQ53" s="140">
        <v>-4.1868E-5</v>
      </c>
      <c r="AR53" s="10">
        <v>-1.98873E-2</v>
      </c>
      <c r="AS53" s="10">
        <v>2.8167534359999999</v>
      </c>
    </row>
    <row r="54" spans="1:45" x14ac:dyDescent="0.6">
      <c r="A54" s="125" t="s">
        <v>253</v>
      </c>
      <c r="B54" s="126" t="s">
        <v>348</v>
      </c>
      <c r="C54" s="127">
        <v>0.14264427600000001</v>
      </c>
      <c r="D54" s="128">
        <v>0.30651562800000004</v>
      </c>
      <c r="E54" s="129">
        <v>0.449159904</v>
      </c>
      <c r="F54" s="10">
        <v>0</v>
      </c>
      <c r="G54" s="163">
        <v>0</v>
      </c>
      <c r="H54" s="128">
        <v>23.320434131999999</v>
      </c>
      <c r="I54" s="128">
        <v>46.825003728000006</v>
      </c>
      <c r="J54" s="128">
        <v>1.7165880000000001E-2</v>
      </c>
      <c r="K54" s="128">
        <v>7.7663046600000012</v>
      </c>
      <c r="L54" s="128">
        <v>216.43729588799999</v>
      </c>
      <c r="M54" s="128">
        <v>5.8074684120000004</v>
      </c>
      <c r="N54" s="128">
        <v>0</v>
      </c>
      <c r="O54" s="128">
        <v>10.822794264000001</v>
      </c>
      <c r="P54" s="131">
        <v>310.99646696399998</v>
      </c>
      <c r="Q54" s="130">
        <v>2.1159668520000001</v>
      </c>
      <c r="R54" s="128">
        <v>7.9198764840000004</v>
      </c>
      <c r="S54" s="128">
        <v>0.32552370000000003</v>
      </c>
      <c r="T54" s="128">
        <v>0.24647691599999999</v>
      </c>
      <c r="U54" s="128">
        <v>0.37304387999999999</v>
      </c>
      <c r="V54" s="131">
        <v>10.980887832000001</v>
      </c>
      <c r="W54" s="132">
        <v>321.97735479599999</v>
      </c>
      <c r="X54" s="133">
        <v>72.081204840000012</v>
      </c>
      <c r="Y54" s="128">
        <v>0</v>
      </c>
      <c r="Z54" s="128">
        <v>0</v>
      </c>
      <c r="AA54" s="134">
        <v>0</v>
      </c>
      <c r="AB54" s="10">
        <v>0</v>
      </c>
      <c r="AC54" s="163">
        <v>0</v>
      </c>
      <c r="AD54" s="137">
        <v>0</v>
      </c>
      <c r="AE54" s="137">
        <v>0</v>
      </c>
      <c r="AF54" s="137">
        <v>0</v>
      </c>
      <c r="AG54" s="129">
        <v>172.39760272800001</v>
      </c>
      <c r="AH54" s="133">
        <v>49.892253407999995</v>
      </c>
      <c r="AI54" s="139">
        <v>2.7566728560000002</v>
      </c>
      <c r="AJ54" s="130">
        <v>4.0338980640000006</v>
      </c>
      <c r="AK54" s="130">
        <v>39.299816880000002</v>
      </c>
      <c r="AL54" s="163">
        <v>0</v>
      </c>
      <c r="AM54" s="163">
        <v>0</v>
      </c>
      <c r="AN54" s="128">
        <v>3.1267441080000005</v>
      </c>
      <c r="AO54" s="128">
        <v>0.28667019600000004</v>
      </c>
      <c r="AP54" s="128">
        <v>7.7372064000000004E-2</v>
      </c>
      <c r="AQ54" s="140">
        <v>28.520858411999999</v>
      </c>
      <c r="AR54" s="132">
        <v>75.345359724000005</v>
      </c>
      <c r="AS54" s="141">
        <v>694.89960825600008</v>
      </c>
    </row>
    <row r="55" spans="1:45" x14ac:dyDescent="0.6">
      <c r="A55" s="142" t="s">
        <v>255</v>
      </c>
      <c r="B55" s="143" t="s">
        <v>349</v>
      </c>
      <c r="C55" s="144">
        <v>0</v>
      </c>
      <c r="D55" s="145">
        <v>0</v>
      </c>
      <c r="E55" s="146">
        <v>0</v>
      </c>
      <c r="F55" s="10">
        <v>0</v>
      </c>
      <c r="G55" s="10">
        <v>0</v>
      </c>
      <c r="H55" s="145">
        <v>0.194728068</v>
      </c>
      <c r="I55" s="145">
        <v>1.5198084000000001E-2</v>
      </c>
      <c r="J55" s="145">
        <v>1.0257660000000002E-2</v>
      </c>
      <c r="K55" s="10">
        <v>0</v>
      </c>
      <c r="L55" s="145">
        <v>15.592145616</v>
      </c>
      <c r="M55" s="145">
        <v>0.19087621199999999</v>
      </c>
      <c r="N55" s="145">
        <v>0</v>
      </c>
      <c r="O55" s="145">
        <v>0</v>
      </c>
      <c r="P55" s="10">
        <v>16.003205640000001</v>
      </c>
      <c r="Q55" s="147">
        <v>1.3439628000000002E-2</v>
      </c>
      <c r="R55" s="145">
        <v>0</v>
      </c>
      <c r="S55" s="145">
        <v>0</v>
      </c>
      <c r="T55" s="145">
        <v>0</v>
      </c>
      <c r="U55" s="145">
        <v>0</v>
      </c>
      <c r="V55" s="10">
        <v>1.3439628000000002E-2</v>
      </c>
      <c r="W55" s="10">
        <v>16.016645268000001</v>
      </c>
      <c r="X55" s="10">
        <v>0.26171686799999999</v>
      </c>
      <c r="Y55" s="145">
        <v>0</v>
      </c>
      <c r="Z55" s="145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46">
        <v>3.6819137880000006</v>
      </c>
      <c r="AH55" s="10">
        <v>5.8405860000000004E-2</v>
      </c>
      <c r="AI55" s="10">
        <v>0</v>
      </c>
      <c r="AJ55" s="144">
        <v>0</v>
      </c>
      <c r="AK55" s="147">
        <v>0.214657236</v>
      </c>
      <c r="AL55" s="10">
        <v>0</v>
      </c>
      <c r="AM55" s="10">
        <v>0</v>
      </c>
      <c r="AN55" s="145">
        <v>0</v>
      </c>
      <c r="AO55" s="145">
        <v>0</v>
      </c>
      <c r="AP55" s="10">
        <v>0</v>
      </c>
      <c r="AQ55" s="164">
        <v>0</v>
      </c>
      <c r="AR55" s="10">
        <v>0.214657236</v>
      </c>
      <c r="AS55" s="10">
        <v>20.233339020000003</v>
      </c>
    </row>
    <row r="56" spans="1:45" x14ac:dyDescent="0.6">
      <c r="A56" s="104" t="s">
        <v>198</v>
      </c>
      <c r="B56" s="105" t="s">
        <v>350</v>
      </c>
      <c r="C56" s="106">
        <v>0</v>
      </c>
      <c r="D56" s="107">
        <v>0</v>
      </c>
      <c r="E56" s="108">
        <v>0</v>
      </c>
      <c r="F56" s="115">
        <v>0</v>
      </c>
      <c r="G56" s="113">
        <v>0</v>
      </c>
      <c r="H56" s="107">
        <v>0.194728068</v>
      </c>
      <c r="I56" s="107">
        <v>8.1642599999999996E-3</v>
      </c>
      <c r="J56" s="107">
        <v>1.0257660000000002E-2</v>
      </c>
      <c r="K56" s="113">
        <v>0</v>
      </c>
      <c r="L56" s="107">
        <v>11.945191608</v>
      </c>
      <c r="M56" s="107">
        <v>1.1597436000000001E-2</v>
      </c>
      <c r="N56" s="107">
        <v>0</v>
      </c>
      <c r="O56" s="107">
        <v>0</v>
      </c>
      <c r="P56" s="110">
        <v>12.169939032000002</v>
      </c>
      <c r="Q56" s="109">
        <v>4.2705360000000001E-3</v>
      </c>
      <c r="R56" s="107">
        <v>0</v>
      </c>
      <c r="S56" s="107">
        <v>0</v>
      </c>
      <c r="T56" s="107">
        <v>0</v>
      </c>
      <c r="U56" s="107">
        <v>0</v>
      </c>
      <c r="V56" s="110">
        <v>4.2705360000000001E-3</v>
      </c>
      <c r="W56" s="111">
        <v>12.174209568000002</v>
      </c>
      <c r="X56" s="112">
        <v>0.26146565999999999</v>
      </c>
      <c r="Y56" s="107">
        <v>0</v>
      </c>
      <c r="Z56" s="107">
        <v>0</v>
      </c>
      <c r="AA56" s="108">
        <v>0</v>
      </c>
      <c r="AB56" s="115">
        <v>0</v>
      </c>
      <c r="AC56" s="113">
        <v>0</v>
      </c>
      <c r="AD56" s="116">
        <v>0</v>
      </c>
      <c r="AE56" s="116">
        <v>0</v>
      </c>
      <c r="AF56" s="116">
        <v>0</v>
      </c>
      <c r="AG56" s="108">
        <v>3.448415952</v>
      </c>
      <c r="AH56" s="112">
        <v>5.8405860000000004E-2</v>
      </c>
      <c r="AI56" s="10">
        <v>0</v>
      </c>
      <c r="AJ56" s="106">
        <v>0</v>
      </c>
      <c r="AK56" s="109">
        <v>0.214657236</v>
      </c>
      <c r="AL56" s="113">
        <v>0</v>
      </c>
      <c r="AM56" s="113">
        <v>0</v>
      </c>
      <c r="AN56" s="107">
        <v>0</v>
      </c>
      <c r="AO56" s="107">
        <v>0</v>
      </c>
      <c r="AP56" s="107">
        <v>0</v>
      </c>
      <c r="AQ56" s="119">
        <v>0</v>
      </c>
      <c r="AR56" s="120">
        <v>0.214657236</v>
      </c>
      <c r="AS56" s="121">
        <v>16.157154276000004</v>
      </c>
    </row>
    <row r="57" spans="1:45" x14ac:dyDescent="0.6">
      <c r="A57" s="104" t="s">
        <v>258</v>
      </c>
      <c r="B57" s="105" t="s">
        <v>351</v>
      </c>
      <c r="C57" s="106">
        <v>0</v>
      </c>
      <c r="D57" s="107">
        <v>0</v>
      </c>
      <c r="E57" s="108">
        <v>0</v>
      </c>
      <c r="F57" s="115">
        <v>0</v>
      </c>
      <c r="G57" s="113">
        <v>0</v>
      </c>
      <c r="H57" s="107">
        <v>0</v>
      </c>
      <c r="I57" s="107">
        <v>7.0338240000000002E-3</v>
      </c>
      <c r="J57" s="107">
        <v>0</v>
      </c>
      <c r="K57" s="113">
        <v>0</v>
      </c>
      <c r="L57" s="107">
        <v>3.6469540080000002</v>
      </c>
      <c r="M57" s="107">
        <v>0.179278776</v>
      </c>
      <c r="N57" s="107">
        <v>0</v>
      </c>
      <c r="O57" s="107">
        <v>0</v>
      </c>
      <c r="P57" s="110">
        <v>3.8332666080000006</v>
      </c>
      <c r="Q57" s="109">
        <v>9.1690920000000002E-3</v>
      </c>
      <c r="R57" s="107">
        <v>0</v>
      </c>
      <c r="S57" s="107">
        <v>0</v>
      </c>
      <c r="T57" s="107">
        <v>0</v>
      </c>
      <c r="U57" s="107">
        <v>0</v>
      </c>
      <c r="V57" s="110">
        <v>9.1690920000000002E-3</v>
      </c>
      <c r="W57" s="111">
        <v>3.8424357000000002</v>
      </c>
      <c r="X57" s="112">
        <v>2.51208E-4</v>
      </c>
      <c r="Y57" s="107">
        <v>0</v>
      </c>
      <c r="Z57" s="107">
        <v>0</v>
      </c>
      <c r="AA57" s="108">
        <v>0</v>
      </c>
      <c r="AB57" s="115">
        <v>0</v>
      </c>
      <c r="AC57" s="113">
        <v>0</v>
      </c>
      <c r="AD57" s="116">
        <v>0</v>
      </c>
      <c r="AE57" s="116">
        <v>0</v>
      </c>
      <c r="AF57" s="116">
        <v>0</v>
      </c>
      <c r="AG57" s="108">
        <v>0.23349783600000001</v>
      </c>
      <c r="AH57" s="112">
        <v>0</v>
      </c>
      <c r="AI57" s="10">
        <v>0</v>
      </c>
      <c r="AJ57" s="106">
        <v>0</v>
      </c>
      <c r="AK57" s="109">
        <v>0</v>
      </c>
      <c r="AL57" s="113">
        <v>0</v>
      </c>
      <c r="AM57" s="113">
        <v>0</v>
      </c>
      <c r="AN57" s="107">
        <v>0</v>
      </c>
      <c r="AO57" s="107">
        <v>0</v>
      </c>
      <c r="AP57" s="107">
        <v>0</v>
      </c>
      <c r="AQ57" s="119">
        <v>0</v>
      </c>
      <c r="AR57" s="120">
        <v>0</v>
      </c>
      <c r="AS57" s="121">
        <v>4.0761847440000007</v>
      </c>
    </row>
    <row r="58" spans="1:45" x14ac:dyDescent="0.6">
      <c r="A58" s="125" t="s">
        <v>260</v>
      </c>
      <c r="B58" s="126" t="s">
        <v>352</v>
      </c>
      <c r="C58" s="127">
        <v>7.1175600000000013E-4</v>
      </c>
      <c r="D58" s="128">
        <v>0</v>
      </c>
      <c r="E58" s="129">
        <v>7.1175600000000013E-4</v>
      </c>
      <c r="F58" s="10">
        <v>0</v>
      </c>
      <c r="G58" s="163">
        <v>0</v>
      </c>
      <c r="H58" s="128">
        <v>4.0151412000000004E-2</v>
      </c>
      <c r="I58" s="128">
        <v>0</v>
      </c>
      <c r="J58" s="128">
        <v>0</v>
      </c>
      <c r="K58" s="163">
        <v>0</v>
      </c>
      <c r="L58" s="128">
        <v>1.15953426</v>
      </c>
      <c r="M58" s="128">
        <v>8.8718292000000004E-2</v>
      </c>
      <c r="N58" s="128">
        <v>0</v>
      </c>
      <c r="O58" s="128">
        <v>0</v>
      </c>
      <c r="P58" s="131">
        <v>1.288403964</v>
      </c>
      <c r="Q58" s="130">
        <v>4.2454151999999995E-2</v>
      </c>
      <c r="R58" s="128">
        <v>0</v>
      </c>
      <c r="S58" s="128">
        <v>0</v>
      </c>
      <c r="T58" s="128">
        <v>0</v>
      </c>
      <c r="U58" s="128">
        <v>0</v>
      </c>
      <c r="V58" s="131">
        <v>4.2454151999999995E-2</v>
      </c>
      <c r="W58" s="132">
        <v>1.3308581159999999</v>
      </c>
      <c r="X58" s="133">
        <v>8.7839064000000008E-2</v>
      </c>
      <c r="Y58" s="128">
        <v>0</v>
      </c>
      <c r="Z58" s="128">
        <v>0</v>
      </c>
      <c r="AA58" s="134">
        <v>0</v>
      </c>
      <c r="AB58" s="10">
        <v>0</v>
      </c>
      <c r="AC58" s="163">
        <v>0</v>
      </c>
      <c r="AD58" s="137">
        <v>0</v>
      </c>
      <c r="AE58" s="137">
        <v>0</v>
      </c>
      <c r="AF58" s="137">
        <v>0</v>
      </c>
      <c r="AG58" s="129">
        <v>1.72872972</v>
      </c>
      <c r="AH58" s="133">
        <v>0.30986506800000002</v>
      </c>
      <c r="AI58" s="139">
        <v>0</v>
      </c>
      <c r="AJ58" s="127">
        <v>0</v>
      </c>
      <c r="AK58" s="130">
        <v>0</v>
      </c>
      <c r="AL58" s="163">
        <v>0</v>
      </c>
      <c r="AM58" s="163">
        <v>0</v>
      </c>
      <c r="AN58" s="128">
        <v>0</v>
      </c>
      <c r="AO58" s="128">
        <v>0</v>
      </c>
      <c r="AP58" s="128">
        <v>0</v>
      </c>
      <c r="AQ58" s="140">
        <v>0</v>
      </c>
      <c r="AR58" s="132">
        <v>0</v>
      </c>
      <c r="AS58" s="141">
        <v>3.4580037240000001</v>
      </c>
    </row>
    <row r="59" spans="1:45" x14ac:dyDescent="0.6">
      <c r="A59" s="10" t="s">
        <v>262</v>
      </c>
      <c r="B59" s="10" t="s">
        <v>353</v>
      </c>
      <c r="C59" s="10">
        <v>0.14193252000000001</v>
      </c>
      <c r="D59" s="10">
        <v>0.30651562800000004</v>
      </c>
      <c r="E59" s="10">
        <v>0.44844814800000005</v>
      </c>
      <c r="F59" s="10">
        <v>0</v>
      </c>
      <c r="G59" s="10">
        <v>0</v>
      </c>
      <c r="H59" s="10">
        <v>2.0880408960000003</v>
      </c>
      <c r="I59" s="10">
        <v>4.5929196000000005E-2</v>
      </c>
      <c r="J59" s="10">
        <v>2.4702120000000003E-3</v>
      </c>
      <c r="K59" s="10">
        <v>0</v>
      </c>
      <c r="L59" s="10">
        <v>3.0259678320000001</v>
      </c>
      <c r="M59" s="10">
        <v>2.109267972</v>
      </c>
      <c r="N59" s="10">
        <v>0</v>
      </c>
      <c r="O59" s="10">
        <v>10.822794264000001</v>
      </c>
      <c r="P59" s="10">
        <v>18.094470372</v>
      </c>
      <c r="Q59" s="10">
        <v>0.53628721200000007</v>
      </c>
      <c r="R59" s="10">
        <v>0.554918472</v>
      </c>
      <c r="S59" s="10">
        <v>0.32531436000000002</v>
      </c>
      <c r="T59" s="10">
        <v>0.24090847200000001</v>
      </c>
      <c r="U59" s="10">
        <v>0.37304387999999999</v>
      </c>
      <c r="V59" s="10">
        <v>2.030472396</v>
      </c>
      <c r="W59" s="10">
        <v>20.124942768</v>
      </c>
      <c r="X59" s="10">
        <v>48.203214551999999</v>
      </c>
      <c r="Y59" s="10">
        <v>0</v>
      </c>
      <c r="Z59" s="10">
        <v>0</v>
      </c>
      <c r="AA59" s="165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57.394873404000009</v>
      </c>
      <c r="AH59" s="10">
        <v>48.481218072000004</v>
      </c>
      <c r="AI59" s="10">
        <v>2.7566728560000002</v>
      </c>
      <c r="AJ59" s="10">
        <v>0</v>
      </c>
      <c r="AK59" s="10">
        <v>6.0719066999999995</v>
      </c>
      <c r="AL59" s="10">
        <v>0</v>
      </c>
      <c r="AM59" s="10">
        <v>0</v>
      </c>
      <c r="AN59" s="10">
        <v>3.0546892800000003</v>
      </c>
      <c r="AO59" s="145">
        <v>0.28667019600000004</v>
      </c>
      <c r="AP59" s="166">
        <v>6.782616E-3</v>
      </c>
      <c r="AQ59" s="167">
        <v>0</v>
      </c>
      <c r="AR59" s="10">
        <v>9.4200487920000011</v>
      </c>
      <c r="AS59" s="168">
        <v>186.82941859200002</v>
      </c>
    </row>
    <row r="60" spans="1:45" x14ac:dyDescent="0.6">
      <c r="A60" s="104" t="s">
        <v>200</v>
      </c>
      <c r="B60" s="105" t="s">
        <v>354</v>
      </c>
      <c r="C60" s="106">
        <v>0</v>
      </c>
      <c r="D60" s="107">
        <v>0</v>
      </c>
      <c r="E60" s="108">
        <v>0</v>
      </c>
      <c r="F60" s="115">
        <v>0</v>
      </c>
      <c r="G60" s="113">
        <v>0</v>
      </c>
      <c r="H60" s="107">
        <v>0.71255149200000001</v>
      </c>
      <c r="I60" s="107">
        <v>0</v>
      </c>
      <c r="J60" s="107">
        <v>0</v>
      </c>
      <c r="K60" s="113">
        <v>0</v>
      </c>
      <c r="L60" s="107">
        <v>0.56019384000000005</v>
      </c>
      <c r="M60" s="107">
        <v>0.83832296399999995</v>
      </c>
      <c r="N60" s="107">
        <v>0</v>
      </c>
      <c r="O60" s="107">
        <v>0</v>
      </c>
      <c r="P60" s="110">
        <v>2.111068296</v>
      </c>
      <c r="Q60" s="109">
        <v>7.7874479999999998E-3</v>
      </c>
      <c r="R60" s="107">
        <v>0</v>
      </c>
      <c r="S60" s="107">
        <v>0</v>
      </c>
      <c r="T60" s="107">
        <v>0</v>
      </c>
      <c r="U60" s="107">
        <v>0</v>
      </c>
      <c r="V60" s="110">
        <v>7.7874479999999998E-3</v>
      </c>
      <c r="W60" s="111">
        <v>2.1188557440000002</v>
      </c>
      <c r="X60" s="112">
        <v>6.6692793239999997</v>
      </c>
      <c r="Y60" s="107">
        <v>0</v>
      </c>
      <c r="Z60" s="107">
        <v>0</v>
      </c>
      <c r="AA60" s="108">
        <v>0</v>
      </c>
      <c r="AB60" s="115">
        <v>0</v>
      </c>
      <c r="AC60" s="113">
        <v>0</v>
      </c>
      <c r="AD60" s="116">
        <v>0</v>
      </c>
      <c r="AE60" s="116">
        <v>0</v>
      </c>
      <c r="AF60" s="116">
        <v>0</v>
      </c>
      <c r="AG60" s="108">
        <v>7.5166039079999996</v>
      </c>
      <c r="AH60" s="112">
        <v>1.756278864</v>
      </c>
      <c r="AI60" s="112">
        <v>0</v>
      </c>
      <c r="AJ60" s="106">
        <v>0</v>
      </c>
      <c r="AK60" s="109">
        <v>1.2178982520000001</v>
      </c>
      <c r="AL60" s="113">
        <v>0</v>
      </c>
      <c r="AM60" s="113">
        <v>0</v>
      </c>
      <c r="AN60" s="107">
        <v>0</v>
      </c>
      <c r="AO60" s="107">
        <v>3.8937239999999998E-2</v>
      </c>
      <c r="AP60" s="107">
        <v>0</v>
      </c>
      <c r="AQ60" s="119">
        <v>0</v>
      </c>
      <c r="AR60" s="120">
        <v>1.256835492</v>
      </c>
      <c r="AS60" s="121">
        <v>19.317853332000002</v>
      </c>
    </row>
    <row r="61" spans="1:45" x14ac:dyDescent="0.6">
      <c r="A61" s="104" t="s">
        <v>202</v>
      </c>
      <c r="B61" s="105" t="s">
        <v>355</v>
      </c>
      <c r="C61" s="106">
        <v>0</v>
      </c>
      <c r="D61" s="107">
        <v>0</v>
      </c>
      <c r="E61" s="108">
        <v>0</v>
      </c>
      <c r="F61" s="115">
        <v>0</v>
      </c>
      <c r="G61" s="113">
        <v>0</v>
      </c>
      <c r="H61" s="107">
        <v>7.9046784000000009E-2</v>
      </c>
      <c r="I61" s="107">
        <v>0</v>
      </c>
      <c r="J61" s="107">
        <v>0</v>
      </c>
      <c r="K61" s="113">
        <v>0</v>
      </c>
      <c r="L61" s="107">
        <v>1.0801943999999999E-2</v>
      </c>
      <c r="M61" s="107">
        <v>8.2061280000000014E-2</v>
      </c>
      <c r="N61" s="107">
        <v>0</v>
      </c>
      <c r="O61" s="107">
        <v>0</v>
      </c>
      <c r="P61" s="110">
        <v>0.171910008</v>
      </c>
      <c r="Q61" s="109">
        <v>3.1945283999999997E-2</v>
      </c>
      <c r="R61" s="107">
        <v>0</v>
      </c>
      <c r="S61" s="107">
        <v>0</v>
      </c>
      <c r="T61" s="107">
        <v>4.1868E-5</v>
      </c>
      <c r="U61" s="107">
        <v>0</v>
      </c>
      <c r="V61" s="110">
        <v>3.1987152000000005E-2</v>
      </c>
      <c r="W61" s="111">
        <v>0.20389716000000002</v>
      </c>
      <c r="X61" s="112">
        <v>5.1840120240000003</v>
      </c>
      <c r="Y61" s="107">
        <v>0</v>
      </c>
      <c r="Z61" s="107">
        <v>0</v>
      </c>
      <c r="AA61" s="108">
        <v>0</v>
      </c>
      <c r="AB61" s="115">
        <v>0</v>
      </c>
      <c r="AC61" s="113">
        <v>0</v>
      </c>
      <c r="AD61" s="116">
        <v>0</v>
      </c>
      <c r="AE61" s="116">
        <v>0</v>
      </c>
      <c r="AF61" s="116">
        <v>0</v>
      </c>
      <c r="AG61" s="108">
        <v>3.27072816</v>
      </c>
      <c r="AH61" s="112">
        <v>1.5631836479999999</v>
      </c>
      <c r="AI61" s="112">
        <v>0</v>
      </c>
      <c r="AJ61" s="106">
        <v>0</v>
      </c>
      <c r="AK61" s="109">
        <v>0.45284428800000004</v>
      </c>
      <c r="AL61" s="113">
        <v>0</v>
      </c>
      <c r="AM61" s="113">
        <v>0</v>
      </c>
      <c r="AN61" s="107">
        <v>0</v>
      </c>
      <c r="AO61" s="107">
        <v>0</v>
      </c>
      <c r="AP61" s="107">
        <v>0</v>
      </c>
      <c r="AQ61" s="119">
        <v>0</v>
      </c>
      <c r="AR61" s="120">
        <v>0.45284428800000004</v>
      </c>
      <c r="AS61" s="121">
        <v>10.674665280000001</v>
      </c>
    </row>
    <row r="62" spans="1:45" x14ac:dyDescent="0.6">
      <c r="A62" s="104" t="s">
        <v>204</v>
      </c>
      <c r="B62" s="105" t="s">
        <v>356</v>
      </c>
      <c r="C62" s="106">
        <v>0</v>
      </c>
      <c r="D62" s="107">
        <v>0</v>
      </c>
      <c r="E62" s="108">
        <v>0</v>
      </c>
      <c r="F62" s="115">
        <v>0</v>
      </c>
      <c r="G62" s="113">
        <v>0</v>
      </c>
      <c r="H62" s="107">
        <v>4.7227104000000006E-2</v>
      </c>
      <c r="I62" s="107">
        <v>0</v>
      </c>
      <c r="J62" s="107">
        <v>1.25604E-4</v>
      </c>
      <c r="K62" s="113">
        <v>0</v>
      </c>
      <c r="L62" s="107">
        <v>0.15064106399999999</v>
      </c>
      <c r="M62" s="107">
        <v>0.92193336000000004</v>
      </c>
      <c r="N62" s="107">
        <v>0</v>
      </c>
      <c r="O62" s="107">
        <v>0</v>
      </c>
      <c r="P62" s="110">
        <v>1.1199271320000002</v>
      </c>
      <c r="Q62" s="109">
        <v>1.0215792000000001E-2</v>
      </c>
      <c r="R62" s="107">
        <v>0</v>
      </c>
      <c r="S62" s="107">
        <v>0</v>
      </c>
      <c r="T62" s="107">
        <v>0.15126908400000003</v>
      </c>
      <c r="U62" s="107">
        <v>0.14184878400000001</v>
      </c>
      <c r="V62" s="110">
        <v>0.30333366</v>
      </c>
      <c r="W62" s="111">
        <v>1.4232607920000002</v>
      </c>
      <c r="X62" s="112">
        <v>6.0570016920000009</v>
      </c>
      <c r="Y62" s="107">
        <v>0</v>
      </c>
      <c r="Z62" s="107">
        <v>0</v>
      </c>
      <c r="AA62" s="108">
        <v>0</v>
      </c>
      <c r="AB62" s="115">
        <v>0</v>
      </c>
      <c r="AC62" s="113">
        <v>0</v>
      </c>
      <c r="AD62" s="116">
        <v>0</v>
      </c>
      <c r="AE62" s="116">
        <v>0</v>
      </c>
      <c r="AF62" s="116">
        <v>0</v>
      </c>
      <c r="AG62" s="108">
        <v>11.282463036000001</v>
      </c>
      <c r="AH62" s="112">
        <v>39.232535003999999</v>
      </c>
      <c r="AI62" s="112">
        <v>0</v>
      </c>
      <c r="AJ62" s="106">
        <v>0</v>
      </c>
      <c r="AK62" s="109">
        <v>0.96325707599999999</v>
      </c>
      <c r="AL62" s="113">
        <v>0</v>
      </c>
      <c r="AM62" s="113">
        <v>0</v>
      </c>
      <c r="AN62" s="107">
        <v>0</v>
      </c>
      <c r="AO62" s="107">
        <v>0.247732956</v>
      </c>
      <c r="AP62" s="107">
        <v>0</v>
      </c>
      <c r="AQ62" s="119">
        <v>0</v>
      </c>
      <c r="AR62" s="120">
        <v>1.210990032</v>
      </c>
      <c r="AS62" s="121">
        <v>59.206250556000001</v>
      </c>
    </row>
    <row r="63" spans="1:45" x14ac:dyDescent="0.6">
      <c r="A63" s="104" t="s">
        <v>206</v>
      </c>
      <c r="B63" s="105" t="s">
        <v>357</v>
      </c>
      <c r="C63" s="106">
        <v>0</v>
      </c>
      <c r="D63" s="107">
        <v>0</v>
      </c>
      <c r="E63" s="108">
        <v>0</v>
      </c>
      <c r="F63" s="115">
        <v>0</v>
      </c>
      <c r="G63" s="113">
        <v>0</v>
      </c>
      <c r="H63" s="107">
        <v>9.6087060000000016E-2</v>
      </c>
      <c r="I63" s="107">
        <v>0</v>
      </c>
      <c r="J63" s="107">
        <v>4.1868E-5</v>
      </c>
      <c r="K63" s="113">
        <v>0</v>
      </c>
      <c r="L63" s="107">
        <v>7.2012960000000001E-2</v>
      </c>
      <c r="M63" s="107">
        <v>0.19493740800000001</v>
      </c>
      <c r="N63" s="107">
        <v>0</v>
      </c>
      <c r="O63" s="107">
        <v>0</v>
      </c>
      <c r="P63" s="110">
        <v>0.363079296</v>
      </c>
      <c r="Q63" s="109">
        <v>0.20473452</v>
      </c>
      <c r="R63" s="107">
        <v>0.554918472</v>
      </c>
      <c r="S63" s="107">
        <v>0.23873133599999999</v>
      </c>
      <c r="T63" s="107">
        <v>8.5703796000000013E-2</v>
      </c>
      <c r="U63" s="107">
        <v>0.23119509599999999</v>
      </c>
      <c r="V63" s="110">
        <v>1.31528322</v>
      </c>
      <c r="W63" s="111">
        <v>1.678362516</v>
      </c>
      <c r="X63" s="112">
        <v>4.2236438400000003</v>
      </c>
      <c r="Y63" s="107">
        <v>0</v>
      </c>
      <c r="Z63" s="107">
        <v>0</v>
      </c>
      <c r="AA63" s="108">
        <v>0</v>
      </c>
      <c r="AB63" s="115">
        <v>0</v>
      </c>
      <c r="AC63" s="113">
        <v>0</v>
      </c>
      <c r="AD63" s="116">
        <v>0</v>
      </c>
      <c r="AE63" s="116">
        <v>0</v>
      </c>
      <c r="AF63" s="116">
        <v>0</v>
      </c>
      <c r="AG63" s="108">
        <v>9.1518005160000016</v>
      </c>
      <c r="AH63" s="112">
        <v>4.6984688280000002</v>
      </c>
      <c r="AI63" s="112">
        <v>4.81482E-3</v>
      </c>
      <c r="AJ63" s="106">
        <v>0</v>
      </c>
      <c r="AK63" s="109">
        <v>0.194434992</v>
      </c>
      <c r="AL63" s="113">
        <v>0</v>
      </c>
      <c r="AM63" s="113">
        <v>0</v>
      </c>
      <c r="AN63" s="107">
        <v>0</v>
      </c>
      <c r="AO63" s="107">
        <v>0</v>
      </c>
      <c r="AP63" s="107">
        <v>6.782616E-3</v>
      </c>
      <c r="AQ63" s="119">
        <v>0</v>
      </c>
      <c r="AR63" s="120">
        <v>0.20121760800000002</v>
      </c>
      <c r="AS63" s="121">
        <v>19.958308128000002</v>
      </c>
    </row>
    <row r="64" spans="1:45" x14ac:dyDescent="0.6">
      <c r="A64" s="104" t="s">
        <v>208</v>
      </c>
      <c r="B64" s="105" t="s">
        <v>358</v>
      </c>
      <c r="C64" s="106">
        <v>0</v>
      </c>
      <c r="D64" s="107">
        <v>0</v>
      </c>
      <c r="E64" s="108">
        <v>0</v>
      </c>
      <c r="F64" s="115">
        <v>0</v>
      </c>
      <c r="G64" s="113">
        <v>0</v>
      </c>
      <c r="H64" s="107">
        <v>0.111243276</v>
      </c>
      <c r="I64" s="107">
        <v>0</v>
      </c>
      <c r="J64" s="107">
        <v>1.25604E-4</v>
      </c>
      <c r="K64" s="113">
        <v>0</v>
      </c>
      <c r="L64" s="107">
        <v>5.4679608000000005E-2</v>
      </c>
      <c r="M64" s="107">
        <v>0</v>
      </c>
      <c r="N64" s="107">
        <v>0</v>
      </c>
      <c r="O64" s="107">
        <v>0.55747242000000008</v>
      </c>
      <c r="P64" s="110">
        <v>0.72352090800000002</v>
      </c>
      <c r="Q64" s="109">
        <v>3.2657040000000003E-3</v>
      </c>
      <c r="R64" s="107">
        <v>0</v>
      </c>
      <c r="S64" s="107">
        <v>0</v>
      </c>
      <c r="T64" s="107">
        <v>0</v>
      </c>
      <c r="U64" s="107">
        <v>0</v>
      </c>
      <c r="V64" s="110">
        <v>3.2657040000000003E-3</v>
      </c>
      <c r="W64" s="111">
        <v>0.72678661200000005</v>
      </c>
      <c r="X64" s="112">
        <v>8.4791492280000007</v>
      </c>
      <c r="Y64" s="107">
        <v>0</v>
      </c>
      <c r="Z64" s="107">
        <v>0</v>
      </c>
      <c r="AA64" s="108">
        <v>0</v>
      </c>
      <c r="AB64" s="115">
        <v>0</v>
      </c>
      <c r="AC64" s="113">
        <v>0</v>
      </c>
      <c r="AD64" s="116">
        <v>0</v>
      </c>
      <c r="AE64" s="116">
        <v>0</v>
      </c>
      <c r="AF64" s="116">
        <v>0</v>
      </c>
      <c r="AG64" s="108">
        <v>1.6467521760000001</v>
      </c>
      <c r="AH64" s="112">
        <v>0.62605220400000006</v>
      </c>
      <c r="AI64" s="112">
        <v>0</v>
      </c>
      <c r="AJ64" s="106">
        <v>0</v>
      </c>
      <c r="AK64" s="109">
        <v>0.82961442000000007</v>
      </c>
      <c r="AL64" s="113">
        <v>0</v>
      </c>
      <c r="AM64" s="113">
        <v>0</v>
      </c>
      <c r="AN64" s="107">
        <v>0</v>
      </c>
      <c r="AO64" s="107">
        <v>0</v>
      </c>
      <c r="AP64" s="107">
        <v>0</v>
      </c>
      <c r="AQ64" s="119">
        <v>0</v>
      </c>
      <c r="AR64" s="120">
        <v>0.82961442000000007</v>
      </c>
      <c r="AS64" s="121">
        <v>12.308354640000001</v>
      </c>
    </row>
    <row r="65" spans="1:46" x14ac:dyDescent="0.6">
      <c r="A65" s="104" t="s">
        <v>210</v>
      </c>
      <c r="B65" s="105" t="s">
        <v>359</v>
      </c>
      <c r="C65" s="106">
        <v>0</v>
      </c>
      <c r="D65" s="107">
        <v>0</v>
      </c>
      <c r="E65" s="108">
        <v>0</v>
      </c>
      <c r="F65" s="115">
        <v>0</v>
      </c>
      <c r="G65" s="113">
        <v>0</v>
      </c>
      <c r="H65" s="107">
        <v>4.3542720000000002E-3</v>
      </c>
      <c r="I65" s="107">
        <v>0</v>
      </c>
      <c r="J65" s="107">
        <v>0</v>
      </c>
      <c r="K65" s="113">
        <v>0</v>
      </c>
      <c r="L65" s="107">
        <v>8.5829400000000007E-3</v>
      </c>
      <c r="M65" s="107">
        <v>0</v>
      </c>
      <c r="N65" s="107">
        <v>0</v>
      </c>
      <c r="O65" s="107">
        <v>0</v>
      </c>
      <c r="P65" s="110">
        <v>1.2937212E-2</v>
      </c>
      <c r="Q65" s="109">
        <v>8.9178840000000009E-3</v>
      </c>
      <c r="R65" s="107">
        <v>0</v>
      </c>
      <c r="S65" s="107">
        <v>0</v>
      </c>
      <c r="T65" s="107">
        <v>0</v>
      </c>
      <c r="U65" s="107">
        <v>0</v>
      </c>
      <c r="V65" s="110">
        <v>8.9178840000000009E-3</v>
      </c>
      <c r="W65" s="111">
        <v>2.1855096000000001E-2</v>
      </c>
      <c r="X65" s="112">
        <v>8.3823922800000013</v>
      </c>
      <c r="Y65" s="107">
        <v>0</v>
      </c>
      <c r="Z65" s="107">
        <v>0</v>
      </c>
      <c r="AA65" s="108">
        <v>0</v>
      </c>
      <c r="AB65" s="115">
        <v>0</v>
      </c>
      <c r="AC65" s="113">
        <v>0</v>
      </c>
      <c r="AD65" s="116">
        <v>0</v>
      </c>
      <c r="AE65" s="116">
        <v>0</v>
      </c>
      <c r="AF65" s="116">
        <v>0</v>
      </c>
      <c r="AG65" s="108">
        <v>1.9932098760000001</v>
      </c>
      <c r="AH65" s="112">
        <v>0</v>
      </c>
      <c r="AI65" s="112">
        <v>0</v>
      </c>
      <c r="AJ65" s="106">
        <v>0</v>
      </c>
      <c r="AK65" s="109">
        <v>0</v>
      </c>
      <c r="AL65" s="113">
        <v>0</v>
      </c>
      <c r="AM65" s="113">
        <v>0</v>
      </c>
      <c r="AN65" s="107">
        <v>0</v>
      </c>
      <c r="AO65" s="107">
        <v>0</v>
      </c>
      <c r="AP65" s="107">
        <v>0</v>
      </c>
      <c r="AQ65" s="119">
        <v>0</v>
      </c>
      <c r="AR65" s="120">
        <v>0</v>
      </c>
      <c r="AS65" s="121">
        <v>10.397457252000001</v>
      </c>
    </row>
    <row r="66" spans="1:46" x14ac:dyDescent="0.6">
      <c r="A66" s="104" t="s">
        <v>212</v>
      </c>
      <c r="B66" s="105" t="s">
        <v>360</v>
      </c>
      <c r="C66" s="106">
        <v>0</v>
      </c>
      <c r="D66" s="107">
        <v>0</v>
      </c>
      <c r="E66" s="108">
        <v>0</v>
      </c>
      <c r="F66" s="115">
        <v>0</v>
      </c>
      <c r="G66" s="113">
        <v>0</v>
      </c>
      <c r="H66" s="107">
        <v>1.8505656000000002E-2</v>
      </c>
      <c r="I66" s="107">
        <v>0</v>
      </c>
      <c r="J66" s="107">
        <v>7.5362400000000005E-4</v>
      </c>
      <c r="K66" s="113">
        <v>0</v>
      </c>
      <c r="L66" s="107">
        <v>0.65489925599999999</v>
      </c>
      <c r="M66" s="107">
        <v>3.7681200000000002E-4</v>
      </c>
      <c r="N66" s="107">
        <v>0</v>
      </c>
      <c r="O66" s="107">
        <v>10.265321844000001</v>
      </c>
      <c r="P66" s="110">
        <v>10.939857192</v>
      </c>
      <c r="Q66" s="109">
        <v>1.423512E-2</v>
      </c>
      <c r="R66" s="107">
        <v>0</v>
      </c>
      <c r="S66" s="107">
        <v>0</v>
      </c>
      <c r="T66" s="107">
        <v>0</v>
      </c>
      <c r="U66" s="107">
        <v>0</v>
      </c>
      <c r="V66" s="110">
        <v>1.423512E-2</v>
      </c>
      <c r="W66" s="111">
        <v>10.954092312000002</v>
      </c>
      <c r="X66" s="112">
        <v>2.1358960200000001</v>
      </c>
      <c r="Y66" s="107">
        <v>0</v>
      </c>
      <c r="Z66" s="107">
        <v>0</v>
      </c>
      <c r="AA66" s="108">
        <v>0</v>
      </c>
      <c r="AB66" s="115">
        <v>0</v>
      </c>
      <c r="AC66" s="113">
        <v>0</v>
      </c>
      <c r="AD66" s="116">
        <v>0</v>
      </c>
      <c r="AE66" s="116">
        <v>0</v>
      </c>
      <c r="AF66" s="116">
        <v>0</v>
      </c>
      <c r="AG66" s="108">
        <v>2.4909785280000003</v>
      </c>
      <c r="AH66" s="112">
        <v>0</v>
      </c>
      <c r="AI66" s="112">
        <v>2.7518580360000002</v>
      </c>
      <c r="AJ66" s="106">
        <v>0</v>
      </c>
      <c r="AK66" s="109">
        <v>0.55801670400000003</v>
      </c>
      <c r="AL66" s="113">
        <v>0</v>
      </c>
      <c r="AM66" s="113">
        <v>0</v>
      </c>
      <c r="AN66" s="107">
        <v>3.0546892800000003</v>
      </c>
      <c r="AO66" s="107">
        <v>0</v>
      </c>
      <c r="AP66" s="107">
        <v>0</v>
      </c>
      <c r="AQ66" s="119">
        <v>0</v>
      </c>
      <c r="AR66" s="120">
        <v>3.6127059839999998</v>
      </c>
      <c r="AS66" s="121">
        <v>21.945530880000003</v>
      </c>
    </row>
    <row r="67" spans="1:46" x14ac:dyDescent="0.6">
      <c r="A67" s="104" t="s">
        <v>214</v>
      </c>
      <c r="B67" s="105" t="s">
        <v>361</v>
      </c>
      <c r="C67" s="106">
        <v>4.1868E-5</v>
      </c>
      <c r="D67" s="107">
        <v>0.11940753600000001</v>
      </c>
      <c r="E67" s="108">
        <v>0.11944940400000001</v>
      </c>
      <c r="F67" s="115">
        <v>0</v>
      </c>
      <c r="G67" s="113">
        <v>0</v>
      </c>
      <c r="H67" s="107">
        <v>9.7175628E-2</v>
      </c>
      <c r="I67" s="107">
        <v>0</v>
      </c>
      <c r="J67" s="107">
        <v>0</v>
      </c>
      <c r="K67" s="113">
        <v>0</v>
      </c>
      <c r="L67" s="107">
        <v>1.5198084000000001E-2</v>
      </c>
      <c r="M67" s="107">
        <v>0</v>
      </c>
      <c r="N67" s="107">
        <v>0</v>
      </c>
      <c r="O67" s="107">
        <v>0</v>
      </c>
      <c r="P67" s="110">
        <v>0.112373712</v>
      </c>
      <c r="Q67" s="109">
        <v>2.0389715999999999E-2</v>
      </c>
      <c r="R67" s="107">
        <v>0</v>
      </c>
      <c r="S67" s="107">
        <v>0</v>
      </c>
      <c r="T67" s="107">
        <v>4.1868E-5</v>
      </c>
      <c r="U67" s="107">
        <v>0</v>
      </c>
      <c r="V67" s="110">
        <v>2.0431584000000003E-2</v>
      </c>
      <c r="W67" s="111">
        <v>0.13280529600000002</v>
      </c>
      <c r="X67" s="112">
        <v>0.88454523600000012</v>
      </c>
      <c r="Y67" s="107">
        <v>0</v>
      </c>
      <c r="Z67" s="107">
        <v>0</v>
      </c>
      <c r="AA67" s="108">
        <v>0</v>
      </c>
      <c r="AB67" s="115">
        <v>0</v>
      </c>
      <c r="AC67" s="113">
        <v>0</v>
      </c>
      <c r="AD67" s="116">
        <v>0</v>
      </c>
      <c r="AE67" s="116">
        <v>0</v>
      </c>
      <c r="AF67" s="116">
        <v>0</v>
      </c>
      <c r="AG67" s="108">
        <v>0.95948895600000006</v>
      </c>
      <c r="AH67" s="112">
        <v>0</v>
      </c>
      <c r="AI67" s="112">
        <v>0</v>
      </c>
      <c r="AJ67" s="106">
        <v>0</v>
      </c>
      <c r="AK67" s="109">
        <v>1.25604E-4</v>
      </c>
      <c r="AL67" s="113">
        <v>0</v>
      </c>
      <c r="AM67" s="113">
        <v>0</v>
      </c>
      <c r="AN67" s="107">
        <v>0</v>
      </c>
      <c r="AO67" s="107">
        <v>0</v>
      </c>
      <c r="AP67" s="107">
        <v>0</v>
      </c>
      <c r="AQ67" s="119">
        <v>0</v>
      </c>
      <c r="AR67" s="120">
        <v>1.25604E-4</v>
      </c>
      <c r="AS67" s="121">
        <v>2.096414496</v>
      </c>
    </row>
    <row r="68" spans="1:46" x14ac:dyDescent="0.6">
      <c r="A68" s="104" t="s">
        <v>216</v>
      </c>
      <c r="B68" s="105" t="s">
        <v>362</v>
      </c>
      <c r="C68" s="106">
        <v>0.13531737600000002</v>
      </c>
      <c r="D68" s="107">
        <v>6.7156272000000003E-2</v>
      </c>
      <c r="E68" s="108">
        <v>0.20247364800000001</v>
      </c>
      <c r="F68" s="115">
        <v>0</v>
      </c>
      <c r="G68" s="113">
        <v>0</v>
      </c>
      <c r="H68" s="107">
        <v>1.8840600000000001E-3</v>
      </c>
      <c r="I68" s="107">
        <v>0</v>
      </c>
      <c r="J68" s="107">
        <v>0</v>
      </c>
      <c r="K68" s="113">
        <v>0</v>
      </c>
      <c r="L68" s="107">
        <v>5.8154652000000001E-2</v>
      </c>
      <c r="M68" s="107">
        <v>0</v>
      </c>
      <c r="N68" s="107">
        <v>0</v>
      </c>
      <c r="O68" s="107">
        <v>0</v>
      </c>
      <c r="P68" s="110">
        <v>6.0038712000000001E-2</v>
      </c>
      <c r="Q68" s="109">
        <v>1.7542692000000002E-2</v>
      </c>
      <c r="R68" s="107">
        <v>0</v>
      </c>
      <c r="S68" s="107">
        <v>0</v>
      </c>
      <c r="T68" s="107">
        <v>4.1868E-4</v>
      </c>
      <c r="U68" s="107">
        <v>0</v>
      </c>
      <c r="V68" s="110">
        <v>1.7961372E-2</v>
      </c>
      <c r="W68" s="111">
        <v>7.8000083999999997E-2</v>
      </c>
      <c r="X68" s="112">
        <v>2.0943210960000003</v>
      </c>
      <c r="Y68" s="107">
        <v>0</v>
      </c>
      <c r="Z68" s="107">
        <v>0</v>
      </c>
      <c r="AA68" s="108">
        <v>0</v>
      </c>
      <c r="AB68" s="115">
        <v>0</v>
      </c>
      <c r="AC68" s="113">
        <v>0</v>
      </c>
      <c r="AD68" s="116">
        <v>0</v>
      </c>
      <c r="AE68" s="116">
        <v>0</v>
      </c>
      <c r="AF68" s="116">
        <v>0</v>
      </c>
      <c r="AG68" s="108">
        <v>5.1636223079999999</v>
      </c>
      <c r="AH68" s="112">
        <v>0</v>
      </c>
      <c r="AI68" s="112">
        <v>0</v>
      </c>
      <c r="AJ68" s="106">
        <v>0</v>
      </c>
      <c r="AK68" s="109">
        <v>0</v>
      </c>
      <c r="AL68" s="113">
        <v>0</v>
      </c>
      <c r="AM68" s="113">
        <v>0</v>
      </c>
      <c r="AN68" s="107">
        <v>0</v>
      </c>
      <c r="AO68" s="107">
        <v>0</v>
      </c>
      <c r="AP68" s="107">
        <v>0</v>
      </c>
      <c r="AQ68" s="119">
        <v>0</v>
      </c>
      <c r="AR68" s="120">
        <v>0</v>
      </c>
      <c r="AS68" s="121">
        <v>7.5384171360000005</v>
      </c>
    </row>
    <row r="69" spans="1:46" x14ac:dyDescent="0.6">
      <c r="A69" s="104" t="s">
        <v>218</v>
      </c>
      <c r="B69" s="105" t="s">
        <v>363</v>
      </c>
      <c r="C69" s="106">
        <v>0</v>
      </c>
      <c r="D69" s="107">
        <v>0</v>
      </c>
      <c r="E69" s="108">
        <v>0</v>
      </c>
      <c r="F69" s="115">
        <v>0</v>
      </c>
      <c r="G69" s="113">
        <v>0</v>
      </c>
      <c r="H69" s="107">
        <v>9.5752116000000012E-2</v>
      </c>
      <c r="I69" s="107">
        <v>0</v>
      </c>
      <c r="J69" s="10">
        <v>0</v>
      </c>
      <c r="K69" s="113">
        <v>0</v>
      </c>
      <c r="L69" s="107">
        <v>3.6341423999999997E-2</v>
      </c>
      <c r="M69" s="107">
        <v>7.8293160000000011E-3</v>
      </c>
      <c r="N69" s="107">
        <v>0</v>
      </c>
      <c r="O69" s="107">
        <v>0</v>
      </c>
      <c r="P69" s="110">
        <v>0.13992285600000001</v>
      </c>
      <c r="Q69" s="109">
        <v>1.004832E-3</v>
      </c>
      <c r="R69" s="107">
        <v>0</v>
      </c>
      <c r="S69" s="107">
        <v>0</v>
      </c>
      <c r="T69" s="107">
        <v>0</v>
      </c>
      <c r="U69" s="107">
        <v>0</v>
      </c>
      <c r="V69" s="110">
        <v>1.004832E-3</v>
      </c>
      <c r="W69" s="111">
        <v>0.14092768800000002</v>
      </c>
      <c r="X69" s="112">
        <v>0.56860930799999998</v>
      </c>
      <c r="Y69" s="107">
        <v>0</v>
      </c>
      <c r="Z69" s="107">
        <v>0</v>
      </c>
      <c r="AA69" s="108">
        <v>0</v>
      </c>
      <c r="AB69" s="115">
        <v>0</v>
      </c>
      <c r="AC69" s="113">
        <v>0</v>
      </c>
      <c r="AD69" s="116">
        <v>0</v>
      </c>
      <c r="AE69" s="116">
        <v>0</v>
      </c>
      <c r="AF69" s="116">
        <v>0</v>
      </c>
      <c r="AG69" s="108">
        <v>1.195205796</v>
      </c>
      <c r="AH69" s="112">
        <v>9.2402676000000003E-2</v>
      </c>
      <c r="AI69" s="112">
        <v>0</v>
      </c>
      <c r="AJ69" s="106">
        <v>0</v>
      </c>
      <c r="AK69" s="109">
        <v>0.14230933200000001</v>
      </c>
      <c r="AL69" s="113">
        <v>0</v>
      </c>
      <c r="AM69" s="113">
        <v>0</v>
      </c>
      <c r="AN69" s="107">
        <v>0</v>
      </c>
      <c r="AO69" s="107">
        <v>0</v>
      </c>
      <c r="AP69" s="107">
        <v>0</v>
      </c>
      <c r="AQ69" s="119">
        <v>0</v>
      </c>
      <c r="AR69" s="120">
        <v>0.14230933200000001</v>
      </c>
      <c r="AS69" s="121">
        <v>2.1394547999999998</v>
      </c>
    </row>
    <row r="70" spans="1:46" x14ac:dyDescent="0.6">
      <c r="A70" s="104" t="s">
        <v>220</v>
      </c>
      <c r="B70" s="105" t="s">
        <v>364</v>
      </c>
      <c r="C70" s="106">
        <v>0</v>
      </c>
      <c r="D70" s="107">
        <v>0</v>
      </c>
      <c r="E70" s="108">
        <v>0</v>
      </c>
      <c r="F70" s="115">
        <v>0</v>
      </c>
      <c r="G70" s="113">
        <v>0</v>
      </c>
      <c r="H70" s="107">
        <v>4.6515347999999998E-2</v>
      </c>
      <c r="I70" s="107">
        <v>0</v>
      </c>
      <c r="J70" s="107">
        <v>0</v>
      </c>
      <c r="K70" s="113">
        <v>0</v>
      </c>
      <c r="L70" s="107">
        <v>0.19389070799999999</v>
      </c>
      <c r="M70" s="107">
        <v>6.1545960000000009E-3</v>
      </c>
      <c r="N70" s="107">
        <v>0</v>
      </c>
      <c r="O70" s="107">
        <v>0</v>
      </c>
      <c r="P70" s="110">
        <v>0.24656065200000002</v>
      </c>
      <c r="Q70" s="109">
        <v>1.1178756E-2</v>
      </c>
      <c r="R70" s="107">
        <v>0</v>
      </c>
      <c r="S70" s="107">
        <v>7.8795576000000006E-2</v>
      </c>
      <c r="T70" s="107">
        <v>0</v>
      </c>
      <c r="U70" s="107">
        <v>0</v>
      </c>
      <c r="V70" s="110">
        <v>8.9974332000000004E-2</v>
      </c>
      <c r="W70" s="111">
        <v>0.33653498399999998</v>
      </c>
      <c r="X70" s="112">
        <v>0.38949800400000001</v>
      </c>
      <c r="Y70" s="107">
        <v>0</v>
      </c>
      <c r="Z70" s="107">
        <v>0</v>
      </c>
      <c r="AA70" s="108">
        <v>0</v>
      </c>
      <c r="AB70" s="115">
        <v>0</v>
      </c>
      <c r="AC70" s="113">
        <v>0</v>
      </c>
      <c r="AD70" s="116">
        <v>0</v>
      </c>
      <c r="AE70" s="116">
        <v>0</v>
      </c>
      <c r="AF70" s="116">
        <v>0</v>
      </c>
      <c r="AG70" s="108">
        <v>3.3376332240000002</v>
      </c>
      <c r="AH70" s="112">
        <v>0.104586264</v>
      </c>
      <c r="AI70" s="112">
        <v>0</v>
      </c>
      <c r="AJ70" s="106">
        <v>0</v>
      </c>
      <c r="AK70" s="109">
        <v>1.6058471400000003</v>
      </c>
      <c r="AL70" s="113">
        <v>0</v>
      </c>
      <c r="AM70" s="113">
        <v>0</v>
      </c>
      <c r="AN70" s="107">
        <v>0</v>
      </c>
      <c r="AO70" s="107">
        <v>0</v>
      </c>
      <c r="AP70" s="107">
        <v>0</v>
      </c>
      <c r="AQ70" s="119">
        <v>0</v>
      </c>
      <c r="AR70" s="120">
        <v>1.6058471400000003</v>
      </c>
      <c r="AS70" s="121">
        <v>5.774099616</v>
      </c>
    </row>
    <row r="71" spans="1:46" x14ac:dyDescent="0.6">
      <c r="A71" s="104" t="s">
        <v>222</v>
      </c>
      <c r="B71" s="105" t="s">
        <v>365</v>
      </c>
      <c r="C71" s="106">
        <v>4.1868E-5</v>
      </c>
      <c r="D71" s="107">
        <v>0</v>
      </c>
      <c r="E71" s="108">
        <v>4.1868E-5</v>
      </c>
      <c r="F71" s="115">
        <v>0</v>
      </c>
      <c r="G71" s="113">
        <v>0</v>
      </c>
      <c r="H71" s="107">
        <v>8.5410720000000002E-3</v>
      </c>
      <c r="I71" s="107">
        <v>0</v>
      </c>
      <c r="J71" s="107">
        <v>0</v>
      </c>
      <c r="K71" s="113">
        <v>0</v>
      </c>
      <c r="L71" s="107">
        <v>0</v>
      </c>
      <c r="M71" s="107">
        <v>0</v>
      </c>
      <c r="N71" s="107">
        <v>0</v>
      </c>
      <c r="O71" s="107">
        <v>0</v>
      </c>
      <c r="P71" s="110">
        <v>8.5410720000000002E-3</v>
      </c>
      <c r="Q71" s="109">
        <v>7.1678015999999997E-2</v>
      </c>
      <c r="R71" s="107">
        <v>0</v>
      </c>
      <c r="S71" s="107">
        <v>7.0338240000000002E-3</v>
      </c>
      <c r="T71" s="107">
        <v>4.1868E-5</v>
      </c>
      <c r="U71" s="107">
        <v>0</v>
      </c>
      <c r="V71" s="110">
        <v>7.8753708000000006E-2</v>
      </c>
      <c r="W71" s="111">
        <v>8.7294780000000002E-2</v>
      </c>
      <c r="X71" s="112">
        <v>0.24002924400000003</v>
      </c>
      <c r="Y71" s="107">
        <v>0</v>
      </c>
      <c r="Z71" s="107">
        <v>0</v>
      </c>
      <c r="AA71" s="108">
        <v>0</v>
      </c>
      <c r="AB71" s="115">
        <v>0</v>
      </c>
      <c r="AC71" s="113">
        <v>0</v>
      </c>
      <c r="AD71" s="116">
        <v>0</v>
      </c>
      <c r="AE71" s="116">
        <v>0</v>
      </c>
      <c r="AF71" s="116">
        <v>0</v>
      </c>
      <c r="AG71" s="108">
        <v>0.88864830000000006</v>
      </c>
      <c r="AH71" s="112">
        <v>0.26385213600000001</v>
      </c>
      <c r="AI71" s="112">
        <v>0</v>
      </c>
      <c r="AJ71" s="106">
        <v>0</v>
      </c>
      <c r="AK71" s="109">
        <v>1.1178756E-2</v>
      </c>
      <c r="AL71" s="113">
        <v>0</v>
      </c>
      <c r="AM71" s="113">
        <v>0</v>
      </c>
      <c r="AN71" s="107">
        <v>0</v>
      </c>
      <c r="AO71" s="107">
        <v>0</v>
      </c>
      <c r="AP71" s="107">
        <v>0</v>
      </c>
      <c r="AQ71" s="119">
        <v>0</v>
      </c>
      <c r="AR71" s="120">
        <v>1.1178756E-2</v>
      </c>
      <c r="AS71" s="121">
        <v>1.491045084</v>
      </c>
    </row>
    <row r="72" spans="1:46" x14ac:dyDescent="0.6">
      <c r="A72" s="104" t="s">
        <v>331</v>
      </c>
      <c r="B72" s="105" t="s">
        <v>366</v>
      </c>
      <c r="C72" s="106">
        <v>8.3735999999999999E-4</v>
      </c>
      <c r="D72" s="107">
        <v>9.6296399999999996E-4</v>
      </c>
      <c r="E72" s="108">
        <v>1.8003240000000001E-3</v>
      </c>
      <c r="F72" s="115">
        <v>0</v>
      </c>
      <c r="G72" s="113">
        <v>0</v>
      </c>
      <c r="H72" s="107">
        <v>0.67725676800000012</v>
      </c>
      <c r="I72" s="107">
        <v>4.5929196000000005E-2</v>
      </c>
      <c r="J72" s="107">
        <v>4.1868E-5</v>
      </c>
      <c r="K72" s="113">
        <v>0</v>
      </c>
      <c r="L72" s="107">
        <v>0.30869276400000001</v>
      </c>
      <c r="M72" s="107">
        <v>1.9343016000000001E-2</v>
      </c>
      <c r="N72" s="107">
        <v>0</v>
      </c>
      <c r="O72" s="107">
        <v>0</v>
      </c>
      <c r="P72" s="110">
        <v>1.0512636120000001</v>
      </c>
      <c r="Q72" s="109">
        <v>0.12983266800000001</v>
      </c>
      <c r="R72" s="107">
        <v>0</v>
      </c>
      <c r="S72" s="107">
        <v>2.9307600000000002E-4</v>
      </c>
      <c r="T72" s="107">
        <v>3.391308E-3</v>
      </c>
      <c r="U72" s="107">
        <v>0</v>
      </c>
      <c r="V72" s="110">
        <v>0.13351705200000002</v>
      </c>
      <c r="W72" s="111">
        <v>1.184780664</v>
      </c>
      <c r="X72" s="112">
        <v>2.3897417040000004</v>
      </c>
      <c r="Y72" s="107">
        <v>0</v>
      </c>
      <c r="Z72" s="107">
        <v>0</v>
      </c>
      <c r="AA72" s="108">
        <v>0</v>
      </c>
      <c r="AB72" s="115">
        <v>0</v>
      </c>
      <c r="AC72" s="113">
        <v>0</v>
      </c>
      <c r="AD72" s="116">
        <v>0</v>
      </c>
      <c r="AE72" s="116">
        <v>0</v>
      </c>
      <c r="AF72" s="116">
        <v>0</v>
      </c>
      <c r="AG72" s="108">
        <v>6.373063224</v>
      </c>
      <c r="AH72" s="112">
        <v>4.8483144000000006E-2</v>
      </c>
      <c r="AI72" s="112">
        <v>0</v>
      </c>
      <c r="AJ72" s="106">
        <v>0</v>
      </c>
      <c r="AK72" s="109">
        <v>9.5459040000000009E-3</v>
      </c>
      <c r="AL72" s="113">
        <v>0</v>
      </c>
      <c r="AM72" s="113">
        <v>0</v>
      </c>
      <c r="AN72" s="107">
        <v>0</v>
      </c>
      <c r="AO72" s="107">
        <v>0</v>
      </c>
      <c r="AP72" s="107">
        <v>0</v>
      </c>
      <c r="AQ72" s="119">
        <v>0</v>
      </c>
      <c r="AR72" s="120">
        <v>9.5459040000000009E-3</v>
      </c>
      <c r="AS72" s="121">
        <v>10.007414964000001</v>
      </c>
    </row>
    <row r="73" spans="1:46" x14ac:dyDescent="0.6">
      <c r="A73" s="10" t="s">
        <v>226</v>
      </c>
      <c r="B73" s="10" t="s">
        <v>367</v>
      </c>
      <c r="C73" s="10">
        <v>5.694048000000001E-3</v>
      </c>
      <c r="D73" s="10">
        <v>0.118988856</v>
      </c>
      <c r="E73" s="10">
        <v>0.12468290400000001</v>
      </c>
      <c r="F73" s="10">
        <v>0</v>
      </c>
      <c r="G73" s="10">
        <v>0</v>
      </c>
      <c r="H73" s="107">
        <v>9.1900260000000011E-2</v>
      </c>
      <c r="I73" s="107">
        <v>0</v>
      </c>
      <c r="J73" s="107">
        <v>1.381644E-3</v>
      </c>
      <c r="K73" s="10">
        <v>0</v>
      </c>
      <c r="L73" s="107">
        <v>0.90187858800000009</v>
      </c>
      <c r="M73" s="107">
        <v>3.8309220000000005E-2</v>
      </c>
      <c r="N73" s="107">
        <v>0</v>
      </c>
      <c r="O73" s="107">
        <v>0</v>
      </c>
      <c r="P73" s="10">
        <v>1.033469712</v>
      </c>
      <c r="Q73" s="10">
        <v>3.5587800000000001E-3</v>
      </c>
      <c r="R73" s="107">
        <v>0</v>
      </c>
      <c r="S73" s="10">
        <v>4.6054800000000002E-4</v>
      </c>
      <c r="T73" s="10">
        <v>0</v>
      </c>
      <c r="U73" s="10">
        <v>0</v>
      </c>
      <c r="V73" s="10">
        <v>4.019328E-3</v>
      </c>
      <c r="W73" s="10">
        <v>1.0374890400000001</v>
      </c>
      <c r="X73" s="10">
        <v>0.505095552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2.1246753960000002</v>
      </c>
      <c r="AH73" s="10">
        <v>9.5375304000000008E-2</v>
      </c>
      <c r="AI73" s="10">
        <v>0</v>
      </c>
      <c r="AJ73" s="106">
        <v>0</v>
      </c>
      <c r="AK73" s="109">
        <v>8.6834231999999997E-2</v>
      </c>
      <c r="AL73" s="10">
        <v>0</v>
      </c>
      <c r="AM73" s="10">
        <v>0</v>
      </c>
      <c r="AN73" s="107">
        <v>0</v>
      </c>
      <c r="AO73" s="10">
        <v>0</v>
      </c>
      <c r="AP73" s="10">
        <v>0</v>
      </c>
      <c r="AQ73" s="10">
        <v>0</v>
      </c>
      <c r="AR73" s="159">
        <v>8.6834231999999997E-2</v>
      </c>
      <c r="AS73" s="160">
        <v>3.9741524280000005</v>
      </c>
    </row>
    <row r="74" spans="1:46" x14ac:dyDescent="0.6">
      <c r="A74" s="125" t="s">
        <v>278</v>
      </c>
      <c r="B74" s="126" t="s">
        <v>368</v>
      </c>
      <c r="C74" s="127">
        <v>0</v>
      </c>
      <c r="D74" s="128">
        <v>0</v>
      </c>
      <c r="E74" s="129">
        <v>0</v>
      </c>
      <c r="F74" s="10">
        <v>0</v>
      </c>
      <c r="G74" s="163">
        <v>0</v>
      </c>
      <c r="H74" s="128">
        <v>0.34779747600000005</v>
      </c>
      <c r="I74" s="128">
        <v>0</v>
      </c>
      <c r="J74" s="128">
        <v>4.1868E-5</v>
      </c>
      <c r="K74" s="163">
        <v>0</v>
      </c>
      <c r="L74" s="128">
        <v>2.632115556</v>
      </c>
      <c r="M74" s="128">
        <v>0.419140548</v>
      </c>
      <c r="N74" s="128">
        <v>0</v>
      </c>
      <c r="O74" s="169">
        <v>0</v>
      </c>
      <c r="P74" s="131">
        <v>3.3990954480000002</v>
      </c>
      <c r="Q74" s="130">
        <v>4.8106332000000009E-2</v>
      </c>
      <c r="R74" s="128">
        <v>7.3649580120000007</v>
      </c>
      <c r="S74" s="128">
        <v>0</v>
      </c>
      <c r="T74" s="128">
        <v>5.359104E-3</v>
      </c>
      <c r="U74" s="128">
        <v>0</v>
      </c>
      <c r="V74" s="131">
        <v>7.4184234480000004</v>
      </c>
      <c r="W74" s="132">
        <v>10.817518895999999</v>
      </c>
      <c r="X74" s="133">
        <v>0.58757551200000002</v>
      </c>
      <c r="Y74" s="128">
        <v>0</v>
      </c>
      <c r="Z74" s="128">
        <v>0</v>
      </c>
      <c r="AA74" s="134">
        <v>0</v>
      </c>
      <c r="AB74" s="10">
        <v>0</v>
      </c>
      <c r="AC74" s="163">
        <v>0</v>
      </c>
      <c r="AD74" s="137">
        <v>0</v>
      </c>
      <c r="AE74" s="137">
        <v>0</v>
      </c>
      <c r="AF74" s="137">
        <v>0</v>
      </c>
      <c r="AG74" s="134">
        <v>1.734507504</v>
      </c>
      <c r="AH74" s="139">
        <v>0</v>
      </c>
      <c r="AI74" s="10">
        <v>0</v>
      </c>
      <c r="AJ74" s="10">
        <v>0</v>
      </c>
      <c r="AK74" s="130">
        <v>0</v>
      </c>
      <c r="AL74" s="163">
        <v>0</v>
      </c>
      <c r="AM74" s="163">
        <v>0</v>
      </c>
      <c r="AN74" s="128">
        <v>0</v>
      </c>
      <c r="AO74" s="128">
        <v>0</v>
      </c>
      <c r="AP74" s="128">
        <v>0</v>
      </c>
      <c r="AQ74" s="140">
        <v>0</v>
      </c>
      <c r="AR74" s="132">
        <v>0</v>
      </c>
      <c r="AS74" s="141">
        <v>13.139601912000002</v>
      </c>
    </row>
    <row r="75" spans="1:46" x14ac:dyDescent="0.6">
      <c r="A75" s="10" t="s">
        <v>280</v>
      </c>
      <c r="B75" s="10" t="s">
        <v>369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1.7103915359999999</v>
      </c>
      <c r="I75" s="10">
        <v>46.763876448000005</v>
      </c>
      <c r="J75" s="10">
        <v>0</v>
      </c>
      <c r="K75" s="10">
        <v>6.9190219439999998</v>
      </c>
      <c r="L75" s="10">
        <v>190.115805384</v>
      </c>
      <c r="M75" s="10">
        <v>2.5034133240000003</v>
      </c>
      <c r="N75" s="10">
        <v>0</v>
      </c>
      <c r="O75" s="170">
        <v>0</v>
      </c>
      <c r="P75" s="10">
        <v>248.01250863600004</v>
      </c>
      <c r="Q75" s="10">
        <v>1.44172458</v>
      </c>
      <c r="R75" s="10">
        <v>0</v>
      </c>
      <c r="S75" s="10">
        <v>0</v>
      </c>
      <c r="T75" s="10">
        <v>0</v>
      </c>
      <c r="U75" s="10">
        <v>0</v>
      </c>
      <c r="V75" s="171">
        <v>1.44172458</v>
      </c>
      <c r="W75" s="10">
        <v>249.45423321600001</v>
      </c>
      <c r="X75" s="10">
        <v>0.73302494400000007</v>
      </c>
      <c r="Y75" s="10">
        <v>0</v>
      </c>
      <c r="Z75" s="10">
        <v>0</v>
      </c>
      <c r="AA75" s="165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65">
        <v>1.799989056</v>
      </c>
      <c r="AH75" s="172">
        <v>0</v>
      </c>
      <c r="AI75" s="173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7.0589447999999999E-2</v>
      </c>
      <c r="AQ75" s="174">
        <v>0</v>
      </c>
      <c r="AR75" s="10">
        <v>7.0589447999999999E-2</v>
      </c>
      <c r="AS75" s="168">
        <v>252.05783666400004</v>
      </c>
    </row>
    <row r="76" spans="1:46" x14ac:dyDescent="0.6">
      <c r="A76" s="104" t="s">
        <v>282</v>
      </c>
      <c r="B76" s="105" t="s">
        <v>370</v>
      </c>
      <c r="C76" s="106">
        <v>0</v>
      </c>
      <c r="D76" s="107">
        <v>0</v>
      </c>
      <c r="E76" s="108">
        <v>0</v>
      </c>
      <c r="F76" s="115">
        <v>0</v>
      </c>
      <c r="G76" s="113">
        <v>0</v>
      </c>
      <c r="H76" s="107">
        <v>0</v>
      </c>
      <c r="I76" s="107">
        <v>4.8441276000000005E-2</v>
      </c>
      <c r="J76" s="107">
        <v>0</v>
      </c>
      <c r="K76" s="107">
        <v>6.9190219439999998</v>
      </c>
      <c r="L76" s="107">
        <v>0</v>
      </c>
      <c r="M76" s="107">
        <v>0</v>
      </c>
      <c r="N76" s="107">
        <v>0</v>
      </c>
      <c r="O76" s="107">
        <v>0</v>
      </c>
      <c r="P76" s="110">
        <v>6.96746322</v>
      </c>
      <c r="Q76" s="109">
        <v>0</v>
      </c>
      <c r="R76" s="107">
        <v>0</v>
      </c>
      <c r="S76" s="107">
        <v>0</v>
      </c>
      <c r="T76" s="107">
        <v>0</v>
      </c>
      <c r="U76" s="107">
        <v>0</v>
      </c>
      <c r="V76" s="110">
        <v>0</v>
      </c>
      <c r="W76" s="111">
        <v>6.96746322</v>
      </c>
      <c r="X76" s="112">
        <v>0</v>
      </c>
      <c r="Y76" s="107">
        <v>0</v>
      </c>
      <c r="Z76" s="107">
        <v>0</v>
      </c>
      <c r="AA76" s="108">
        <v>0</v>
      </c>
      <c r="AB76" s="115">
        <v>0</v>
      </c>
      <c r="AC76" s="113">
        <v>0</v>
      </c>
      <c r="AD76" s="116">
        <v>0</v>
      </c>
      <c r="AE76" s="116">
        <v>0</v>
      </c>
      <c r="AF76" s="116">
        <v>0</v>
      </c>
      <c r="AG76" s="108">
        <v>0</v>
      </c>
      <c r="AH76" s="112">
        <v>0</v>
      </c>
      <c r="AI76" s="10">
        <v>0</v>
      </c>
      <c r="AJ76" s="10">
        <v>0</v>
      </c>
      <c r="AK76" s="109">
        <v>0</v>
      </c>
      <c r="AL76" s="113">
        <v>0</v>
      </c>
      <c r="AM76" s="113">
        <v>0</v>
      </c>
      <c r="AN76" s="107">
        <v>0</v>
      </c>
      <c r="AO76" s="107">
        <v>0</v>
      </c>
      <c r="AP76" s="107">
        <v>0</v>
      </c>
      <c r="AQ76" s="119">
        <v>0</v>
      </c>
      <c r="AR76" s="120">
        <v>0</v>
      </c>
      <c r="AS76" s="121">
        <v>6.96746322</v>
      </c>
    </row>
    <row r="77" spans="1:46" x14ac:dyDescent="0.6">
      <c r="A77" s="104" t="s">
        <v>284</v>
      </c>
      <c r="B77" s="105" t="s">
        <v>371</v>
      </c>
      <c r="C77" s="106">
        <v>0</v>
      </c>
      <c r="D77" s="107">
        <v>0</v>
      </c>
      <c r="E77" s="108">
        <v>0</v>
      </c>
      <c r="F77" s="115">
        <v>0</v>
      </c>
      <c r="G77" s="113">
        <v>0</v>
      </c>
      <c r="H77" s="107">
        <v>0</v>
      </c>
      <c r="I77" s="107">
        <v>0</v>
      </c>
      <c r="J77" s="107">
        <v>0</v>
      </c>
      <c r="K77" s="113">
        <v>0</v>
      </c>
      <c r="L77" s="107">
        <v>1.181891772</v>
      </c>
      <c r="M77" s="107">
        <v>2.5034133240000003</v>
      </c>
      <c r="N77" s="107">
        <v>0</v>
      </c>
      <c r="O77" s="107">
        <v>0</v>
      </c>
      <c r="P77" s="110">
        <v>3.685305096</v>
      </c>
      <c r="Q77" s="109">
        <v>1.9259279999999999E-3</v>
      </c>
      <c r="R77" s="107">
        <v>0</v>
      </c>
      <c r="S77" s="107">
        <v>0</v>
      </c>
      <c r="T77" s="107">
        <v>0</v>
      </c>
      <c r="U77" s="107">
        <v>0</v>
      </c>
      <c r="V77" s="110">
        <v>1.9259279999999999E-3</v>
      </c>
      <c r="W77" s="111">
        <v>3.6872310239999999</v>
      </c>
      <c r="X77" s="112">
        <v>0</v>
      </c>
      <c r="Y77" s="107">
        <v>0</v>
      </c>
      <c r="Z77" s="107">
        <v>0</v>
      </c>
      <c r="AA77" s="108">
        <v>0</v>
      </c>
      <c r="AB77" s="115">
        <v>0</v>
      </c>
      <c r="AC77" s="113">
        <v>0</v>
      </c>
      <c r="AD77" s="116">
        <v>0</v>
      </c>
      <c r="AE77" s="116">
        <v>0</v>
      </c>
      <c r="AF77" s="116">
        <v>0</v>
      </c>
      <c r="AG77" s="108">
        <v>0</v>
      </c>
      <c r="AH77" s="112">
        <v>0</v>
      </c>
      <c r="AI77" s="10">
        <v>0</v>
      </c>
      <c r="AJ77" s="10">
        <v>0</v>
      </c>
      <c r="AK77" s="109">
        <v>0</v>
      </c>
      <c r="AL77" s="113">
        <v>0</v>
      </c>
      <c r="AM77" s="113">
        <v>0</v>
      </c>
      <c r="AN77" s="107">
        <v>0</v>
      </c>
      <c r="AO77" s="107">
        <v>0</v>
      </c>
      <c r="AP77" s="107">
        <v>0</v>
      </c>
      <c r="AQ77" s="119">
        <v>0</v>
      </c>
      <c r="AR77" s="120">
        <v>0</v>
      </c>
      <c r="AS77" s="121">
        <v>3.6872310239999999</v>
      </c>
    </row>
    <row r="78" spans="1:46" x14ac:dyDescent="0.6">
      <c r="A78" s="104" t="s">
        <v>286</v>
      </c>
      <c r="B78" s="105" t="s">
        <v>372</v>
      </c>
      <c r="C78" s="106">
        <v>0</v>
      </c>
      <c r="D78" s="107">
        <v>0</v>
      </c>
      <c r="E78" s="108">
        <v>0</v>
      </c>
      <c r="F78" s="115">
        <v>0</v>
      </c>
      <c r="G78" s="113">
        <v>0</v>
      </c>
      <c r="H78" s="107">
        <v>0</v>
      </c>
      <c r="I78" s="107">
        <v>0</v>
      </c>
      <c r="J78" s="107">
        <v>0</v>
      </c>
      <c r="K78" s="113">
        <v>0</v>
      </c>
      <c r="L78" s="107">
        <v>0.41541429600000002</v>
      </c>
      <c r="M78" s="107">
        <v>0</v>
      </c>
      <c r="N78" s="107">
        <v>0</v>
      </c>
      <c r="O78" s="107">
        <v>0</v>
      </c>
      <c r="P78" s="110">
        <v>0.41541429600000002</v>
      </c>
      <c r="Q78" s="109">
        <v>0</v>
      </c>
      <c r="R78" s="107">
        <v>0</v>
      </c>
      <c r="S78" s="107">
        <v>0</v>
      </c>
      <c r="T78" s="107">
        <v>0</v>
      </c>
      <c r="U78" s="107">
        <v>0</v>
      </c>
      <c r="V78" s="110">
        <v>0</v>
      </c>
      <c r="W78" s="111">
        <v>0.41541429600000002</v>
      </c>
      <c r="X78" s="112">
        <v>0</v>
      </c>
      <c r="Y78" s="107">
        <v>0</v>
      </c>
      <c r="Z78" s="107">
        <v>0</v>
      </c>
      <c r="AA78" s="108">
        <v>0</v>
      </c>
      <c r="AB78" s="115">
        <v>0</v>
      </c>
      <c r="AC78" s="113">
        <v>0</v>
      </c>
      <c r="AD78" s="116">
        <v>0</v>
      </c>
      <c r="AE78" s="116">
        <v>0</v>
      </c>
      <c r="AF78" s="116">
        <v>0</v>
      </c>
      <c r="AG78" s="108">
        <v>1.7575767720000002</v>
      </c>
      <c r="AH78" s="112">
        <v>0</v>
      </c>
      <c r="AI78" s="10">
        <v>0</v>
      </c>
      <c r="AJ78" s="10">
        <v>0</v>
      </c>
      <c r="AK78" s="109">
        <v>0</v>
      </c>
      <c r="AL78" s="113">
        <v>0</v>
      </c>
      <c r="AM78" s="113">
        <v>0</v>
      </c>
      <c r="AN78" s="107">
        <v>0</v>
      </c>
      <c r="AO78" s="107">
        <v>0</v>
      </c>
      <c r="AP78" s="107">
        <v>0</v>
      </c>
      <c r="AQ78" s="119">
        <v>0</v>
      </c>
      <c r="AR78" s="120">
        <v>0</v>
      </c>
      <c r="AS78" s="121">
        <v>2.172991068</v>
      </c>
    </row>
    <row r="79" spans="1:46" x14ac:dyDescent="0.6">
      <c r="A79" s="10" t="s">
        <v>288</v>
      </c>
      <c r="B79" s="10" t="s">
        <v>373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1.7103915359999999</v>
      </c>
      <c r="I79" s="10">
        <v>46.715435171999999</v>
      </c>
      <c r="J79" s="10">
        <v>0</v>
      </c>
      <c r="K79" s="10">
        <v>0</v>
      </c>
      <c r="L79" s="10">
        <v>188.51849931600003</v>
      </c>
      <c r="M79" s="10">
        <v>0</v>
      </c>
      <c r="N79" s="10">
        <v>0</v>
      </c>
      <c r="O79" s="10">
        <v>0</v>
      </c>
      <c r="P79" s="10">
        <v>236.94432602399999</v>
      </c>
      <c r="Q79" s="10">
        <v>1.4397986520000001</v>
      </c>
      <c r="R79" s="10">
        <v>0</v>
      </c>
      <c r="S79" s="10">
        <v>0</v>
      </c>
      <c r="T79" s="10">
        <v>0</v>
      </c>
      <c r="U79" s="10">
        <v>0</v>
      </c>
      <c r="V79" s="10">
        <v>1.4397986520000001</v>
      </c>
      <c r="W79" s="10">
        <v>238.384124676</v>
      </c>
      <c r="X79" s="10">
        <v>0.73302494400000007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4.2412284000000001E-2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7.0589447999999999E-2</v>
      </c>
      <c r="AQ79" s="10">
        <v>0</v>
      </c>
      <c r="AR79" s="159">
        <v>7.0589447999999999E-2</v>
      </c>
      <c r="AS79" s="160">
        <v>239.23015135200001</v>
      </c>
    </row>
    <row r="80" spans="1:46" x14ac:dyDescent="0.6">
      <c r="A80" s="125" t="s">
        <v>290</v>
      </c>
      <c r="B80" s="126" t="s">
        <v>374</v>
      </c>
      <c r="C80" s="127">
        <v>0</v>
      </c>
      <c r="D80" s="128">
        <v>0</v>
      </c>
      <c r="E80" s="129">
        <v>0</v>
      </c>
      <c r="F80" s="10">
        <v>0</v>
      </c>
      <c r="G80" s="163">
        <v>0</v>
      </c>
      <c r="H80" s="128">
        <v>15.547765536000002</v>
      </c>
      <c r="I80" s="128">
        <v>0</v>
      </c>
      <c r="J80" s="128">
        <v>4.3124039999999997E-3</v>
      </c>
      <c r="K80" s="163">
        <v>0</v>
      </c>
      <c r="L80" s="128">
        <v>1.9762533360000001</v>
      </c>
      <c r="M80" s="128">
        <v>0</v>
      </c>
      <c r="N80" s="128">
        <v>0</v>
      </c>
      <c r="O80" s="169">
        <v>0</v>
      </c>
      <c r="P80" s="131">
        <v>17.528331276000003</v>
      </c>
      <c r="Q80" s="130">
        <v>0</v>
      </c>
      <c r="R80" s="128">
        <v>0</v>
      </c>
      <c r="S80" s="128">
        <v>0</v>
      </c>
      <c r="T80" s="128">
        <v>0</v>
      </c>
      <c r="U80" s="128">
        <v>0</v>
      </c>
      <c r="V80" s="131">
        <v>0</v>
      </c>
      <c r="W80" s="132">
        <v>17.528331276000003</v>
      </c>
      <c r="X80" s="133">
        <v>11.943558756</v>
      </c>
      <c r="Y80" s="128">
        <v>0</v>
      </c>
      <c r="Z80" s="128">
        <v>0</v>
      </c>
      <c r="AA80" s="134">
        <v>0</v>
      </c>
      <c r="AB80" s="10">
        <v>0</v>
      </c>
      <c r="AC80" s="163">
        <v>0</v>
      </c>
      <c r="AD80" s="137">
        <v>0</v>
      </c>
      <c r="AE80" s="137">
        <v>0</v>
      </c>
      <c r="AF80" s="137">
        <v>0</v>
      </c>
      <c r="AG80" s="134">
        <v>47.612666411999996</v>
      </c>
      <c r="AH80" s="139">
        <v>0</v>
      </c>
      <c r="AI80" s="10">
        <v>0</v>
      </c>
      <c r="AJ80" s="10">
        <v>2.1318348239999998</v>
      </c>
      <c r="AK80" s="109">
        <v>31.859622072000004</v>
      </c>
      <c r="AL80" s="163">
        <v>0</v>
      </c>
      <c r="AM80" s="163">
        <v>0</v>
      </c>
      <c r="AN80" s="128">
        <v>0</v>
      </c>
      <c r="AO80" s="128">
        <v>0</v>
      </c>
      <c r="AP80" s="128">
        <v>0</v>
      </c>
      <c r="AQ80" s="175">
        <v>10.125650196</v>
      </c>
      <c r="AR80" s="132">
        <v>44.117107091999998</v>
      </c>
      <c r="AS80" s="141">
        <v>121.201663536</v>
      </c>
      <c r="AT80" s="176">
        <v>121.201663536</v>
      </c>
    </row>
    <row r="81" spans="1:46" ht="13.75" thickBot="1" x14ac:dyDescent="0.75">
      <c r="A81" s="10" t="s">
        <v>292</v>
      </c>
      <c r="B81" s="177" t="s">
        <v>375</v>
      </c>
      <c r="C81" s="178">
        <v>0</v>
      </c>
      <c r="D81" s="179">
        <v>0</v>
      </c>
      <c r="E81" s="180">
        <v>0</v>
      </c>
      <c r="F81" s="181">
        <v>0</v>
      </c>
      <c r="G81" s="182">
        <v>0</v>
      </c>
      <c r="H81" s="179">
        <v>3.3915592079999999</v>
      </c>
      <c r="I81" s="179">
        <v>0</v>
      </c>
      <c r="J81" s="179">
        <v>8.3735999999999999E-5</v>
      </c>
      <c r="K81" s="179">
        <v>0.84728271600000005</v>
      </c>
      <c r="L81" s="179">
        <v>1.9354739040000002</v>
      </c>
      <c r="M81" s="179">
        <v>0.49605206400000001</v>
      </c>
      <c r="N81" s="179">
        <v>0</v>
      </c>
      <c r="O81" s="179">
        <v>0</v>
      </c>
      <c r="P81" s="183">
        <v>6.6704516279999995</v>
      </c>
      <c r="Q81" s="184">
        <v>3.3954948000000006E-2</v>
      </c>
      <c r="R81" s="179">
        <v>0</v>
      </c>
      <c r="S81" s="179">
        <v>2.0934E-4</v>
      </c>
      <c r="T81" s="179">
        <v>2.0934E-4</v>
      </c>
      <c r="U81" s="179">
        <v>0</v>
      </c>
      <c r="V81" s="183">
        <v>3.4373628000000003E-2</v>
      </c>
      <c r="W81" s="185">
        <v>6.7048252560000003</v>
      </c>
      <c r="X81" s="186">
        <v>10.264275144000001</v>
      </c>
      <c r="Y81" s="179">
        <v>0</v>
      </c>
      <c r="Z81" s="179">
        <v>0</v>
      </c>
      <c r="AA81" s="187">
        <v>0</v>
      </c>
      <c r="AB81" s="181">
        <v>0</v>
      </c>
      <c r="AC81" s="182">
        <v>0</v>
      </c>
      <c r="AD81" s="10">
        <v>0</v>
      </c>
      <c r="AE81" s="10">
        <v>0</v>
      </c>
      <c r="AF81" s="10">
        <v>0</v>
      </c>
      <c r="AG81" s="180">
        <v>58.444922844000004</v>
      </c>
      <c r="AH81" s="186">
        <v>1.042764408</v>
      </c>
      <c r="AI81" s="188">
        <v>0</v>
      </c>
      <c r="AJ81" s="178">
        <v>1.9020632400000002</v>
      </c>
      <c r="AK81" s="184">
        <v>1.1536308720000001</v>
      </c>
      <c r="AL81" s="182">
        <v>0</v>
      </c>
      <c r="AM81" s="182">
        <v>0</v>
      </c>
      <c r="AN81" s="179">
        <v>7.2054828000000001E-2</v>
      </c>
      <c r="AO81" s="179">
        <v>0</v>
      </c>
      <c r="AP81" s="179">
        <v>0</v>
      </c>
      <c r="AQ81" s="189">
        <v>18.395208216</v>
      </c>
      <c r="AR81" s="185">
        <v>21.522957156</v>
      </c>
      <c r="AS81" s="190">
        <v>97.979744807999992</v>
      </c>
      <c r="AT81" s="176">
        <v>97.945371179999995</v>
      </c>
    </row>
    <row r="82" spans="1:46" ht="13.75" thickTop="1" x14ac:dyDescent="0.6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</row>
    <row r="83" spans="1:46" x14ac:dyDescent="0.6">
      <c r="A83" s="192" t="s">
        <v>376</v>
      </c>
      <c r="B83" s="192"/>
      <c r="C83" s="195">
        <v>0.23165564400000002</v>
      </c>
      <c r="D83" s="195">
        <v>0</v>
      </c>
      <c r="E83" s="195">
        <v>0.23165564400000002</v>
      </c>
      <c r="F83" s="195">
        <v>0</v>
      </c>
      <c r="G83" s="195">
        <v>1.1304360000000001E-3</v>
      </c>
      <c r="H83" s="195">
        <v>0</v>
      </c>
      <c r="I83" s="195">
        <v>0</v>
      </c>
      <c r="J83" s="195">
        <v>0</v>
      </c>
      <c r="K83" s="195">
        <v>0</v>
      </c>
      <c r="L83" s="195">
        <v>2.679552E-3</v>
      </c>
      <c r="M83" s="195">
        <v>4.4421948000000003E-2</v>
      </c>
      <c r="N83" s="195">
        <v>0</v>
      </c>
      <c r="O83" s="195">
        <v>0</v>
      </c>
      <c r="P83" s="195">
        <v>4.8231936000000003E-2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5">
        <v>0</v>
      </c>
      <c r="W83" s="195">
        <v>4.8231936000000003E-2</v>
      </c>
      <c r="X83" s="195">
        <v>0.72276728400000001</v>
      </c>
      <c r="Y83" s="195">
        <v>4.2286680000000005E-3</v>
      </c>
      <c r="Z83" s="195">
        <v>0</v>
      </c>
      <c r="AA83" s="195">
        <v>4.2286680000000005E-3</v>
      </c>
      <c r="AB83" s="195">
        <v>0.428853924</v>
      </c>
      <c r="AC83" s="195">
        <v>0.57220995600000002</v>
      </c>
      <c r="AD83" s="195">
        <v>5.6228724000000008E-2</v>
      </c>
      <c r="AE83" s="195">
        <v>9.0016200000000001E-3</v>
      </c>
      <c r="AF83" s="195">
        <v>0</v>
      </c>
      <c r="AG83" s="195">
        <v>1.066294224</v>
      </c>
      <c r="AH83" s="195">
        <v>0</v>
      </c>
      <c r="AI83" s="195">
        <v>1.2016116E-2</v>
      </c>
      <c r="AJ83" s="195">
        <v>0</v>
      </c>
      <c r="AK83" s="195">
        <v>5.0450940000000007E-2</v>
      </c>
      <c r="AL83" s="195">
        <v>1.4109515999999999E-2</v>
      </c>
      <c r="AM83" s="195">
        <v>6.4392984E-2</v>
      </c>
      <c r="AN83" s="195">
        <v>2.51208E-4</v>
      </c>
      <c r="AO83" s="195">
        <v>1.1053152E-2</v>
      </c>
      <c r="AP83" s="195">
        <v>0</v>
      </c>
      <c r="AQ83" s="195">
        <v>0</v>
      </c>
      <c r="AR83" s="195">
        <v>0.14025779999999999</v>
      </c>
      <c r="AS83" s="195">
        <v>2.2254516720000002</v>
      </c>
    </row>
    <row r="84" spans="1:46" x14ac:dyDescent="0.6">
      <c r="A84" s="192" t="s">
        <v>377</v>
      </c>
      <c r="B84" s="192"/>
      <c r="C84" s="195">
        <v>0.23165564400000002</v>
      </c>
      <c r="D84" s="195">
        <v>0</v>
      </c>
      <c r="E84" s="195">
        <v>0.23165564400000002</v>
      </c>
      <c r="F84" s="195">
        <v>0</v>
      </c>
      <c r="G84" s="195">
        <v>0</v>
      </c>
      <c r="H84" s="195">
        <v>0</v>
      </c>
      <c r="I84" s="195">
        <v>0</v>
      </c>
      <c r="J84" s="195">
        <v>0</v>
      </c>
      <c r="K84" s="195">
        <v>0</v>
      </c>
      <c r="L84" s="195">
        <v>2.6376839999999999E-3</v>
      </c>
      <c r="M84" s="195">
        <v>3.4373628000000003E-2</v>
      </c>
      <c r="N84" s="195">
        <v>0</v>
      </c>
      <c r="O84" s="195">
        <v>0</v>
      </c>
      <c r="P84" s="195">
        <v>3.7011312000000005E-2</v>
      </c>
      <c r="Q84" s="195">
        <v>0</v>
      </c>
      <c r="R84" s="195">
        <v>0</v>
      </c>
      <c r="S84" s="195">
        <v>0</v>
      </c>
      <c r="T84" s="195">
        <v>0</v>
      </c>
      <c r="U84" s="195">
        <v>0</v>
      </c>
      <c r="V84" s="195">
        <v>0</v>
      </c>
      <c r="W84" s="195">
        <v>3.7011312000000005E-2</v>
      </c>
      <c r="X84" s="195">
        <v>0.50706334799999997</v>
      </c>
      <c r="Y84" s="195">
        <v>0</v>
      </c>
      <c r="Z84" s="195">
        <v>0</v>
      </c>
      <c r="AA84" s="195">
        <v>0</v>
      </c>
      <c r="AB84" s="195">
        <v>0.428853924</v>
      </c>
      <c r="AC84" s="195">
        <v>0.57220995600000002</v>
      </c>
      <c r="AD84" s="195">
        <v>5.6228724000000008E-2</v>
      </c>
      <c r="AE84" s="195">
        <v>9.0016200000000001E-3</v>
      </c>
      <c r="AF84" s="195">
        <v>0</v>
      </c>
      <c r="AG84" s="195">
        <v>1.066294224</v>
      </c>
      <c r="AH84" s="195">
        <v>0</v>
      </c>
      <c r="AI84" s="195">
        <v>0</v>
      </c>
      <c r="AJ84" s="195">
        <v>0</v>
      </c>
      <c r="AK84" s="195">
        <v>0</v>
      </c>
      <c r="AL84" s="195">
        <v>0</v>
      </c>
      <c r="AM84" s="195">
        <v>0</v>
      </c>
      <c r="AN84" s="195">
        <v>0</v>
      </c>
      <c r="AO84" s="195">
        <v>0</v>
      </c>
      <c r="AP84" s="195">
        <v>0</v>
      </c>
      <c r="AQ84" s="195">
        <v>0</v>
      </c>
      <c r="AR84" s="195">
        <v>0</v>
      </c>
      <c r="AS84" s="195">
        <v>1.842024528</v>
      </c>
    </row>
    <row r="85" spans="1:46" x14ac:dyDescent="0.6">
      <c r="A85" s="192" t="s">
        <v>378</v>
      </c>
      <c r="B85" s="192"/>
      <c r="C85" s="195">
        <v>0</v>
      </c>
      <c r="D85" s="195">
        <v>0</v>
      </c>
      <c r="E85" s="195">
        <v>0</v>
      </c>
      <c r="F85" s="195">
        <v>0</v>
      </c>
      <c r="G85" s="195">
        <v>1.1304360000000001E-3</v>
      </c>
      <c r="H85" s="195">
        <v>0</v>
      </c>
      <c r="I85" s="195">
        <v>0</v>
      </c>
      <c r="J85" s="195">
        <v>0</v>
      </c>
      <c r="K85" s="195">
        <v>0</v>
      </c>
      <c r="L85" s="195">
        <v>0</v>
      </c>
      <c r="M85" s="195">
        <v>1.0006452000000001E-2</v>
      </c>
      <c r="N85" s="195">
        <v>0</v>
      </c>
      <c r="O85" s="195">
        <v>0</v>
      </c>
      <c r="P85" s="195">
        <v>1.1136887999999999E-2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5">
        <v>0</v>
      </c>
      <c r="W85" s="195">
        <v>1.1136887999999999E-2</v>
      </c>
      <c r="X85" s="195">
        <v>0.21474097200000003</v>
      </c>
      <c r="Y85" s="195">
        <v>4.2286680000000005E-3</v>
      </c>
      <c r="Z85" s="195">
        <v>0</v>
      </c>
      <c r="AA85" s="195">
        <v>4.2286680000000005E-3</v>
      </c>
      <c r="AB85" s="195">
        <v>0</v>
      </c>
      <c r="AC85" s="195">
        <v>0</v>
      </c>
      <c r="AD85" s="195">
        <v>0</v>
      </c>
      <c r="AE85" s="195">
        <v>0</v>
      </c>
      <c r="AF85" s="195">
        <v>0</v>
      </c>
      <c r="AG85" s="195">
        <v>0</v>
      </c>
      <c r="AH85" s="195">
        <v>0</v>
      </c>
      <c r="AI85" s="195">
        <v>4.6054800000000002E-4</v>
      </c>
      <c r="AJ85" s="195">
        <v>0</v>
      </c>
      <c r="AK85" s="195">
        <v>6.9082200000000005E-3</v>
      </c>
      <c r="AL85" s="195">
        <v>0</v>
      </c>
      <c r="AM85" s="195">
        <v>6.4392984E-2</v>
      </c>
      <c r="AN85" s="195">
        <v>2.51208E-4</v>
      </c>
      <c r="AO85" s="195">
        <v>7.5362400000000005E-4</v>
      </c>
      <c r="AP85" s="195">
        <v>0</v>
      </c>
      <c r="AQ85" s="195">
        <v>0</v>
      </c>
      <c r="AR85" s="195">
        <v>7.2306036000000004E-2</v>
      </c>
      <c r="AS85" s="195">
        <v>0.302873112</v>
      </c>
    </row>
    <row r="86" spans="1:46" x14ac:dyDescent="0.6">
      <c r="A86" s="192" t="s">
        <v>379</v>
      </c>
      <c r="B86" s="192"/>
      <c r="C86" s="195">
        <v>0</v>
      </c>
      <c r="D86" s="195">
        <v>0</v>
      </c>
      <c r="E86" s="195">
        <v>0</v>
      </c>
      <c r="F86" s="195">
        <v>0</v>
      </c>
      <c r="G86" s="195">
        <v>0</v>
      </c>
      <c r="H86" s="195">
        <v>0</v>
      </c>
      <c r="I86" s="195">
        <v>0</v>
      </c>
      <c r="J86" s="195">
        <v>0</v>
      </c>
      <c r="K86" s="195">
        <v>0</v>
      </c>
      <c r="L86" s="195">
        <v>4.1868E-5</v>
      </c>
      <c r="M86" s="195">
        <v>4.1868E-5</v>
      </c>
      <c r="N86" s="195">
        <v>0</v>
      </c>
      <c r="O86" s="195">
        <v>0</v>
      </c>
      <c r="P86" s="195">
        <v>8.3735999999999999E-5</v>
      </c>
      <c r="Q86" s="195">
        <v>0</v>
      </c>
      <c r="R86" s="195">
        <v>0</v>
      </c>
      <c r="S86" s="195">
        <v>0</v>
      </c>
      <c r="T86" s="195">
        <v>0</v>
      </c>
      <c r="U86" s="195">
        <v>0</v>
      </c>
      <c r="V86" s="195">
        <v>0</v>
      </c>
      <c r="W86" s="195">
        <v>8.3735999999999999E-5</v>
      </c>
      <c r="X86" s="195">
        <v>9.6296399999999996E-4</v>
      </c>
      <c r="Y86" s="195">
        <v>0</v>
      </c>
      <c r="Z86" s="195">
        <v>0</v>
      </c>
      <c r="AA86" s="195">
        <v>0</v>
      </c>
      <c r="AB86" s="195">
        <v>0</v>
      </c>
      <c r="AC86" s="195">
        <v>0</v>
      </c>
      <c r="AD86" s="195">
        <v>0</v>
      </c>
      <c r="AE86" s="195">
        <v>0</v>
      </c>
      <c r="AF86" s="195">
        <v>0</v>
      </c>
      <c r="AG86" s="195">
        <v>0</v>
      </c>
      <c r="AH86" s="195">
        <v>0</v>
      </c>
      <c r="AI86" s="195">
        <v>1.1555568000000002E-2</v>
      </c>
      <c r="AJ86" s="195">
        <v>0</v>
      </c>
      <c r="AK86" s="195">
        <v>4.354272E-2</v>
      </c>
      <c r="AL86" s="195">
        <v>1.4109515999999999E-2</v>
      </c>
      <c r="AM86" s="195">
        <v>0</v>
      </c>
      <c r="AN86" s="195">
        <v>0</v>
      </c>
      <c r="AO86" s="195">
        <v>1.0299528000000001E-2</v>
      </c>
      <c r="AP86" s="195">
        <v>0</v>
      </c>
      <c r="AQ86" s="195">
        <v>0</v>
      </c>
      <c r="AR86" s="195">
        <v>6.7951763999999998E-2</v>
      </c>
      <c r="AS86" s="195">
        <v>8.0554031999999998E-2</v>
      </c>
    </row>
    <row r="87" spans="1:46" x14ac:dyDescent="0.6">
      <c r="A87" s="192"/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1"/>
      <c r="AR87" s="192"/>
      <c r="AS87" s="192"/>
    </row>
    <row r="88" spans="1:46" x14ac:dyDescent="0.6">
      <c r="A88" s="192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1"/>
      <c r="AR88" s="192"/>
      <c r="AS88" s="192">
        <v>44873</v>
      </c>
    </row>
    <row r="89" spans="1:46" x14ac:dyDescent="0.6">
      <c r="A89" s="192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1"/>
      <c r="AR89" s="192"/>
      <c r="AS89" s="192"/>
    </row>
    <row r="90" spans="1:46" x14ac:dyDescent="0.6">
      <c r="A90" s="192"/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1"/>
      <c r="AR90" s="192"/>
      <c r="AS90" s="192"/>
    </row>
    <row r="91" spans="1:46" x14ac:dyDescent="0.6">
      <c r="A91" s="192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1"/>
      <c r="AR91" s="192"/>
      <c r="AS91" s="192"/>
    </row>
    <row r="92" spans="1:46" x14ac:dyDescent="0.6">
      <c r="A92" s="192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1"/>
      <c r="AR92" s="192"/>
      <c r="AS92" s="192"/>
    </row>
    <row r="93" spans="1:46" x14ac:dyDescent="0.6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1"/>
      <c r="AR93" s="192"/>
      <c r="AS93" s="192"/>
    </row>
    <row r="94" spans="1:46" x14ac:dyDescent="0.6">
      <c r="A94" s="192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1"/>
      <c r="AR94" s="192"/>
      <c r="AS94" s="192"/>
    </row>
    <row r="95" spans="1:46" x14ac:dyDescent="0.6">
      <c r="A95" s="192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1"/>
      <c r="AR95" s="192"/>
      <c r="AS95" s="192"/>
    </row>
    <row r="96" spans="1:46" x14ac:dyDescent="0.6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1"/>
      <c r="AR96" s="192"/>
      <c r="AS96" s="192"/>
    </row>
    <row r="97" spans="24:43" x14ac:dyDescent="0.6"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1"/>
    </row>
    <row r="98" spans="24:43" x14ac:dyDescent="0.6"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1"/>
    </row>
    <row r="99" spans="24:43" x14ac:dyDescent="0.6"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1"/>
    </row>
    <row r="100" spans="24:43" x14ac:dyDescent="0.6"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1"/>
    </row>
    <row r="101" spans="24:43" x14ac:dyDescent="0.6"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1"/>
    </row>
    <row r="102" spans="24:43" x14ac:dyDescent="0.6"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1"/>
    </row>
    <row r="103" spans="24:43" x14ac:dyDescent="0.6"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1"/>
    </row>
    <row r="104" spans="24:43" x14ac:dyDescent="0.6"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1"/>
    </row>
    <row r="105" spans="24:43" x14ac:dyDescent="0.6"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1"/>
    </row>
    <row r="106" spans="24:43" x14ac:dyDescent="0.6"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1"/>
    </row>
    <row r="107" spans="24:43" x14ac:dyDescent="0.6"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1"/>
    </row>
    <row r="108" spans="24:43" x14ac:dyDescent="0.6">
      <c r="AQ108" s="191"/>
    </row>
    <row r="109" spans="24:43" x14ac:dyDescent="0.6">
      <c r="AQ109" s="1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C7A8-9E50-4B3A-AC29-D5927464DA92}">
  <dimension ref="A1:AT109"/>
  <sheetViews>
    <sheetView workbookViewId="0">
      <pane xSplit="1" ySplit="5" topLeftCell="B6" activePane="bottomRight" state="frozen"/>
      <selection activeCell="K40" sqref="K40"/>
      <selection pane="topRight" activeCell="K40" sqref="K40"/>
      <selection pane="bottomLeft" activeCell="K40" sqref="K40"/>
      <selection pane="bottomRight" activeCell="E12" sqref="E12"/>
    </sheetView>
  </sheetViews>
  <sheetFormatPr defaultRowHeight="13" x14ac:dyDescent="0.6"/>
  <cols>
    <col min="1" max="1" width="24.31640625" style="10" customWidth="1"/>
    <col min="2" max="45" width="8.7265625" style="10"/>
    <col min="46" max="46" width="9.6796875" style="10" bestFit="1" customWidth="1"/>
    <col min="47" max="256" width="8.7265625" style="10"/>
    <col min="257" max="257" width="24.31640625" style="10" customWidth="1"/>
    <col min="258" max="301" width="8.7265625" style="10"/>
    <col min="302" max="302" width="9.6796875" style="10" bestFit="1" customWidth="1"/>
    <col min="303" max="512" width="8.7265625" style="10"/>
    <col min="513" max="513" width="24.31640625" style="10" customWidth="1"/>
    <col min="514" max="557" width="8.7265625" style="10"/>
    <col min="558" max="558" width="9.6796875" style="10" bestFit="1" customWidth="1"/>
    <col min="559" max="768" width="8.7265625" style="10"/>
    <col min="769" max="769" width="24.31640625" style="10" customWidth="1"/>
    <col min="770" max="813" width="8.7265625" style="10"/>
    <col min="814" max="814" width="9.6796875" style="10" bestFit="1" customWidth="1"/>
    <col min="815" max="1024" width="8.7265625" style="10"/>
    <col min="1025" max="1025" width="24.31640625" style="10" customWidth="1"/>
    <col min="1026" max="1069" width="8.7265625" style="10"/>
    <col min="1070" max="1070" width="9.6796875" style="10" bestFit="1" customWidth="1"/>
    <col min="1071" max="1280" width="8.7265625" style="10"/>
    <col min="1281" max="1281" width="24.31640625" style="10" customWidth="1"/>
    <col min="1282" max="1325" width="8.7265625" style="10"/>
    <col min="1326" max="1326" width="9.6796875" style="10" bestFit="1" customWidth="1"/>
    <col min="1327" max="1536" width="8.7265625" style="10"/>
    <col min="1537" max="1537" width="24.31640625" style="10" customWidth="1"/>
    <col min="1538" max="1581" width="8.7265625" style="10"/>
    <col min="1582" max="1582" width="9.6796875" style="10" bestFit="1" customWidth="1"/>
    <col min="1583" max="1792" width="8.7265625" style="10"/>
    <col min="1793" max="1793" width="24.31640625" style="10" customWidth="1"/>
    <col min="1794" max="1837" width="8.7265625" style="10"/>
    <col min="1838" max="1838" width="9.6796875" style="10" bestFit="1" customWidth="1"/>
    <col min="1839" max="2048" width="8.7265625" style="10"/>
    <col min="2049" max="2049" width="24.31640625" style="10" customWidth="1"/>
    <col min="2050" max="2093" width="8.7265625" style="10"/>
    <col min="2094" max="2094" width="9.6796875" style="10" bestFit="1" customWidth="1"/>
    <col min="2095" max="2304" width="8.7265625" style="10"/>
    <col min="2305" max="2305" width="24.31640625" style="10" customWidth="1"/>
    <col min="2306" max="2349" width="8.7265625" style="10"/>
    <col min="2350" max="2350" width="9.6796875" style="10" bestFit="1" customWidth="1"/>
    <col min="2351" max="2560" width="8.7265625" style="10"/>
    <col min="2561" max="2561" width="24.31640625" style="10" customWidth="1"/>
    <col min="2562" max="2605" width="8.7265625" style="10"/>
    <col min="2606" max="2606" width="9.6796875" style="10" bestFit="1" customWidth="1"/>
    <col min="2607" max="2816" width="8.7265625" style="10"/>
    <col min="2817" max="2817" width="24.31640625" style="10" customWidth="1"/>
    <col min="2818" max="2861" width="8.7265625" style="10"/>
    <col min="2862" max="2862" width="9.6796875" style="10" bestFit="1" customWidth="1"/>
    <col min="2863" max="3072" width="8.7265625" style="10"/>
    <col min="3073" max="3073" width="24.31640625" style="10" customWidth="1"/>
    <col min="3074" max="3117" width="8.7265625" style="10"/>
    <col min="3118" max="3118" width="9.6796875" style="10" bestFit="1" customWidth="1"/>
    <col min="3119" max="3328" width="8.7265625" style="10"/>
    <col min="3329" max="3329" width="24.31640625" style="10" customWidth="1"/>
    <col min="3330" max="3373" width="8.7265625" style="10"/>
    <col min="3374" max="3374" width="9.6796875" style="10" bestFit="1" customWidth="1"/>
    <col min="3375" max="3584" width="8.7265625" style="10"/>
    <col min="3585" max="3585" width="24.31640625" style="10" customWidth="1"/>
    <col min="3586" max="3629" width="8.7265625" style="10"/>
    <col min="3630" max="3630" width="9.6796875" style="10" bestFit="1" customWidth="1"/>
    <col min="3631" max="3840" width="8.7265625" style="10"/>
    <col min="3841" max="3841" width="24.31640625" style="10" customWidth="1"/>
    <col min="3842" max="3885" width="8.7265625" style="10"/>
    <col min="3886" max="3886" width="9.6796875" style="10" bestFit="1" customWidth="1"/>
    <col min="3887" max="4096" width="8.7265625" style="10"/>
    <col min="4097" max="4097" width="24.31640625" style="10" customWidth="1"/>
    <col min="4098" max="4141" width="8.7265625" style="10"/>
    <col min="4142" max="4142" width="9.6796875" style="10" bestFit="1" customWidth="1"/>
    <col min="4143" max="4352" width="8.7265625" style="10"/>
    <col min="4353" max="4353" width="24.31640625" style="10" customWidth="1"/>
    <col min="4354" max="4397" width="8.7265625" style="10"/>
    <col min="4398" max="4398" width="9.6796875" style="10" bestFit="1" customWidth="1"/>
    <col min="4399" max="4608" width="8.7265625" style="10"/>
    <col min="4609" max="4609" width="24.31640625" style="10" customWidth="1"/>
    <col min="4610" max="4653" width="8.7265625" style="10"/>
    <col min="4654" max="4654" width="9.6796875" style="10" bestFit="1" customWidth="1"/>
    <col min="4655" max="4864" width="8.7265625" style="10"/>
    <col min="4865" max="4865" width="24.31640625" style="10" customWidth="1"/>
    <col min="4866" max="4909" width="8.7265625" style="10"/>
    <col min="4910" max="4910" width="9.6796875" style="10" bestFit="1" customWidth="1"/>
    <col min="4911" max="5120" width="8.7265625" style="10"/>
    <col min="5121" max="5121" width="24.31640625" style="10" customWidth="1"/>
    <col min="5122" max="5165" width="8.7265625" style="10"/>
    <col min="5166" max="5166" width="9.6796875" style="10" bestFit="1" customWidth="1"/>
    <col min="5167" max="5376" width="8.7265625" style="10"/>
    <col min="5377" max="5377" width="24.31640625" style="10" customWidth="1"/>
    <col min="5378" max="5421" width="8.7265625" style="10"/>
    <col min="5422" max="5422" width="9.6796875" style="10" bestFit="1" customWidth="1"/>
    <col min="5423" max="5632" width="8.7265625" style="10"/>
    <col min="5633" max="5633" width="24.31640625" style="10" customWidth="1"/>
    <col min="5634" max="5677" width="8.7265625" style="10"/>
    <col min="5678" max="5678" width="9.6796875" style="10" bestFit="1" customWidth="1"/>
    <col min="5679" max="5888" width="8.7265625" style="10"/>
    <col min="5889" max="5889" width="24.31640625" style="10" customWidth="1"/>
    <col min="5890" max="5933" width="8.7265625" style="10"/>
    <col min="5934" max="5934" width="9.6796875" style="10" bestFit="1" customWidth="1"/>
    <col min="5935" max="6144" width="8.7265625" style="10"/>
    <col min="6145" max="6145" width="24.31640625" style="10" customWidth="1"/>
    <col min="6146" max="6189" width="8.7265625" style="10"/>
    <col min="6190" max="6190" width="9.6796875" style="10" bestFit="1" customWidth="1"/>
    <col min="6191" max="6400" width="8.7265625" style="10"/>
    <col min="6401" max="6401" width="24.31640625" style="10" customWidth="1"/>
    <col min="6402" max="6445" width="8.7265625" style="10"/>
    <col min="6446" max="6446" width="9.6796875" style="10" bestFit="1" customWidth="1"/>
    <col min="6447" max="6656" width="8.7265625" style="10"/>
    <col min="6657" max="6657" width="24.31640625" style="10" customWidth="1"/>
    <col min="6658" max="6701" width="8.7265625" style="10"/>
    <col min="6702" max="6702" width="9.6796875" style="10" bestFit="1" customWidth="1"/>
    <col min="6703" max="6912" width="8.7265625" style="10"/>
    <col min="6913" max="6913" width="24.31640625" style="10" customWidth="1"/>
    <col min="6914" max="6957" width="8.7265625" style="10"/>
    <col min="6958" max="6958" width="9.6796875" style="10" bestFit="1" customWidth="1"/>
    <col min="6959" max="7168" width="8.7265625" style="10"/>
    <col min="7169" max="7169" width="24.31640625" style="10" customWidth="1"/>
    <col min="7170" max="7213" width="8.7265625" style="10"/>
    <col min="7214" max="7214" width="9.6796875" style="10" bestFit="1" customWidth="1"/>
    <col min="7215" max="7424" width="8.7265625" style="10"/>
    <col min="7425" max="7425" width="24.31640625" style="10" customWidth="1"/>
    <col min="7426" max="7469" width="8.7265625" style="10"/>
    <col min="7470" max="7470" width="9.6796875" style="10" bestFit="1" customWidth="1"/>
    <col min="7471" max="7680" width="8.7265625" style="10"/>
    <col min="7681" max="7681" width="24.31640625" style="10" customWidth="1"/>
    <col min="7682" max="7725" width="8.7265625" style="10"/>
    <col min="7726" max="7726" width="9.6796875" style="10" bestFit="1" customWidth="1"/>
    <col min="7727" max="7936" width="8.7265625" style="10"/>
    <col min="7937" max="7937" width="24.31640625" style="10" customWidth="1"/>
    <col min="7938" max="7981" width="8.7265625" style="10"/>
    <col min="7982" max="7982" width="9.6796875" style="10" bestFit="1" customWidth="1"/>
    <col min="7983" max="8192" width="8.7265625" style="10"/>
    <col min="8193" max="8193" width="24.31640625" style="10" customWidth="1"/>
    <col min="8194" max="8237" width="8.7265625" style="10"/>
    <col min="8238" max="8238" width="9.6796875" style="10" bestFit="1" customWidth="1"/>
    <col min="8239" max="8448" width="8.7265625" style="10"/>
    <col min="8449" max="8449" width="24.31640625" style="10" customWidth="1"/>
    <col min="8450" max="8493" width="8.7265625" style="10"/>
    <col min="8494" max="8494" width="9.6796875" style="10" bestFit="1" customWidth="1"/>
    <col min="8495" max="8704" width="8.7265625" style="10"/>
    <col min="8705" max="8705" width="24.31640625" style="10" customWidth="1"/>
    <col min="8706" max="8749" width="8.7265625" style="10"/>
    <col min="8750" max="8750" width="9.6796875" style="10" bestFit="1" customWidth="1"/>
    <col min="8751" max="8960" width="8.7265625" style="10"/>
    <col min="8961" max="8961" width="24.31640625" style="10" customWidth="1"/>
    <col min="8962" max="9005" width="8.7265625" style="10"/>
    <col min="9006" max="9006" width="9.6796875" style="10" bestFit="1" customWidth="1"/>
    <col min="9007" max="9216" width="8.7265625" style="10"/>
    <col min="9217" max="9217" width="24.31640625" style="10" customWidth="1"/>
    <col min="9218" max="9261" width="8.7265625" style="10"/>
    <col min="9262" max="9262" width="9.6796875" style="10" bestFit="1" customWidth="1"/>
    <col min="9263" max="9472" width="8.7265625" style="10"/>
    <col min="9473" max="9473" width="24.31640625" style="10" customWidth="1"/>
    <col min="9474" max="9517" width="8.7265625" style="10"/>
    <col min="9518" max="9518" width="9.6796875" style="10" bestFit="1" customWidth="1"/>
    <col min="9519" max="9728" width="8.7265625" style="10"/>
    <col min="9729" max="9729" width="24.31640625" style="10" customWidth="1"/>
    <col min="9730" max="9773" width="8.7265625" style="10"/>
    <col min="9774" max="9774" width="9.6796875" style="10" bestFit="1" customWidth="1"/>
    <col min="9775" max="9984" width="8.7265625" style="10"/>
    <col min="9985" max="9985" width="24.31640625" style="10" customWidth="1"/>
    <col min="9986" max="10029" width="8.7265625" style="10"/>
    <col min="10030" max="10030" width="9.6796875" style="10" bestFit="1" customWidth="1"/>
    <col min="10031" max="10240" width="8.7265625" style="10"/>
    <col min="10241" max="10241" width="24.31640625" style="10" customWidth="1"/>
    <col min="10242" max="10285" width="8.7265625" style="10"/>
    <col min="10286" max="10286" width="9.6796875" style="10" bestFit="1" customWidth="1"/>
    <col min="10287" max="10496" width="8.7265625" style="10"/>
    <col min="10497" max="10497" width="24.31640625" style="10" customWidth="1"/>
    <col min="10498" max="10541" width="8.7265625" style="10"/>
    <col min="10542" max="10542" width="9.6796875" style="10" bestFit="1" customWidth="1"/>
    <col min="10543" max="10752" width="8.7265625" style="10"/>
    <col min="10753" max="10753" width="24.31640625" style="10" customWidth="1"/>
    <col min="10754" max="10797" width="8.7265625" style="10"/>
    <col min="10798" max="10798" width="9.6796875" style="10" bestFit="1" customWidth="1"/>
    <col min="10799" max="11008" width="8.7265625" style="10"/>
    <col min="11009" max="11009" width="24.31640625" style="10" customWidth="1"/>
    <col min="11010" max="11053" width="8.7265625" style="10"/>
    <col min="11054" max="11054" width="9.6796875" style="10" bestFit="1" customWidth="1"/>
    <col min="11055" max="11264" width="8.7265625" style="10"/>
    <col min="11265" max="11265" width="24.31640625" style="10" customWidth="1"/>
    <col min="11266" max="11309" width="8.7265625" style="10"/>
    <col min="11310" max="11310" width="9.6796875" style="10" bestFit="1" customWidth="1"/>
    <col min="11311" max="11520" width="8.7265625" style="10"/>
    <col min="11521" max="11521" width="24.31640625" style="10" customWidth="1"/>
    <col min="11522" max="11565" width="8.7265625" style="10"/>
    <col min="11566" max="11566" width="9.6796875" style="10" bestFit="1" customWidth="1"/>
    <col min="11567" max="11776" width="8.7265625" style="10"/>
    <col min="11777" max="11777" width="24.31640625" style="10" customWidth="1"/>
    <col min="11778" max="11821" width="8.7265625" style="10"/>
    <col min="11822" max="11822" width="9.6796875" style="10" bestFit="1" customWidth="1"/>
    <col min="11823" max="12032" width="8.7265625" style="10"/>
    <col min="12033" max="12033" width="24.31640625" style="10" customWidth="1"/>
    <col min="12034" max="12077" width="8.7265625" style="10"/>
    <col min="12078" max="12078" width="9.6796875" style="10" bestFit="1" customWidth="1"/>
    <col min="12079" max="12288" width="8.7265625" style="10"/>
    <col min="12289" max="12289" width="24.31640625" style="10" customWidth="1"/>
    <col min="12290" max="12333" width="8.7265625" style="10"/>
    <col min="12334" max="12334" width="9.6796875" style="10" bestFit="1" customWidth="1"/>
    <col min="12335" max="12544" width="8.7265625" style="10"/>
    <col min="12545" max="12545" width="24.31640625" style="10" customWidth="1"/>
    <col min="12546" max="12589" width="8.7265625" style="10"/>
    <col min="12590" max="12590" width="9.6796875" style="10" bestFit="1" customWidth="1"/>
    <col min="12591" max="12800" width="8.7265625" style="10"/>
    <col min="12801" max="12801" width="24.31640625" style="10" customWidth="1"/>
    <col min="12802" max="12845" width="8.7265625" style="10"/>
    <col min="12846" max="12846" width="9.6796875" style="10" bestFit="1" customWidth="1"/>
    <col min="12847" max="13056" width="8.7265625" style="10"/>
    <col min="13057" max="13057" width="24.31640625" style="10" customWidth="1"/>
    <col min="13058" max="13101" width="8.7265625" style="10"/>
    <col min="13102" max="13102" width="9.6796875" style="10" bestFit="1" customWidth="1"/>
    <col min="13103" max="13312" width="8.7265625" style="10"/>
    <col min="13313" max="13313" width="24.31640625" style="10" customWidth="1"/>
    <col min="13314" max="13357" width="8.7265625" style="10"/>
    <col min="13358" max="13358" width="9.6796875" style="10" bestFit="1" customWidth="1"/>
    <col min="13359" max="13568" width="8.7265625" style="10"/>
    <col min="13569" max="13569" width="24.31640625" style="10" customWidth="1"/>
    <col min="13570" max="13613" width="8.7265625" style="10"/>
    <col min="13614" max="13614" width="9.6796875" style="10" bestFit="1" customWidth="1"/>
    <col min="13615" max="13824" width="8.7265625" style="10"/>
    <col min="13825" max="13825" width="24.31640625" style="10" customWidth="1"/>
    <col min="13826" max="13869" width="8.7265625" style="10"/>
    <col min="13870" max="13870" width="9.6796875" style="10" bestFit="1" customWidth="1"/>
    <col min="13871" max="14080" width="8.7265625" style="10"/>
    <col min="14081" max="14081" width="24.31640625" style="10" customWidth="1"/>
    <col min="14082" max="14125" width="8.7265625" style="10"/>
    <col min="14126" max="14126" width="9.6796875" style="10" bestFit="1" customWidth="1"/>
    <col min="14127" max="14336" width="8.7265625" style="10"/>
    <col min="14337" max="14337" width="24.31640625" style="10" customWidth="1"/>
    <col min="14338" max="14381" width="8.7265625" style="10"/>
    <col min="14382" max="14382" width="9.6796875" style="10" bestFit="1" customWidth="1"/>
    <col min="14383" max="14592" width="8.7265625" style="10"/>
    <col min="14593" max="14593" width="24.31640625" style="10" customWidth="1"/>
    <col min="14594" max="14637" width="8.7265625" style="10"/>
    <col min="14638" max="14638" width="9.6796875" style="10" bestFit="1" customWidth="1"/>
    <col min="14639" max="14848" width="8.7265625" style="10"/>
    <col min="14849" max="14849" width="24.31640625" style="10" customWidth="1"/>
    <col min="14850" max="14893" width="8.7265625" style="10"/>
    <col min="14894" max="14894" width="9.6796875" style="10" bestFit="1" customWidth="1"/>
    <col min="14895" max="15104" width="8.7265625" style="10"/>
    <col min="15105" max="15105" width="24.31640625" style="10" customWidth="1"/>
    <col min="15106" max="15149" width="8.7265625" style="10"/>
    <col min="15150" max="15150" width="9.6796875" style="10" bestFit="1" customWidth="1"/>
    <col min="15151" max="15360" width="8.7265625" style="10"/>
    <col min="15361" max="15361" width="24.31640625" style="10" customWidth="1"/>
    <col min="15362" max="15405" width="8.7265625" style="10"/>
    <col min="15406" max="15406" width="9.6796875" style="10" bestFit="1" customWidth="1"/>
    <col min="15407" max="15616" width="8.7265625" style="10"/>
    <col min="15617" max="15617" width="24.31640625" style="10" customWidth="1"/>
    <col min="15618" max="15661" width="8.7265625" style="10"/>
    <col min="15662" max="15662" width="9.6796875" style="10" bestFit="1" customWidth="1"/>
    <col min="15663" max="15872" width="8.7265625" style="10"/>
    <col min="15873" max="15873" width="24.31640625" style="10" customWidth="1"/>
    <col min="15874" max="15917" width="8.7265625" style="10"/>
    <col min="15918" max="15918" width="9.6796875" style="10" bestFit="1" customWidth="1"/>
    <col min="15919" max="16128" width="8.7265625" style="10"/>
    <col min="16129" max="16129" width="24.31640625" style="10" customWidth="1"/>
    <col min="16130" max="16173" width="8.7265625" style="10"/>
    <col min="16174" max="16174" width="9.6796875" style="10" bestFit="1" customWidth="1"/>
    <col min="16175" max="16384" width="8.7265625" style="10"/>
  </cols>
  <sheetData>
    <row r="1" spans="1:45" x14ac:dyDescent="0.6">
      <c r="A1" s="7"/>
      <c r="B1" s="8"/>
      <c r="C1" s="8"/>
      <c r="D1" s="8"/>
      <c r="E1" s="7"/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R1" s="9"/>
      <c r="AS1" s="9"/>
    </row>
    <row r="2" spans="1:45" ht="15.5" x14ac:dyDescent="0.7">
      <c r="A2" s="11" t="s">
        <v>108</v>
      </c>
      <c r="B2" s="8"/>
      <c r="C2" s="12"/>
      <c r="D2" s="8"/>
      <c r="E2" s="7"/>
      <c r="F2" s="7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R2" s="7"/>
      <c r="AS2" s="7"/>
    </row>
    <row r="3" spans="1:45" ht="14.5" x14ac:dyDescent="0.7">
      <c r="A3" s="13" t="s">
        <v>109</v>
      </c>
      <c r="B3" s="8"/>
      <c r="C3" s="12"/>
      <c r="D3" s="8"/>
      <c r="E3" s="7"/>
      <c r="F3" s="7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  <c r="W3" s="9"/>
      <c r="X3" s="9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R3" s="7"/>
      <c r="AS3" s="7"/>
    </row>
    <row r="4" spans="1:45" ht="13.75" thickBot="1" x14ac:dyDescent="0.75"/>
    <row r="5" spans="1:45" ht="47.75" thickTop="1" x14ac:dyDescent="0.6">
      <c r="A5" s="14" t="s">
        <v>110</v>
      </c>
      <c r="B5" s="15"/>
      <c r="C5" s="16" t="s">
        <v>111</v>
      </c>
      <c r="D5" s="17" t="s">
        <v>112</v>
      </c>
      <c r="E5" s="18" t="s">
        <v>113</v>
      </c>
      <c r="F5" s="19" t="s">
        <v>294</v>
      </c>
      <c r="G5" s="17" t="s">
        <v>115</v>
      </c>
      <c r="H5" s="20" t="s">
        <v>116</v>
      </c>
      <c r="I5" s="17" t="s">
        <v>117</v>
      </c>
      <c r="J5" s="17" t="s">
        <v>118</v>
      </c>
      <c r="K5" s="20" t="s">
        <v>119</v>
      </c>
      <c r="L5" s="17" t="s">
        <v>120</v>
      </c>
      <c r="M5" s="17" t="s">
        <v>121</v>
      </c>
      <c r="N5" s="17" t="s">
        <v>122</v>
      </c>
      <c r="O5" s="21" t="s">
        <v>123</v>
      </c>
      <c r="P5" s="22" t="s">
        <v>124</v>
      </c>
      <c r="Q5" s="23" t="s">
        <v>125</v>
      </c>
      <c r="R5" s="17" t="s">
        <v>126</v>
      </c>
      <c r="S5" s="17" t="s">
        <v>127</v>
      </c>
      <c r="T5" s="17" t="s">
        <v>128</v>
      </c>
      <c r="U5" s="24" t="s">
        <v>129</v>
      </c>
      <c r="V5" s="22" t="s">
        <v>130</v>
      </c>
      <c r="W5" s="25" t="s">
        <v>131</v>
      </c>
      <c r="X5" s="26" t="s">
        <v>132</v>
      </c>
      <c r="Y5" s="17" t="s">
        <v>133</v>
      </c>
      <c r="Z5" s="17" t="s">
        <v>134</v>
      </c>
      <c r="AA5" s="27" t="s">
        <v>295</v>
      </c>
      <c r="AB5" s="19" t="s">
        <v>136</v>
      </c>
      <c r="AC5" s="21" t="s">
        <v>137</v>
      </c>
      <c r="AD5" s="21" t="s">
        <v>138</v>
      </c>
      <c r="AE5" s="21" t="s">
        <v>139</v>
      </c>
      <c r="AF5" s="28" t="s">
        <v>140</v>
      </c>
      <c r="AG5" s="18" t="s">
        <v>141</v>
      </c>
      <c r="AH5" s="26" t="s">
        <v>142</v>
      </c>
      <c r="AI5" s="29" t="s">
        <v>296</v>
      </c>
      <c r="AJ5" s="30" t="s">
        <v>144</v>
      </c>
      <c r="AK5" s="31" t="s">
        <v>145</v>
      </c>
      <c r="AL5" s="21" t="s">
        <v>146</v>
      </c>
      <c r="AM5" s="17" t="s">
        <v>297</v>
      </c>
      <c r="AN5" s="17" t="s">
        <v>148</v>
      </c>
      <c r="AO5" s="17" t="s">
        <v>149</v>
      </c>
      <c r="AP5" s="17" t="s">
        <v>298</v>
      </c>
      <c r="AQ5" s="24" t="s">
        <v>151</v>
      </c>
      <c r="AR5" s="32" t="s">
        <v>152</v>
      </c>
      <c r="AS5" s="25" t="s">
        <v>153</v>
      </c>
    </row>
    <row r="6" spans="1:45" ht="19.75" thickBot="1" x14ac:dyDescent="0.75">
      <c r="A6" s="33">
        <v>2020</v>
      </c>
      <c r="B6" s="34"/>
      <c r="C6" s="35">
        <v>1</v>
      </c>
      <c r="D6" s="36">
        <v>2</v>
      </c>
      <c r="E6" s="37" t="s">
        <v>154</v>
      </c>
      <c r="F6" s="38">
        <v>4</v>
      </c>
      <c r="G6" s="39">
        <v>5</v>
      </c>
      <c r="H6" s="39">
        <v>6</v>
      </c>
      <c r="I6" s="39">
        <v>7</v>
      </c>
      <c r="J6" s="39">
        <v>8</v>
      </c>
      <c r="K6" s="40">
        <v>9</v>
      </c>
      <c r="L6" s="39">
        <v>10</v>
      </c>
      <c r="M6" s="39">
        <v>11</v>
      </c>
      <c r="N6" s="39">
        <v>12</v>
      </c>
      <c r="O6" s="41">
        <v>13</v>
      </c>
      <c r="P6" s="42" t="s">
        <v>155</v>
      </c>
      <c r="Q6" s="38">
        <v>15</v>
      </c>
      <c r="R6" s="39">
        <v>16</v>
      </c>
      <c r="S6" s="39">
        <v>17</v>
      </c>
      <c r="T6" s="39">
        <v>18</v>
      </c>
      <c r="U6" s="39">
        <v>19</v>
      </c>
      <c r="V6" s="42" t="s">
        <v>156</v>
      </c>
      <c r="W6" s="43" t="s">
        <v>157</v>
      </c>
      <c r="X6" s="44">
        <v>22</v>
      </c>
      <c r="Y6" s="39">
        <v>23</v>
      </c>
      <c r="Z6" s="39">
        <v>24</v>
      </c>
      <c r="AA6" s="37" t="s">
        <v>158</v>
      </c>
      <c r="AB6" s="38">
        <v>26</v>
      </c>
      <c r="AC6" s="41">
        <v>27</v>
      </c>
      <c r="AD6" s="45">
        <v>28</v>
      </c>
      <c r="AE6" s="45">
        <v>29</v>
      </c>
      <c r="AF6" s="46">
        <v>30</v>
      </c>
      <c r="AG6" s="37">
        <v>31</v>
      </c>
      <c r="AH6" s="44">
        <v>32</v>
      </c>
      <c r="AI6" s="44">
        <v>33</v>
      </c>
      <c r="AJ6" s="47">
        <v>34</v>
      </c>
      <c r="AK6" s="41">
        <v>35</v>
      </c>
      <c r="AL6" s="39">
        <v>36</v>
      </c>
      <c r="AM6" s="39">
        <v>37</v>
      </c>
      <c r="AN6" s="39">
        <v>38</v>
      </c>
      <c r="AO6" s="39">
        <v>39</v>
      </c>
      <c r="AP6" s="39">
        <v>40</v>
      </c>
      <c r="AQ6" s="46">
        <v>41</v>
      </c>
      <c r="AR6" s="43" t="s">
        <v>159</v>
      </c>
      <c r="AS6" s="48" t="s">
        <v>160</v>
      </c>
    </row>
    <row r="7" spans="1:45" ht="13.75" thickTop="1" x14ac:dyDescent="0.6">
      <c r="A7" s="49" t="s">
        <v>161</v>
      </c>
      <c r="B7" s="50" t="s">
        <v>299</v>
      </c>
      <c r="C7" s="51">
        <v>0.164290032</v>
      </c>
      <c r="D7" s="52">
        <v>0.31107924000000003</v>
      </c>
      <c r="E7" s="53">
        <v>0.47536927200000001</v>
      </c>
      <c r="F7" s="54">
        <v>461.21106351600002</v>
      </c>
      <c r="G7" s="52">
        <v>37.632800592000002</v>
      </c>
      <c r="H7" s="52">
        <v>34.976652804000004</v>
      </c>
      <c r="I7" s="52">
        <v>8.505944748000001</v>
      </c>
      <c r="J7" s="52">
        <v>1.3272156E-2</v>
      </c>
      <c r="K7" s="52">
        <v>8.545258800000001E-2</v>
      </c>
      <c r="L7" s="52">
        <v>39.622074875999999</v>
      </c>
      <c r="M7" s="52">
        <v>10.304510292000002</v>
      </c>
      <c r="N7" s="52">
        <v>8.7826503599999999</v>
      </c>
      <c r="O7" s="52">
        <v>10.063601820000001</v>
      </c>
      <c r="P7" s="55">
        <v>611.19802375200004</v>
      </c>
      <c r="Q7" s="54">
        <v>1.6022464919999999</v>
      </c>
      <c r="R7" s="54">
        <v>4.872849048</v>
      </c>
      <c r="S7" s="54">
        <v>0.14988744000000001</v>
      </c>
      <c r="T7" s="54">
        <v>0.174338352</v>
      </c>
      <c r="U7" s="52">
        <v>0</v>
      </c>
      <c r="V7" s="55">
        <v>6.7993213319999999</v>
      </c>
      <c r="W7" s="56">
        <v>617.99734508400002</v>
      </c>
      <c r="X7" s="57">
        <v>216.356699988</v>
      </c>
      <c r="Y7" s="58">
        <v>0</v>
      </c>
      <c r="Z7" s="58">
        <v>0</v>
      </c>
      <c r="AA7" s="59">
        <v>0</v>
      </c>
      <c r="AB7" s="60">
        <v>0</v>
      </c>
      <c r="AC7" s="58">
        <v>0</v>
      </c>
      <c r="AD7" s="61">
        <v>0</v>
      </c>
      <c r="AE7" s="61">
        <v>0</v>
      </c>
      <c r="AF7" s="61">
        <v>0</v>
      </c>
      <c r="AG7" s="53">
        <v>27.196113024000002</v>
      </c>
      <c r="AH7" s="62">
        <v>0</v>
      </c>
      <c r="AI7" s="63">
        <v>2.0074868640000001</v>
      </c>
      <c r="AJ7" s="51">
        <v>0</v>
      </c>
      <c r="AK7" s="54">
        <v>1.362300984</v>
      </c>
      <c r="AL7" s="58">
        <v>0</v>
      </c>
      <c r="AM7" s="58">
        <v>0</v>
      </c>
      <c r="AN7" s="58">
        <v>1.5426683280000002</v>
      </c>
      <c r="AO7" s="58">
        <v>0</v>
      </c>
      <c r="AP7" s="64">
        <v>1.1059432200000001</v>
      </c>
      <c r="AQ7" s="58">
        <v>0</v>
      </c>
      <c r="AR7" s="56">
        <v>4.0109125319999999</v>
      </c>
      <c r="AS7" s="65">
        <v>868.04392676399993</v>
      </c>
    </row>
    <row r="8" spans="1:45" x14ac:dyDescent="0.6">
      <c r="A8" s="66" t="s">
        <v>163</v>
      </c>
      <c r="B8" s="67" t="s">
        <v>300</v>
      </c>
      <c r="C8" s="68">
        <v>0</v>
      </c>
      <c r="D8" s="69">
        <v>0</v>
      </c>
      <c r="E8" s="70">
        <v>0</v>
      </c>
      <c r="F8" s="71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2">
        <v>0</v>
      </c>
      <c r="Q8" s="73">
        <v>0</v>
      </c>
      <c r="R8" s="69">
        <v>0</v>
      </c>
      <c r="S8" s="69">
        <v>0</v>
      </c>
      <c r="T8" s="69">
        <v>0</v>
      </c>
      <c r="U8" s="69">
        <v>0</v>
      </c>
      <c r="V8" s="72">
        <v>0</v>
      </c>
      <c r="W8" s="74">
        <v>0</v>
      </c>
      <c r="X8" s="75">
        <v>0</v>
      </c>
      <c r="Y8" s="69">
        <v>0</v>
      </c>
      <c r="Z8" s="69">
        <v>0</v>
      </c>
      <c r="AA8" s="76">
        <v>0</v>
      </c>
      <c r="AB8" s="71">
        <v>49.086043199999999</v>
      </c>
      <c r="AC8" s="77">
        <v>44.283155580000006</v>
      </c>
      <c r="AD8" s="78">
        <v>6.177246588</v>
      </c>
      <c r="AE8" s="78">
        <v>0.78196863599999999</v>
      </c>
      <c r="AF8" s="79">
        <v>0</v>
      </c>
      <c r="AG8" s="70">
        <v>100.32837213600001</v>
      </c>
      <c r="AH8" s="80">
        <v>0</v>
      </c>
      <c r="AI8" s="75">
        <v>5.9241545279999999</v>
      </c>
      <c r="AJ8" s="68">
        <v>4.2157726560000004</v>
      </c>
      <c r="AK8" s="71">
        <v>77.138356823999999</v>
      </c>
      <c r="AL8" s="71">
        <v>4.7378247480000004</v>
      </c>
      <c r="AM8" s="71">
        <v>43.366916268000004</v>
      </c>
      <c r="AN8" s="71">
        <v>0.77095735200000004</v>
      </c>
      <c r="AO8" s="71">
        <v>3.4658330400000001</v>
      </c>
      <c r="AP8" s="77">
        <v>12.570113376</v>
      </c>
      <c r="AQ8" s="81">
        <v>26.204678783999999</v>
      </c>
      <c r="AR8" s="82">
        <v>172.47045304800002</v>
      </c>
      <c r="AS8" s="83">
        <v>278.72297971200004</v>
      </c>
    </row>
    <row r="9" spans="1:45" x14ac:dyDescent="0.6">
      <c r="A9" s="66" t="s">
        <v>165</v>
      </c>
      <c r="B9" s="67" t="s">
        <v>301</v>
      </c>
      <c r="C9" s="84">
        <v>-25.298027244</v>
      </c>
      <c r="D9" s="77">
        <v>6.9124067999999997E-2</v>
      </c>
      <c r="E9" s="70">
        <v>-25.228903175999999</v>
      </c>
      <c r="F9" s="77">
        <v>-8.0485787159999997</v>
      </c>
      <c r="G9" s="77">
        <v>-1.3412832480000001</v>
      </c>
      <c r="H9" s="77">
        <v>0.66733405199999996</v>
      </c>
      <c r="I9" s="77">
        <v>-0.48173320800000008</v>
      </c>
      <c r="J9" s="77">
        <v>7.9549200000000007E-4</v>
      </c>
      <c r="K9" s="77">
        <v>-1.664253</v>
      </c>
      <c r="L9" s="77">
        <v>2.6454714480000003</v>
      </c>
      <c r="M9" s="77">
        <v>-0.22964598</v>
      </c>
      <c r="N9" s="77">
        <v>-0.189578304</v>
      </c>
      <c r="O9" s="77">
        <v>-1.4586811200000001</v>
      </c>
      <c r="P9" s="85">
        <v>-10.100152584</v>
      </c>
      <c r="Q9" s="71">
        <v>-0.129079044</v>
      </c>
      <c r="R9" s="77">
        <v>8.3819736000000006E-2</v>
      </c>
      <c r="S9" s="77">
        <v>-3.433176E-3</v>
      </c>
      <c r="T9" s="77">
        <v>-4.5803592000000004E-2</v>
      </c>
      <c r="U9" s="77">
        <v>0.449704188</v>
      </c>
      <c r="V9" s="85">
        <v>0.35520811200000002</v>
      </c>
      <c r="W9" s="82">
        <v>-9.7449444720000002</v>
      </c>
      <c r="X9" s="86">
        <v>-1.5642303480000002</v>
      </c>
      <c r="Y9" s="69">
        <v>0</v>
      </c>
      <c r="Z9" s="69">
        <v>0</v>
      </c>
      <c r="AA9" s="76">
        <v>0</v>
      </c>
      <c r="AB9" s="73">
        <v>0</v>
      </c>
      <c r="AC9" s="69">
        <v>0</v>
      </c>
      <c r="AD9" s="79">
        <v>0</v>
      </c>
      <c r="AE9" s="79">
        <v>0</v>
      </c>
      <c r="AF9" s="79">
        <v>0</v>
      </c>
      <c r="AG9" s="87">
        <v>0</v>
      </c>
      <c r="AH9" s="80">
        <v>0</v>
      </c>
      <c r="AI9" s="75">
        <v>0</v>
      </c>
      <c r="AJ9" s="88">
        <v>0</v>
      </c>
      <c r="AK9" s="71">
        <v>0</v>
      </c>
      <c r="AL9" s="77">
        <v>0</v>
      </c>
      <c r="AM9" s="77">
        <v>0</v>
      </c>
      <c r="AN9" s="77">
        <v>0</v>
      </c>
      <c r="AO9" s="77">
        <v>0</v>
      </c>
      <c r="AP9" s="78">
        <v>0.10303714800000001</v>
      </c>
      <c r="AQ9" s="89">
        <v>0</v>
      </c>
      <c r="AR9" s="82">
        <v>0.10303714800000001</v>
      </c>
      <c r="AS9" s="83">
        <v>-36.435040848</v>
      </c>
    </row>
    <row r="10" spans="1:45" x14ac:dyDescent="0.6">
      <c r="A10" s="90" t="s">
        <v>167</v>
      </c>
      <c r="B10" s="91" t="s">
        <v>302</v>
      </c>
      <c r="C10" s="84">
        <v>2.0178282600000004</v>
      </c>
      <c r="D10" s="92">
        <v>1.1723040000000001E-3</v>
      </c>
      <c r="E10" s="93">
        <v>2.0190005640000002</v>
      </c>
      <c r="F10" s="94">
        <v>0</v>
      </c>
      <c r="G10" s="92">
        <v>6.4392984000000002</v>
      </c>
      <c r="H10" s="92">
        <v>1.5811450200000001</v>
      </c>
      <c r="I10" s="92">
        <v>55.693064808000003</v>
      </c>
      <c r="J10" s="92">
        <v>0</v>
      </c>
      <c r="K10" s="92">
        <v>21.942725724000002</v>
      </c>
      <c r="L10" s="92">
        <v>61.500072672000002</v>
      </c>
      <c r="M10" s="92">
        <v>86.628325176000004</v>
      </c>
      <c r="N10" s="92">
        <v>24.2269182</v>
      </c>
      <c r="O10" s="92">
        <v>0</v>
      </c>
      <c r="P10" s="95">
        <v>258.01155</v>
      </c>
      <c r="Q10" s="94">
        <v>5.4292329000000006</v>
      </c>
      <c r="R10" s="92">
        <v>3.3471791280000001</v>
      </c>
      <c r="S10" s="92">
        <v>0.173710332</v>
      </c>
      <c r="T10" s="92">
        <v>0.44103751200000002</v>
      </c>
      <c r="U10" s="92">
        <v>4.6173286439999996</v>
      </c>
      <c r="V10" s="95">
        <v>14.008488516</v>
      </c>
      <c r="W10" s="96">
        <v>272.020038516</v>
      </c>
      <c r="X10" s="97">
        <v>0</v>
      </c>
      <c r="Y10" s="89">
        <v>0</v>
      </c>
      <c r="Z10" s="89">
        <v>0</v>
      </c>
      <c r="AA10" s="98">
        <v>0</v>
      </c>
      <c r="AB10" s="99">
        <v>0</v>
      </c>
      <c r="AC10" s="89">
        <v>0</v>
      </c>
      <c r="AD10" s="100">
        <v>0</v>
      </c>
      <c r="AE10" s="100">
        <v>0</v>
      </c>
      <c r="AF10" s="100">
        <v>0</v>
      </c>
      <c r="AG10" s="93">
        <v>21.952606572000001</v>
      </c>
      <c r="AH10" s="101">
        <v>0</v>
      </c>
      <c r="AI10" s="101">
        <v>0</v>
      </c>
      <c r="AJ10" s="102">
        <v>0</v>
      </c>
      <c r="AK10" s="94">
        <v>13.168616436000002</v>
      </c>
      <c r="AL10" s="89">
        <v>0</v>
      </c>
      <c r="AM10" s="89">
        <v>0</v>
      </c>
      <c r="AN10" s="89">
        <v>0</v>
      </c>
      <c r="AO10" s="89">
        <v>0</v>
      </c>
      <c r="AP10" s="94">
        <v>2.597867532</v>
      </c>
      <c r="AQ10" s="89">
        <v>0</v>
      </c>
      <c r="AR10" s="96">
        <v>15.766483968000001</v>
      </c>
      <c r="AS10" s="103">
        <v>311.75812961999998</v>
      </c>
    </row>
    <row r="11" spans="1:45" x14ac:dyDescent="0.6">
      <c r="A11" s="104" t="s">
        <v>169</v>
      </c>
      <c r="B11" s="105" t="s">
        <v>303</v>
      </c>
      <c r="C11" s="106">
        <v>2.0178282600000004</v>
      </c>
      <c r="D11" s="107">
        <v>1.1723040000000001E-3</v>
      </c>
      <c r="E11" s="108">
        <v>2.0190005640000002</v>
      </c>
      <c r="F11" s="109">
        <v>0</v>
      </c>
      <c r="G11" s="107">
        <v>6.4392984000000002</v>
      </c>
      <c r="H11" s="107">
        <v>1.5811450200000001</v>
      </c>
      <c r="I11" s="107">
        <v>55.693064808000003</v>
      </c>
      <c r="J11" s="107">
        <v>0</v>
      </c>
      <c r="K11" s="107">
        <v>4.2621624000000004E-2</v>
      </c>
      <c r="L11" s="107">
        <v>55.543930992000007</v>
      </c>
      <c r="M11" s="107">
        <v>63.986068908000007</v>
      </c>
      <c r="N11" s="107">
        <v>24.2269182</v>
      </c>
      <c r="O11" s="107">
        <v>0</v>
      </c>
      <c r="P11" s="110">
        <v>207.51304795199999</v>
      </c>
      <c r="Q11" s="109">
        <v>5.408298900000001</v>
      </c>
      <c r="R11" s="107">
        <v>3.3471791280000001</v>
      </c>
      <c r="S11" s="107">
        <v>0.173710332</v>
      </c>
      <c r="T11" s="107">
        <v>0.44103751200000002</v>
      </c>
      <c r="U11" s="107">
        <v>4.6173286439999996</v>
      </c>
      <c r="V11" s="110">
        <v>13.987554516000001</v>
      </c>
      <c r="W11" s="111">
        <v>221.50060246800001</v>
      </c>
      <c r="X11" s="112">
        <v>0</v>
      </c>
      <c r="Y11" s="113">
        <v>0</v>
      </c>
      <c r="Z11" s="113">
        <v>0</v>
      </c>
      <c r="AA11" s="114">
        <v>0</v>
      </c>
      <c r="AB11" s="115">
        <v>0</v>
      </c>
      <c r="AC11" s="113">
        <v>0</v>
      </c>
      <c r="AD11" s="116">
        <v>0</v>
      </c>
      <c r="AE11" s="116">
        <v>0</v>
      </c>
      <c r="AF11" s="116">
        <v>0</v>
      </c>
      <c r="AG11" s="108">
        <v>21.952606572000001</v>
      </c>
      <c r="AH11" s="117">
        <v>0</v>
      </c>
      <c r="AI11" s="117">
        <v>0</v>
      </c>
      <c r="AJ11" s="118">
        <v>0</v>
      </c>
      <c r="AK11" s="109">
        <v>13.168616436000002</v>
      </c>
      <c r="AL11" s="113">
        <v>0</v>
      </c>
      <c r="AM11" s="113">
        <v>0</v>
      </c>
      <c r="AN11" s="113">
        <v>0</v>
      </c>
      <c r="AO11" s="113">
        <v>0</v>
      </c>
      <c r="AP11" s="119">
        <v>2.597867532</v>
      </c>
      <c r="AQ11" s="113">
        <v>0</v>
      </c>
      <c r="AR11" s="120">
        <v>15.766483968000001</v>
      </c>
      <c r="AS11" s="121">
        <v>261.23869357200005</v>
      </c>
    </row>
    <row r="12" spans="1:45" x14ac:dyDescent="0.6">
      <c r="A12" s="104" t="s">
        <v>171</v>
      </c>
      <c r="B12" s="105" t="s">
        <v>304</v>
      </c>
      <c r="C12" s="106">
        <v>0</v>
      </c>
      <c r="D12" s="107">
        <v>0</v>
      </c>
      <c r="E12" s="108">
        <v>0</v>
      </c>
      <c r="F12" s="109">
        <v>0</v>
      </c>
      <c r="G12" s="107">
        <v>0</v>
      </c>
      <c r="H12" s="107">
        <v>0</v>
      </c>
      <c r="I12" s="107">
        <v>0</v>
      </c>
      <c r="J12" s="107">
        <v>0</v>
      </c>
      <c r="K12" s="113">
        <v>0</v>
      </c>
      <c r="L12" s="107">
        <v>5.95614168</v>
      </c>
      <c r="M12" s="107">
        <v>22.642256268000001</v>
      </c>
      <c r="N12" s="107">
        <v>0</v>
      </c>
      <c r="O12" s="107">
        <v>0</v>
      </c>
      <c r="P12" s="110">
        <v>28.598397947999999</v>
      </c>
      <c r="Q12" s="109">
        <v>2.0934000000000001E-2</v>
      </c>
      <c r="R12" s="107">
        <v>0</v>
      </c>
      <c r="S12" s="107">
        <v>0</v>
      </c>
      <c r="T12" s="107">
        <v>0</v>
      </c>
      <c r="U12" s="107">
        <v>0</v>
      </c>
      <c r="V12" s="110">
        <v>2.0934000000000001E-2</v>
      </c>
      <c r="W12" s="111">
        <v>28.619331947999999</v>
      </c>
      <c r="X12" s="112">
        <v>0</v>
      </c>
      <c r="Y12" s="113">
        <v>0</v>
      </c>
      <c r="Z12" s="113">
        <v>0</v>
      </c>
      <c r="AA12" s="114">
        <v>0</v>
      </c>
      <c r="AB12" s="115">
        <v>0</v>
      </c>
      <c r="AC12" s="113">
        <v>0</v>
      </c>
      <c r="AD12" s="116">
        <v>0</v>
      </c>
      <c r="AE12" s="116">
        <v>0</v>
      </c>
      <c r="AF12" s="116">
        <v>0</v>
      </c>
      <c r="AG12" s="122">
        <v>0</v>
      </c>
      <c r="AH12" s="117">
        <v>0</v>
      </c>
      <c r="AI12" s="117">
        <v>0</v>
      </c>
      <c r="AJ12" s="118">
        <v>0</v>
      </c>
      <c r="AK12" s="123">
        <v>0</v>
      </c>
      <c r="AL12" s="113">
        <v>0</v>
      </c>
      <c r="AM12" s="113">
        <v>0</v>
      </c>
      <c r="AN12" s="113">
        <v>0</v>
      </c>
      <c r="AO12" s="113">
        <v>0</v>
      </c>
      <c r="AP12" s="119">
        <v>0</v>
      </c>
      <c r="AQ12" s="113">
        <v>0</v>
      </c>
      <c r="AR12" s="124">
        <v>0</v>
      </c>
      <c r="AS12" s="121">
        <v>28.619331947999999</v>
      </c>
    </row>
    <row r="13" spans="1:45" x14ac:dyDescent="0.6">
      <c r="A13" s="104" t="s">
        <v>173</v>
      </c>
      <c r="B13" s="105" t="s">
        <v>305</v>
      </c>
      <c r="C13" s="118">
        <v>0</v>
      </c>
      <c r="D13" s="113">
        <v>0</v>
      </c>
      <c r="E13" s="114">
        <v>0</v>
      </c>
      <c r="F13" s="115">
        <v>0</v>
      </c>
      <c r="G13" s="113">
        <v>0</v>
      </c>
      <c r="H13" s="113">
        <v>0</v>
      </c>
      <c r="I13" s="107">
        <v>0</v>
      </c>
      <c r="J13" s="113">
        <v>0</v>
      </c>
      <c r="K13" s="107">
        <v>21.900104100000004</v>
      </c>
      <c r="L13" s="113">
        <v>0</v>
      </c>
      <c r="M13" s="113">
        <v>0</v>
      </c>
      <c r="N13" s="113">
        <v>0</v>
      </c>
      <c r="O13" s="113">
        <v>0</v>
      </c>
      <c r="P13" s="110">
        <v>21.900104100000004</v>
      </c>
      <c r="Q13" s="109">
        <v>0</v>
      </c>
      <c r="R13" s="113">
        <v>0</v>
      </c>
      <c r="S13" s="113">
        <v>0</v>
      </c>
      <c r="T13" s="113">
        <v>0</v>
      </c>
      <c r="U13" s="113">
        <v>0</v>
      </c>
      <c r="V13" s="110">
        <v>0</v>
      </c>
      <c r="W13" s="111">
        <v>21.900104100000004</v>
      </c>
      <c r="X13" s="117">
        <v>0</v>
      </c>
      <c r="Y13" s="113">
        <v>0</v>
      </c>
      <c r="Z13" s="113">
        <v>0</v>
      </c>
      <c r="AA13" s="114">
        <v>0</v>
      </c>
      <c r="AB13" s="115">
        <v>0</v>
      </c>
      <c r="AC13" s="113">
        <v>0</v>
      </c>
      <c r="AD13" s="116">
        <v>0</v>
      </c>
      <c r="AE13" s="116">
        <v>0</v>
      </c>
      <c r="AF13" s="116">
        <v>0</v>
      </c>
      <c r="AG13" s="114">
        <v>0</v>
      </c>
      <c r="AH13" s="117">
        <v>0</v>
      </c>
      <c r="AI13" s="117">
        <v>0</v>
      </c>
      <c r="AJ13" s="118">
        <v>0</v>
      </c>
      <c r="AK13" s="115">
        <v>0</v>
      </c>
      <c r="AL13" s="113">
        <v>0</v>
      </c>
      <c r="AM13" s="113">
        <v>0</v>
      </c>
      <c r="AN13" s="113">
        <v>0</v>
      </c>
      <c r="AO13" s="113">
        <v>0</v>
      </c>
      <c r="AP13" s="116">
        <v>0</v>
      </c>
      <c r="AQ13" s="113">
        <v>0</v>
      </c>
      <c r="AR13" s="124">
        <v>0</v>
      </c>
      <c r="AS13" s="121">
        <v>21.900104100000004</v>
      </c>
    </row>
    <row r="14" spans="1:45" x14ac:dyDescent="0.6">
      <c r="A14" s="125" t="s">
        <v>175</v>
      </c>
      <c r="B14" s="126" t="s">
        <v>306</v>
      </c>
      <c r="C14" s="127">
        <v>23.444489016000002</v>
      </c>
      <c r="D14" s="128">
        <v>0.24078286800000001</v>
      </c>
      <c r="E14" s="129">
        <v>23.685271884000002</v>
      </c>
      <c r="F14" s="130">
        <v>469.25964223200003</v>
      </c>
      <c r="G14" s="128">
        <v>32.53478544</v>
      </c>
      <c r="H14" s="128">
        <v>32.728173732000002</v>
      </c>
      <c r="I14" s="128">
        <v>-46.705386852000004</v>
      </c>
      <c r="J14" s="128">
        <v>1.2476664000000002E-2</v>
      </c>
      <c r="K14" s="128">
        <v>-20.193020136000001</v>
      </c>
      <c r="L14" s="128">
        <v>-24.523469244000001</v>
      </c>
      <c r="M14" s="128">
        <v>-76.094168904</v>
      </c>
      <c r="N14" s="128">
        <v>-15.254689536000001</v>
      </c>
      <c r="O14" s="128">
        <v>11.52228294</v>
      </c>
      <c r="P14" s="131">
        <v>363.28662633599998</v>
      </c>
      <c r="Q14" s="130">
        <v>-3.6979073640000002</v>
      </c>
      <c r="R14" s="128">
        <v>1.4418501840000002</v>
      </c>
      <c r="S14" s="128">
        <v>-2.0389715999999999E-2</v>
      </c>
      <c r="T14" s="128">
        <v>-0.22089556800000001</v>
      </c>
      <c r="U14" s="128">
        <v>-5.0670328320000007</v>
      </c>
      <c r="V14" s="131">
        <v>-7.5643752960000006</v>
      </c>
      <c r="W14" s="132">
        <v>355.72225104000006</v>
      </c>
      <c r="X14" s="133">
        <v>217.920930336</v>
      </c>
      <c r="Y14" s="128">
        <v>0</v>
      </c>
      <c r="Z14" s="128">
        <v>0</v>
      </c>
      <c r="AA14" s="134">
        <v>0</v>
      </c>
      <c r="AB14" s="135">
        <v>49.086043199999999</v>
      </c>
      <c r="AC14" s="136">
        <v>44.283155580000006</v>
      </c>
      <c r="AD14" s="136">
        <v>6.177246588</v>
      </c>
      <c r="AE14" s="136">
        <v>0.78196863599999999</v>
      </c>
      <c r="AF14" s="137">
        <v>0</v>
      </c>
      <c r="AG14" s="129">
        <v>105.571878588</v>
      </c>
      <c r="AH14" s="138">
        <v>0</v>
      </c>
      <c r="AI14" s="139">
        <v>7.9316413920000004</v>
      </c>
      <c r="AJ14" s="130">
        <v>4.2157726560000004</v>
      </c>
      <c r="AK14" s="130">
        <v>65.332041372000006</v>
      </c>
      <c r="AL14" s="128">
        <v>4.7378247480000004</v>
      </c>
      <c r="AM14" s="128">
        <v>43.366916268000004</v>
      </c>
      <c r="AN14" s="128">
        <v>2.3136256800000004</v>
      </c>
      <c r="AO14" s="128">
        <v>3.4658330400000001</v>
      </c>
      <c r="AP14" s="128">
        <v>10.975151916000002</v>
      </c>
      <c r="AQ14" s="140">
        <v>26.204678783999999</v>
      </c>
      <c r="AR14" s="132">
        <v>160.611844464</v>
      </c>
      <c r="AS14" s="141">
        <v>871.44381770400014</v>
      </c>
    </row>
    <row r="15" spans="1:45" x14ac:dyDescent="0.6">
      <c r="A15" s="142" t="s">
        <v>177</v>
      </c>
      <c r="B15" s="143" t="s">
        <v>307</v>
      </c>
      <c r="C15" s="144">
        <v>23.281873704000002</v>
      </c>
      <c r="D15" s="145">
        <v>0</v>
      </c>
      <c r="E15" s="146">
        <v>23.281873704000002</v>
      </c>
      <c r="F15" s="147">
        <v>469.73229008400006</v>
      </c>
      <c r="G15" s="145">
        <v>9.6135208199999997</v>
      </c>
      <c r="H15" s="145">
        <v>-3.4016493960000003</v>
      </c>
      <c r="I15" s="145">
        <v>-85.917574008000003</v>
      </c>
      <c r="J15" s="145">
        <v>-9.5459040000000009E-3</v>
      </c>
      <c r="K15" s="145">
        <v>-25.301083608000003</v>
      </c>
      <c r="L15" s="145">
        <v>-214.52916178800001</v>
      </c>
      <c r="M15" s="145">
        <v>-86.587838820000002</v>
      </c>
      <c r="N15" s="145">
        <v>-36.505337220000001</v>
      </c>
      <c r="O15" s="145">
        <v>0</v>
      </c>
      <c r="P15" s="10">
        <v>27.09362016</v>
      </c>
      <c r="Q15" s="147">
        <v>-5.7499417800000003</v>
      </c>
      <c r="R15" s="145">
        <v>-7.3907905680000008</v>
      </c>
      <c r="S15" s="145">
        <v>-0.25886984400000002</v>
      </c>
      <c r="T15" s="145">
        <v>-0.52577834400000001</v>
      </c>
      <c r="U15" s="145">
        <v>-5.2610491440000002</v>
      </c>
      <c r="V15" s="10">
        <v>-19.18642968</v>
      </c>
      <c r="W15" s="10">
        <v>7.9071904800000006</v>
      </c>
      <c r="X15" s="10">
        <v>142.32306470400002</v>
      </c>
      <c r="Y15" s="145">
        <v>0</v>
      </c>
      <c r="Z15" s="145">
        <v>0</v>
      </c>
      <c r="AA15" s="10">
        <v>0</v>
      </c>
      <c r="AB15" s="148">
        <v>49.086043199999999</v>
      </c>
      <c r="AC15" s="149">
        <v>44.283155580000006</v>
      </c>
      <c r="AD15" s="150">
        <v>6.177246588</v>
      </c>
      <c r="AE15" s="150">
        <v>0.78196863599999999</v>
      </c>
      <c r="AF15" s="151">
        <v>-90.787827239999999</v>
      </c>
      <c r="AG15" s="146">
        <v>-90.787827239999999</v>
      </c>
      <c r="AH15" s="10">
        <v>-55.79262691200001</v>
      </c>
      <c r="AI15" s="10">
        <v>3.8979526680000003</v>
      </c>
      <c r="AJ15" s="147">
        <v>0</v>
      </c>
      <c r="AK15" s="147">
        <v>25.307615016000003</v>
      </c>
      <c r="AL15" s="145">
        <v>4.7378247480000004</v>
      </c>
      <c r="AM15" s="145">
        <v>43.366916268000004</v>
      </c>
      <c r="AN15" s="145">
        <v>0</v>
      </c>
      <c r="AO15" s="145">
        <v>3.1697006760000002</v>
      </c>
      <c r="AP15" s="145">
        <v>10.9160343</v>
      </c>
      <c r="AQ15" s="151">
        <v>0</v>
      </c>
      <c r="AR15" s="10">
        <v>87.498091008000003</v>
      </c>
      <c r="AS15" s="10">
        <v>118.32771841200001</v>
      </c>
    </row>
    <row r="16" spans="1:45" x14ac:dyDescent="0.6">
      <c r="A16" s="104" t="s">
        <v>179</v>
      </c>
      <c r="B16" s="105" t="s">
        <v>308</v>
      </c>
      <c r="C16" s="106">
        <v>0</v>
      </c>
      <c r="D16" s="107">
        <v>0</v>
      </c>
      <c r="E16" s="108">
        <v>0</v>
      </c>
      <c r="F16" s="109">
        <v>0</v>
      </c>
      <c r="G16" s="107">
        <v>0</v>
      </c>
      <c r="H16" s="107">
        <v>0</v>
      </c>
      <c r="I16" s="107">
        <v>0</v>
      </c>
      <c r="J16" s="107">
        <v>0</v>
      </c>
      <c r="K16" s="113">
        <v>0</v>
      </c>
      <c r="L16" s="107">
        <v>0</v>
      </c>
      <c r="M16" s="107">
        <v>0</v>
      </c>
      <c r="N16" s="107">
        <v>0</v>
      </c>
      <c r="O16" s="107">
        <v>0</v>
      </c>
      <c r="P16" s="110">
        <v>0</v>
      </c>
      <c r="Q16" s="109">
        <v>0</v>
      </c>
      <c r="R16" s="107">
        <v>0</v>
      </c>
      <c r="S16" s="107">
        <v>0</v>
      </c>
      <c r="T16" s="107">
        <v>0</v>
      </c>
      <c r="U16" s="107">
        <v>0</v>
      </c>
      <c r="V16" s="110">
        <v>0</v>
      </c>
      <c r="W16" s="111">
        <v>0</v>
      </c>
      <c r="X16" s="112">
        <v>0</v>
      </c>
      <c r="Y16" s="107">
        <v>0</v>
      </c>
      <c r="Z16" s="107">
        <v>0</v>
      </c>
      <c r="AA16" s="108">
        <v>0</v>
      </c>
      <c r="AB16" s="115">
        <v>0</v>
      </c>
      <c r="AC16" s="113">
        <v>0</v>
      </c>
      <c r="AD16" s="116">
        <v>0</v>
      </c>
      <c r="AE16" s="116">
        <v>0</v>
      </c>
      <c r="AF16" s="116">
        <v>0</v>
      </c>
      <c r="AG16" s="108">
        <v>0</v>
      </c>
      <c r="AH16" s="117">
        <v>0</v>
      </c>
      <c r="AI16" s="112">
        <v>0</v>
      </c>
      <c r="AJ16" s="106">
        <v>0</v>
      </c>
      <c r="AK16" s="109">
        <v>0</v>
      </c>
      <c r="AL16" s="107">
        <v>0</v>
      </c>
      <c r="AM16" s="107">
        <v>0</v>
      </c>
      <c r="AN16" s="107">
        <v>0</v>
      </c>
      <c r="AO16" s="107">
        <v>0</v>
      </c>
      <c r="AP16" s="119">
        <v>0</v>
      </c>
      <c r="AQ16" s="119">
        <v>0</v>
      </c>
      <c r="AR16" s="120">
        <v>0</v>
      </c>
      <c r="AS16" s="121">
        <v>0</v>
      </c>
    </row>
    <row r="17" spans="1:45" x14ac:dyDescent="0.6">
      <c r="A17" s="104" t="s">
        <v>181</v>
      </c>
      <c r="B17" s="105" t="s">
        <v>309</v>
      </c>
      <c r="C17" s="106">
        <v>0</v>
      </c>
      <c r="D17" s="107">
        <v>0</v>
      </c>
      <c r="E17" s="108">
        <v>0</v>
      </c>
      <c r="F17" s="109">
        <v>0</v>
      </c>
      <c r="G17" s="107">
        <v>0</v>
      </c>
      <c r="H17" s="107">
        <v>0</v>
      </c>
      <c r="I17" s="107">
        <v>0</v>
      </c>
      <c r="J17" s="107">
        <v>0</v>
      </c>
      <c r="K17" s="113">
        <v>0</v>
      </c>
      <c r="L17" s="107">
        <v>0</v>
      </c>
      <c r="M17" s="107">
        <v>0</v>
      </c>
      <c r="N17" s="107">
        <v>0</v>
      </c>
      <c r="O17" s="107">
        <v>0</v>
      </c>
      <c r="P17" s="110">
        <v>0</v>
      </c>
      <c r="Q17" s="109">
        <v>0</v>
      </c>
      <c r="R17" s="107">
        <v>0</v>
      </c>
      <c r="S17" s="107">
        <v>0</v>
      </c>
      <c r="T17" s="107">
        <v>0</v>
      </c>
      <c r="U17" s="107">
        <v>0</v>
      </c>
      <c r="V17" s="110">
        <v>0</v>
      </c>
      <c r="W17" s="111">
        <v>0</v>
      </c>
      <c r="X17" s="112">
        <v>0</v>
      </c>
      <c r="Y17" s="107">
        <v>0</v>
      </c>
      <c r="Z17" s="107">
        <v>0</v>
      </c>
      <c r="AA17" s="108">
        <v>0</v>
      </c>
      <c r="AB17" s="115">
        <v>0</v>
      </c>
      <c r="AC17" s="113">
        <v>0</v>
      </c>
      <c r="AD17" s="116">
        <v>0</v>
      </c>
      <c r="AE17" s="116">
        <v>0</v>
      </c>
      <c r="AF17" s="116">
        <v>0</v>
      </c>
      <c r="AG17" s="108">
        <v>0</v>
      </c>
      <c r="AH17" s="117">
        <v>0</v>
      </c>
      <c r="AI17" s="112">
        <v>0</v>
      </c>
      <c r="AJ17" s="106">
        <v>0</v>
      </c>
      <c r="AK17" s="109">
        <v>0</v>
      </c>
      <c r="AL17" s="107">
        <v>0</v>
      </c>
      <c r="AM17" s="107">
        <v>0</v>
      </c>
      <c r="AN17" s="107">
        <v>0</v>
      </c>
      <c r="AO17" s="107">
        <v>0</v>
      </c>
      <c r="AP17" s="119">
        <v>0</v>
      </c>
      <c r="AQ17" s="119">
        <v>0</v>
      </c>
      <c r="AR17" s="120">
        <v>0</v>
      </c>
      <c r="AS17" s="121">
        <v>0</v>
      </c>
    </row>
    <row r="18" spans="1:45" x14ac:dyDescent="0.6">
      <c r="A18" s="104" t="s">
        <v>183</v>
      </c>
      <c r="B18" s="105" t="s">
        <v>310</v>
      </c>
      <c r="C18" s="106">
        <v>0</v>
      </c>
      <c r="D18" s="107">
        <v>0</v>
      </c>
      <c r="E18" s="108">
        <v>0</v>
      </c>
      <c r="F18" s="109">
        <v>469.73229008400006</v>
      </c>
      <c r="G18" s="107">
        <v>15.52528242</v>
      </c>
      <c r="H18" s="107">
        <v>-7.4315700000000007</v>
      </c>
      <c r="I18" s="107">
        <v>-85.917574008000003</v>
      </c>
      <c r="J18" s="107">
        <v>-9.5459040000000009E-3</v>
      </c>
      <c r="K18" s="107">
        <v>-25.301083608000003</v>
      </c>
      <c r="L18" s="107">
        <v>-215.22546849599999</v>
      </c>
      <c r="M18" s="107">
        <v>-96.627157199999999</v>
      </c>
      <c r="N18" s="107">
        <v>-41.813990280000006</v>
      </c>
      <c r="O18" s="107">
        <v>0</v>
      </c>
      <c r="P18" s="110">
        <v>12.931183008</v>
      </c>
      <c r="Q18" s="109">
        <v>-5.7499417800000003</v>
      </c>
      <c r="R18" s="109">
        <v>-7.3907905680000008</v>
      </c>
      <c r="S18" s="109">
        <v>-0.25886984400000002</v>
      </c>
      <c r="T18" s="109">
        <v>-0.52577834400000001</v>
      </c>
      <c r="U18" s="107">
        <v>-5.2610491440000002</v>
      </c>
      <c r="V18" s="110">
        <v>-19.18642968</v>
      </c>
      <c r="W18" s="111">
        <v>-6.2552466720000011</v>
      </c>
      <c r="X18" s="112">
        <v>0</v>
      </c>
      <c r="Y18" s="107">
        <v>0</v>
      </c>
      <c r="Z18" s="107">
        <v>6.5912373720000001</v>
      </c>
      <c r="AA18" s="108">
        <v>6.5912373720000001</v>
      </c>
      <c r="AB18" s="115">
        <v>0</v>
      </c>
      <c r="AC18" s="113">
        <v>0</v>
      </c>
      <c r="AD18" s="116">
        <v>0</v>
      </c>
      <c r="AE18" s="116">
        <v>0</v>
      </c>
      <c r="AF18" s="116">
        <v>0</v>
      </c>
      <c r="AG18" s="108">
        <v>0</v>
      </c>
      <c r="AH18" s="117">
        <v>0</v>
      </c>
      <c r="AI18" s="112">
        <v>0</v>
      </c>
      <c r="AJ18" s="106">
        <v>0</v>
      </c>
      <c r="AK18" s="109">
        <v>0</v>
      </c>
      <c r="AL18" s="107">
        <v>0</v>
      </c>
      <c r="AM18" s="107">
        <v>0</v>
      </c>
      <c r="AN18" s="107">
        <v>0</v>
      </c>
      <c r="AO18" s="107">
        <v>0</v>
      </c>
      <c r="AP18" s="119">
        <v>10.9160343</v>
      </c>
      <c r="AQ18" s="119">
        <v>0</v>
      </c>
      <c r="AR18" s="120">
        <v>10.9160343</v>
      </c>
      <c r="AS18" s="121">
        <v>11.252025000000001</v>
      </c>
    </row>
    <row r="19" spans="1:45" x14ac:dyDescent="0.6">
      <c r="A19" s="104" t="s">
        <v>134</v>
      </c>
      <c r="B19" s="105" t="s">
        <v>311</v>
      </c>
      <c r="C19" s="106">
        <v>0</v>
      </c>
      <c r="D19" s="107">
        <v>0</v>
      </c>
      <c r="E19" s="108">
        <v>0</v>
      </c>
      <c r="F19" s="109">
        <v>0</v>
      </c>
      <c r="G19" s="107">
        <v>0</v>
      </c>
      <c r="H19" s="107">
        <v>0</v>
      </c>
      <c r="I19" s="107">
        <v>0</v>
      </c>
      <c r="J19" s="107">
        <v>0</v>
      </c>
      <c r="K19" s="113">
        <v>0</v>
      </c>
      <c r="L19" s="107">
        <v>0</v>
      </c>
      <c r="M19" s="107">
        <v>0</v>
      </c>
      <c r="N19" s="107">
        <v>0</v>
      </c>
      <c r="O19" s="107">
        <v>0</v>
      </c>
      <c r="P19" s="110">
        <v>0</v>
      </c>
      <c r="Q19" s="109">
        <v>0</v>
      </c>
      <c r="R19" s="107">
        <v>0</v>
      </c>
      <c r="S19" s="107">
        <v>0</v>
      </c>
      <c r="T19" s="107">
        <v>0</v>
      </c>
      <c r="U19" s="107">
        <v>0</v>
      </c>
      <c r="V19" s="110">
        <v>0</v>
      </c>
      <c r="W19" s="111">
        <v>0</v>
      </c>
      <c r="X19" s="112">
        <v>7.7828843880000003</v>
      </c>
      <c r="Y19" s="107">
        <v>0</v>
      </c>
      <c r="Z19" s="107">
        <v>-6.5912373720000001</v>
      </c>
      <c r="AA19" s="108">
        <v>-6.5912373720000001</v>
      </c>
      <c r="AB19" s="115">
        <v>0</v>
      </c>
      <c r="AC19" s="113">
        <v>0</v>
      </c>
      <c r="AD19" s="116">
        <v>0</v>
      </c>
      <c r="AE19" s="116">
        <v>0</v>
      </c>
      <c r="AF19" s="116">
        <v>0</v>
      </c>
      <c r="AG19" s="108">
        <v>0</v>
      </c>
      <c r="AH19" s="117">
        <v>0</v>
      </c>
      <c r="AI19" s="112">
        <v>0</v>
      </c>
      <c r="AJ19" s="106">
        <v>0</v>
      </c>
      <c r="AK19" s="109">
        <v>0</v>
      </c>
      <c r="AL19" s="107">
        <v>0</v>
      </c>
      <c r="AM19" s="107">
        <v>0</v>
      </c>
      <c r="AN19" s="107">
        <v>0</v>
      </c>
      <c r="AO19" s="107">
        <v>0</v>
      </c>
      <c r="AP19" s="119">
        <v>0</v>
      </c>
      <c r="AQ19" s="119">
        <v>0</v>
      </c>
      <c r="AR19" s="120">
        <v>0</v>
      </c>
      <c r="AS19" s="121">
        <v>1.1916470160000001</v>
      </c>
    </row>
    <row r="20" spans="1:45" x14ac:dyDescent="0.6">
      <c r="A20" s="104" t="s">
        <v>186</v>
      </c>
      <c r="B20" s="105" t="s">
        <v>312</v>
      </c>
      <c r="C20" s="106">
        <v>0</v>
      </c>
      <c r="D20" s="107">
        <v>0</v>
      </c>
      <c r="E20" s="108">
        <v>0</v>
      </c>
      <c r="F20" s="109">
        <v>0</v>
      </c>
      <c r="G20" s="107">
        <v>-6.3961324920000004</v>
      </c>
      <c r="H20" s="107">
        <v>4.029920604</v>
      </c>
      <c r="I20" s="107">
        <v>0</v>
      </c>
      <c r="J20" s="107">
        <v>0</v>
      </c>
      <c r="K20" s="113">
        <v>0</v>
      </c>
      <c r="L20" s="107">
        <v>0</v>
      </c>
      <c r="M20" s="107">
        <v>0</v>
      </c>
      <c r="N20" s="107">
        <v>5.3086530600000001</v>
      </c>
      <c r="O20" s="107">
        <v>0</v>
      </c>
      <c r="P20" s="110">
        <v>2.9424411720000001</v>
      </c>
      <c r="Q20" s="109">
        <v>0</v>
      </c>
      <c r="R20" s="107">
        <v>0</v>
      </c>
      <c r="S20" s="107">
        <v>0</v>
      </c>
      <c r="T20" s="107">
        <v>0</v>
      </c>
      <c r="U20" s="107">
        <v>0</v>
      </c>
      <c r="V20" s="110">
        <v>0</v>
      </c>
      <c r="W20" s="111">
        <v>2.9424411720000001</v>
      </c>
      <c r="X20" s="112">
        <v>0</v>
      </c>
      <c r="Y20" s="107">
        <v>-3.062937276</v>
      </c>
      <c r="Z20" s="107">
        <v>0</v>
      </c>
      <c r="AA20" s="108">
        <v>-3.062937276</v>
      </c>
      <c r="AB20" s="115">
        <v>0</v>
      </c>
      <c r="AC20" s="113">
        <v>0</v>
      </c>
      <c r="AD20" s="116">
        <v>0</v>
      </c>
      <c r="AE20" s="116">
        <v>0</v>
      </c>
      <c r="AF20" s="116">
        <v>0</v>
      </c>
      <c r="AG20" s="108">
        <v>0</v>
      </c>
      <c r="AH20" s="117">
        <v>0</v>
      </c>
      <c r="AI20" s="112">
        <v>0</v>
      </c>
      <c r="AJ20" s="106">
        <v>0</v>
      </c>
      <c r="AK20" s="109">
        <v>0</v>
      </c>
      <c r="AL20" s="107">
        <v>0</v>
      </c>
      <c r="AM20" s="107">
        <v>0</v>
      </c>
      <c r="AN20" s="107">
        <v>0</v>
      </c>
      <c r="AO20" s="107">
        <v>0</v>
      </c>
      <c r="AP20" s="119">
        <v>0</v>
      </c>
      <c r="AQ20" s="119">
        <v>0</v>
      </c>
      <c r="AR20" s="120">
        <v>0</v>
      </c>
      <c r="AS20" s="121">
        <v>-0.12049610400000001</v>
      </c>
    </row>
    <row r="21" spans="1:45" x14ac:dyDescent="0.6">
      <c r="A21" s="104" t="s">
        <v>188</v>
      </c>
      <c r="B21" s="105" t="s">
        <v>313</v>
      </c>
      <c r="C21" s="152">
        <v>23.281873704000002</v>
      </c>
      <c r="D21" s="107">
        <v>0</v>
      </c>
      <c r="E21" s="108">
        <v>23.281873704000002</v>
      </c>
      <c r="F21" s="109">
        <v>0</v>
      </c>
      <c r="G21" s="107">
        <v>0</v>
      </c>
      <c r="H21" s="10">
        <v>0</v>
      </c>
      <c r="I21" s="107">
        <v>0</v>
      </c>
      <c r="J21" s="107">
        <v>0</v>
      </c>
      <c r="K21" s="113">
        <v>0</v>
      </c>
      <c r="L21" s="107">
        <v>0.69530187600000015</v>
      </c>
      <c r="M21" s="107">
        <v>5.9793365520000012</v>
      </c>
      <c r="N21" s="107">
        <v>0</v>
      </c>
      <c r="O21" s="107">
        <v>0</v>
      </c>
      <c r="P21" s="110">
        <v>6.6746384280000006</v>
      </c>
      <c r="Q21" s="109">
        <v>0</v>
      </c>
      <c r="R21" s="107">
        <v>0</v>
      </c>
      <c r="S21" s="107">
        <v>0</v>
      </c>
      <c r="T21" s="107">
        <v>0</v>
      </c>
      <c r="U21" s="107">
        <v>0</v>
      </c>
      <c r="V21" s="110">
        <v>0</v>
      </c>
      <c r="W21" s="111">
        <v>6.6746384280000006</v>
      </c>
      <c r="X21" s="112">
        <v>82.177631172000005</v>
      </c>
      <c r="Y21" s="107">
        <v>0</v>
      </c>
      <c r="Z21" s="107">
        <v>0</v>
      </c>
      <c r="AA21" s="108">
        <v>0</v>
      </c>
      <c r="AB21" s="148">
        <v>49.086043199999999</v>
      </c>
      <c r="AC21" s="149">
        <v>44.283155580000006</v>
      </c>
      <c r="AD21" s="150">
        <v>6.177246588</v>
      </c>
      <c r="AE21" s="150">
        <v>0.78196863599999999</v>
      </c>
      <c r="AF21" s="119">
        <v>-64.985039388000004</v>
      </c>
      <c r="AG21" s="108">
        <v>-64.985039388000004</v>
      </c>
      <c r="AH21" s="117">
        <v>0</v>
      </c>
      <c r="AI21" s="112">
        <v>3.6034112880000002</v>
      </c>
      <c r="AJ21" s="106">
        <v>0</v>
      </c>
      <c r="AK21" s="109">
        <v>19.123627680000002</v>
      </c>
      <c r="AL21" s="107">
        <v>4.7378247480000004</v>
      </c>
      <c r="AM21" s="107">
        <v>0</v>
      </c>
      <c r="AN21" s="107">
        <v>0</v>
      </c>
      <c r="AO21" s="107">
        <v>2.9562994800000002</v>
      </c>
      <c r="AP21" s="119">
        <v>0</v>
      </c>
      <c r="AQ21" s="119">
        <v>0</v>
      </c>
      <c r="AR21" s="153">
        <v>26.817751908000002</v>
      </c>
      <c r="AS21" s="121">
        <v>77.57026711200001</v>
      </c>
    </row>
    <row r="22" spans="1:45" x14ac:dyDescent="0.6">
      <c r="A22" s="104" t="s">
        <v>190</v>
      </c>
      <c r="B22" s="105" t="s">
        <v>314</v>
      </c>
      <c r="C22" s="106">
        <v>0</v>
      </c>
      <c r="D22" s="107">
        <v>0</v>
      </c>
      <c r="E22" s="108">
        <v>0</v>
      </c>
      <c r="F22" s="109">
        <v>0</v>
      </c>
      <c r="G22" s="107">
        <v>0.484370892</v>
      </c>
      <c r="H22" s="10">
        <v>0</v>
      </c>
      <c r="I22" s="107">
        <v>0</v>
      </c>
      <c r="J22" s="107">
        <v>0</v>
      </c>
      <c r="K22" s="113">
        <v>0</v>
      </c>
      <c r="L22" s="107">
        <v>1.004832E-3</v>
      </c>
      <c r="M22" s="107">
        <v>4.0599818280000006</v>
      </c>
      <c r="N22" s="107">
        <v>0</v>
      </c>
      <c r="O22" s="107">
        <v>0</v>
      </c>
      <c r="P22" s="110">
        <v>4.5453575519999996</v>
      </c>
      <c r="Q22" s="107">
        <v>0</v>
      </c>
      <c r="R22" s="107">
        <v>0</v>
      </c>
      <c r="S22" s="107">
        <v>0</v>
      </c>
      <c r="T22" s="107">
        <v>0</v>
      </c>
      <c r="U22" s="107">
        <v>0</v>
      </c>
      <c r="V22" s="110">
        <v>0</v>
      </c>
      <c r="W22" s="111">
        <v>4.5453575519999996</v>
      </c>
      <c r="X22" s="112">
        <v>52.362549144000006</v>
      </c>
      <c r="Y22" s="107">
        <v>3.062937276</v>
      </c>
      <c r="Z22" s="107">
        <v>0</v>
      </c>
      <c r="AA22" s="108">
        <v>3.062937276</v>
      </c>
      <c r="AB22" s="115">
        <v>0</v>
      </c>
      <c r="AC22" s="113">
        <v>0</v>
      </c>
      <c r="AD22" s="116">
        <v>0</v>
      </c>
      <c r="AE22" s="116">
        <v>0</v>
      </c>
      <c r="AF22" s="10">
        <v>-25.802787852000002</v>
      </c>
      <c r="AG22" s="108">
        <v>-25.802787852000002</v>
      </c>
      <c r="AH22" s="112">
        <v>-55.79262691200001</v>
      </c>
      <c r="AI22" s="112">
        <v>0.29454138000000002</v>
      </c>
      <c r="AJ22" s="106">
        <v>0</v>
      </c>
      <c r="AK22" s="109">
        <v>6.1839873360000013</v>
      </c>
      <c r="AL22" s="107">
        <v>0</v>
      </c>
      <c r="AM22" s="107">
        <v>43.366916268000004</v>
      </c>
      <c r="AN22" s="107">
        <v>0</v>
      </c>
      <c r="AO22" s="107">
        <v>0.21340119599999999</v>
      </c>
      <c r="AP22" s="119">
        <v>0</v>
      </c>
      <c r="AQ22" s="119">
        <v>0</v>
      </c>
      <c r="AR22" s="120">
        <v>49.764304799999998</v>
      </c>
      <c r="AS22" s="121">
        <v>28.434400992000004</v>
      </c>
    </row>
    <row r="23" spans="1:45" x14ac:dyDescent="0.6">
      <c r="A23" s="154" t="s">
        <v>192</v>
      </c>
      <c r="B23" s="155" t="s">
        <v>315</v>
      </c>
      <c r="C23" s="152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1.004832E-3</v>
      </c>
      <c r="M23" s="10">
        <v>1.7513384400000001</v>
      </c>
      <c r="N23" s="10">
        <v>0</v>
      </c>
      <c r="O23" s="10">
        <v>0</v>
      </c>
      <c r="P23" s="10">
        <v>1.7523432720000001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1.7523432720000001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56">
        <v>0</v>
      </c>
      <c r="AE23" s="156">
        <v>0</v>
      </c>
      <c r="AF23" s="10">
        <v>-0.69500880000000009</v>
      </c>
      <c r="AG23" s="10">
        <v>-0.69500880000000009</v>
      </c>
      <c r="AH23" s="10">
        <v>-3.8979107999999998E-2</v>
      </c>
      <c r="AI23" s="10">
        <v>0</v>
      </c>
      <c r="AJ23" s="152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20">
        <v>0</v>
      </c>
      <c r="AS23" s="121">
        <v>1.018355364</v>
      </c>
    </row>
    <row r="24" spans="1:45" x14ac:dyDescent="0.6">
      <c r="A24" s="154" t="s">
        <v>194</v>
      </c>
      <c r="B24" s="155" t="s">
        <v>316</v>
      </c>
      <c r="C24" s="152">
        <v>0</v>
      </c>
      <c r="D24" s="10">
        <v>0</v>
      </c>
      <c r="E24" s="10">
        <v>0</v>
      </c>
      <c r="F24" s="10">
        <v>0</v>
      </c>
      <c r="G24" s="10">
        <v>0.484370892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0.484370892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0.484370892</v>
      </c>
      <c r="X24" s="10">
        <v>18.402744456000001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56">
        <v>0</v>
      </c>
      <c r="AE24" s="156">
        <v>0</v>
      </c>
      <c r="AF24" s="10">
        <v>-5.7833943120000004</v>
      </c>
      <c r="AG24" s="10">
        <v>-5.7833943120000004</v>
      </c>
      <c r="AH24" s="10">
        <v>-8.7004634760000013</v>
      </c>
      <c r="AI24" s="10">
        <v>0</v>
      </c>
      <c r="AJ24" s="152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20">
        <v>0</v>
      </c>
      <c r="AS24" s="121">
        <v>4.4032575600000001</v>
      </c>
    </row>
    <row r="25" spans="1:45" x14ac:dyDescent="0.6">
      <c r="A25" s="154" t="s">
        <v>196</v>
      </c>
      <c r="B25" s="155" t="s">
        <v>317</v>
      </c>
      <c r="C25" s="152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56">
        <v>0</v>
      </c>
      <c r="AE25" s="156">
        <v>0</v>
      </c>
      <c r="AF25" s="10">
        <v>0</v>
      </c>
      <c r="AG25" s="10">
        <v>0</v>
      </c>
      <c r="AH25" s="10">
        <v>0</v>
      </c>
      <c r="AI25" s="10">
        <v>0</v>
      </c>
      <c r="AJ25" s="152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20">
        <v>0</v>
      </c>
      <c r="AS25" s="121">
        <v>0</v>
      </c>
    </row>
    <row r="26" spans="1:45" x14ac:dyDescent="0.6">
      <c r="A26" s="154" t="s">
        <v>198</v>
      </c>
      <c r="B26" s="155" t="s">
        <v>318</v>
      </c>
      <c r="C26" s="152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0.31698262800000004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56">
        <v>0</v>
      </c>
      <c r="AE26" s="156">
        <v>0</v>
      </c>
      <c r="AF26" s="10">
        <v>-0.133600788</v>
      </c>
      <c r="AG26" s="10">
        <v>-0.133600788</v>
      </c>
      <c r="AH26" s="10">
        <v>-0.12196148400000001</v>
      </c>
      <c r="AI26" s="10">
        <v>0</v>
      </c>
      <c r="AJ26" s="152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1.8086976000000001E-2</v>
      </c>
      <c r="AP26" s="10">
        <v>0</v>
      </c>
      <c r="AQ26" s="10">
        <v>0</v>
      </c>
      <c r="AR26" s="120">
        <v>1.8086976000000001E-2</v>
      </c>
      <c r="AS26" s="121">
        <v>7.9507332E-2</v>
      </c>
    </row>
    <row r="27" spans="1:45" x14ac:dyDescent="0.6">
      <c r="A27" s="154" t="s">
        <v>200</v>
      </c>
      <c r="B27" s="155" t="s">
        <v>319</v>
      </c>
      <c r="C27" s="152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0.45493768800000001</v>
      </c>
      <c r="N27" s="10">
        <v>0</v>
      </c>
      <c r="O27" s="10">
        <v>0</v>
      </c>
      <c r="P27" s="10">
        <v>0.45493768800000001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0.45493768800000001</v>
      </c>
      <c r="X27" s="10">
        <v>3.2004317880000004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56">
        <v>0</v>
      </c>
      <c r="AE27" s="156">
        <v>0</v>
      </c>
      <c r="AF27" s="10">
        <v>-0.95249700000000004</v>
      </c>
      <c r="AG27" s="10">
        <v>-0.95249700000000004</v>
      </c>
      <c r="AH27" s="10">
        <v>-1.983203424</v>
      </c>
      <c r="AI27" s="10">
        <v>0</v>
      </c>
      <c r="AJ27" s="152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20">
        <v>0</v>
      </c>
      <c r="AS27" s="121">
        <v>0.71966905199999998</v>
      </c>
    </row>
    <row r="28" spans="1:45" x14ac:dyDescent="0.6">
      <c r="A28" s="154" t="s">
        <v>202</v>
      </c>
      <c r="B28" s="155" t="s">
        <v>320</v>
      </c>
      <c r="C28" s="152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5.2522987320000007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56">
        <v>0</v>
      </c>
      <c r="AE28" s="156">
        <v>0</v>
      </c>
      <c r="AF28" s="10">
        <v>-2.0971262519999998</v>
      </c>
      <c r="AG28" s="10">
        <v>-2.0971262519999998</v>
      </c>
      <c r="AH28" s="10">
        <v>-1.7490357000000003</v>
      </c>
      <c r="AI28" s="10">
        <v>0</v>
      </c>
      <c r="AJ28" s="152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20">
        <v>0</v>
      </c>
      <c r="AS28" s="121">
        <v>1.40613678</v>
      </c>
    </row>
    <row r="29" spans="1:45" x14ac:dyDescent="0.6">
      <c r="A29" s="154" t="s">
        <v>204</v>
      </c>
      <c r="B29" s="155" t="s">
        <v>321</v>
      </c>
      <c r="C29" s="152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0.89605893600000008</v>
      </c>
      <c r="N29" s="10">
        <v>0</v>
      </c>
      <c r="O29" s="10">
        <v>0</v>
      </c>
      <c r="P29" s="10">
        <v>0.89605893600000008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0.89605893600000008</v>
      </c>
      <c r="X29" s="10">
        <v>14.516556696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56">
        <v>0</v>
      </c>
      <c r="AE29" s="156">
        <v>0</v>
      </c>
      <c r="AF29" s="10">
        <v>-11.79589032</v>
      </c>
      <c r="AG29" s="10">
        <v>-11.79589032</v>
      </c>
      <c r="AH29" s="10">
        <v>-36.440274348000003</v>
      </c>
      <c r="AI29" s="10">
        <v>0</v>
      </c>
      <c r="AJ29" s="152">
        <v>0</v>
      </c>
      <c r="AK29" s="10">
        <v>5.4727337520000008</v>
      </c>
      <c r="AL29" s="10">
        <v>0</v>
      </c>
      <c r="AM29" s="10">
        <v>43.366916268000004</v>
      </c>
      <c r="AN29" s="10">
        <v>0</v>
      </c>
      <c r="AO29" s="10">
        <v>1.8421920000000001E-3</v>
      </c>
      <c r="AP29" s="10">
        <v>0</v>
      </c>
      <c r="AQ29" s="10">
        <v>0</v>
      </c>
      <c r="AR29" s="120">
        <v>48.841492211999999</v>
      </c>
      <c r="AS29" s="121">
        <v>16.017943175999999</v>
      </c>
    </row>
    <row r="30" spans="1:45" x14ac:dyDescent="0.6">
      <c r="A30" s="154" t="s">
        <v>206</v>
      </c>
      <c r="B30" s="155" t="s">
        <v>322</v>
      </c>
      <c r="C30" s="152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0.95764676400000004</v>
      </c>
      <c r="N30" s="10">
        <v>0</v>
      </c>
      <c r="O30" s="10">
        <v>0</v>
      </c>
      <c r="P30" s="10">
        <v>0.95764676400000004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0.95764676400000004</v>
      </c>
      <c r="X30" s="10">
        <v>5.0015931480000004</v>
      </c>
      <c r="Y30" s="10">
        <v>3.062937276</v>
      </c>
      <c r="Z30" s="10">
        <v>0</v>
      </c>
      <c r="AA30" s="10">
        <v>3.062937276</v>
      </c>
      <c r="AB30" s="10">
        <v>0</v>
      </c>
      <c r="AC30" s="10">
        <v>0</v>
      </c>
      <c r="AD30" s="156">
        <v>0</v>
      </c>
      <c r="AE30" s="156">
        <v>0</v>
      </c>
      <c r="AF30" s="10">
        <v>-2.047596408</v>
      </c>
      <c r="AG30" s="10">
        <v>-2.047596408</v>
      </c>
      <c r="AH30" s="10">
        <v>-4.1476115519999999</v>
      </c>
      <c r="AI30" s="10">
        <v>0.24396483600000002</v>
      </c>
      <c r="AJ30" s="152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20">
        <v>0</v>
      </c>
      <c r="AS30" s="121">
        <v>3.0709340640000002</v>
      </c>
    </row>
    <row r="31" spans="1:45" x14ac:dyDescent="0.6">
      <c r="A31" s="154" t="s">
        <v>208</v>
      </c>
      <c r="B31" s="155" t="s">
        <v>323</v>
      </c>
      <c r="C31" s="152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1.0497563640000001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56">
        <v>0</v>
      </c>
      <c r="AE31" s="156">
        <v>0</v>
      </c>
      <c r="AF31" s="10">
        <v>-0.35608733999999997</v>
      </c>
      <c r="AG31" s="10">
        <v>-0.35608733999999997</v>
      </c>
      <c r="AH31" s="10">
        <v>-0.50505368400000006</v>
      </c>
      <c r="AI31" s="10">
        <v>0</v>
      </c>
      <c r="AJ31" s="152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20">
        <v>0</v>
      </c>
      <c r="AS31" s="121">
        <v>0.18861534000000002</v>
      </c>
    </row>
    <row r="32" spans="1:45" x14ac:dyDescent="0.6">
      <c r="A32" s="154" t="s">
        <v>210</v>
      </c>
      <c r="B32" s="155" t="s">
        <v>324</v>
      </c>
      <c r="C32" s="152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56">
        <v>0</v>
      </c>
      <c r="AE32" s="156">
        <v>0</v>
      </c>
      <c r="AF32" s="10">
        <v>0</v>
      </c>
      <c r="AG32" s="10">
        <v>0</v>
      </c>
      <c r="AH32" s="10">
        <v>0</v>
      </c>
      <c r="AI32" s="10">
        <v>0</v>
      </c>
      <c r="AJ32" s="152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20">
        <v>0</v>
      </c>
      <c r="AS32" s="121">
        <v>0</v>
      </c>
    </row>
    <row r="33" spans="1:45" x14ac:dyDescent="0.6">
      <c r="A33" s="154" t="s">
        <v>212</v>
      </c>
      <c r="B33" s="155" t="s">
        <v>325</v>
      </c>
      <c r="C33" s="152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0.13858308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56">
        <v>0</v>
      </c>
      <c r="AE33" s="156">
        <v>0</v>
      </c>
      <c r="AF33" s="10">
        <v>-5.7819708000000004E-2</v>
      </c>
      <c r="AG33" s="10">
        <v>-5.7819708000000004E-2</v>
      </c>
      <c r="AH33" s="10">
        <v>-4.3040304000000001E-2</v>
      </c>
      <c r="AI33" s="10">
        <v>0</v>
      </c>
      <c r="AJ33" s="152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20">
        <v>0</v>
      </c>
      <c r="AS33" s="121">
        <v>3.7723067999999998E-2</v>
      </c>
    </row>
    <row r="34" spans="1:45" x14ac:dyDescent="0.6">
      <c r="A34" s="154" t="s">
        <v>214</v>
      </c>
      <c r="B34" s="155" t="s">
        <v>326</v>
      </c>
      <c r="C34" s="152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56">
        <v>0</v>
      </c>
      <c r="AE34" s="156">
        <v>0</v>
      </c>
      <c r="AF34" s="10">
        <v>0</v>
      </c>
      <c r="AG34" s="10">
        <v>0</v>
      </c>
      <c r="AH34" s="10">
        <v>0</v>
      </c>
      <c r="AI34" s="10">
        <v>0</v>
      </c>
      <c r="AJ34" s="152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20">
        <v>0</v>
      </c>
      <c r="AS34" s="121">
        <v>0</v>
      </c>
    </row>
    <row r="35" spans="1:45" x14ac:dyDescent="0.6">
      <c r="A35" s="154" t="s">
        <v>216</v>
      </c>
      <c r="B35" s="155" t="s">
        <v>327</v>
      </c>
      <c r="C35" s="152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56">
        <v>0</v>
      </c>
      <c r="AE35" s="156">
        <v>0</v>
      </c>
      <c r="AF35" s="10">
        <v>0</v>
      </c>
      <c r="AG35" s="10">
        <v>0</v>
      </c>
      <c r="AH35" s="10">
        <v>0</v>
      </c>
      <c r="AI35" s="10">
        <v>0</v>
      </c>
      <c r="AJ35" s="152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20">
        <v>0</v>
      </c>
      <c r="AS35" s="121">
        <v>0</v>
      </c>
    </row>
    <row r="36" spans="1:45" x14ac:dyDescent="0.6">
      <c r="A36" s="154" t="s">
        <v>218</v>
      </c>
      <c r="B36" s="155" t="s">
        <v>328</v>
      </c>
      <c r="C36" s="152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0.31116297599999998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56">
        <v>0</v>
      </c>
      <c r="AE36" s="156">
        <v>0</v>
      </c>
      <c r="AF36" s="10">
        <v>-0.128869704</v>
      </c>
      <c r="AG36" s="10">
        <v>-0.128869704</v>
      </c>
      <c r="AH36" s="10">
        <v>-7.7078988000000001E-2</v>
      </c>
      <c r="AI36" s="10">
        <v>0</v>
      </c>
      <c r="AJ36" s="152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20">
        <v>0</v>
      </c>
      <c r="AS36" s="121">
        <v>0.10521428399999999</v>
      </c>
    </row>
    <row r="37" spans="1:45" x14ac:dyDescent="0.6">
      <c r="A37" s="154" t="s">
        <v>220</v>
      </c>
      <c r="B37" s="155" t="s">
        <v>329</v>
      </c>
      <c r="C37" s="152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56">
        <v>0</v>
      </c>
      <c r="AE37" s="156">
        <v>0</v>
      </c>
      <c r="AF37" s="10">
        <v>-0.14046714000000002</v>
      </c>
      <c r="AG37" s="10">
        <v>-0.14046714000000002</v>
      </c>
      <c r="AH37" s="10">
        <v>-0.31011627600000002</v>
      </c>
      <c r="AI37" s="10">
        <v>0</v>
      </c>
      <c r="AJ37" s="152">
        <v>0</v>
      </c>
      <c r="AK37" s="10">
        <v>0.71125358400000005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20">
        <v>0.71125358400000005</v>
      </c>
      <c r="AS37" s="121">
        <v>0.26067016799999998</v>
      </c>
    </row>
    <row r="38" spans="1:45" x14ac:dyDescent="0.6">
      <c r="A38" s="154" t="s">
        <v>222</v>
      </c>
      <c r="B38" s="155" t="s">
        <v>330</v>
      </c>
      <c r="C38" s="152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0.44329838400000005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56">
        <v>0</v>
      </c>
      <c r="AE38" s="156">
        <v>0</v>
      </c>
      <c r="AF38" s="10">
        <v>-0.14461207200000001</v>
      </c>
      <c r="AG38" s="10">
        <v>-0.14461207200000001</v>
      </c>
      <c r="AH38" s="10">
        <v>-0.24723054000000003</v>
      </c>
      <c r="AI38" s="10">
        <v>5.0576544000000001E-2</v>
      </c>
      <c r="AJ38" s="152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20">
        <v>0</v>
      </c>
      <c r="AS38" s="121">
        <v>0.102032316</v>
      </c>
    </row>
    <row r="39" spans="1:45" x14ac:dyDescent="0.6">
      <c r="A39" s="154" t="s">
        <v>331</v>
      </c>
      <c r="B39" s="155" t="s">
        <v>332</v>
      </c>
      <c r="C39" s="152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8.3149848000000012E-2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56">
        <v>0</v>
      </c>
      <c r="AE39" s="156">
        <v>0</v>
      </c>
      <c r="AF39" s="10">
        <v>-3.5504064000000002E-2</v>
      </c>
      <c r="AG39" s="10">
        <v>-3.5504064000000002E-2</v>
      </c>
      <c r="AH39" s="10">
        <v>-3.1024188000000001E-2</v>
      </c>
      <c r="AI39" s="10">
        <v>0</v>
      </c>
      <c r="AJ39" s="152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20">
        <v>0</v>
      </c>
      <c r="AS39" s="121">
        <v>1.6621596000000002E-2</v>
      </c>
    </row>
    <row r="40" spans="1:45" x14ac:dyDescent="0.6">
      <c r="A40" s="154" t="s">
        <v>226</v>
      </c>
      <c r="B40" s="155" t="s">
        <v>333</v>
      </c>
      <c r="C40" s="152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8.6499288000000008E-2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56">
        <v>0</v>
      </c>
      <c r="AE40" s="156">
        <v>0</v>
      </c>
      <c r="AF40" s="10">
        <v>-6.8956596000000009E-2</v>
      </c>
      <c r="AG40" s="10">
        <v>-6.8956596000000009E-2</v>
      </c>
      <c r="AH40" s="10">
        <v>-3.851856E-2</v>
      </c>
      <c r="AI40" s="10">
        <v>0</v>
      </c>
      <c r="AJ40" s="152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9.9143424000000008E-2</v>
      </c>
      <c r="AP40" s="10">
        <v>0</v>
      </c>
      <c r="AQ40" s="10">
        <v>0</v>
      </c>
      <c r="AR40" s="120">
        <v>9.9143424000000008E-2</v>
      </c>
      <c r="AS40" s="121">
        <v>7.8167555999999999E-2</v>
      </c>
    </row>
    <row r="41" spans="1:45" x14ac:dyDescent="0.6">
      <c r="A41" s="154" t="s">
        <v>228</v>
      </c>
      <c r="B41" s="155" t="s">
        <v>334</v>
      </c>
      <c r="C41" s="152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0.60356908799999998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56">
        <v>0</v>
      </c>
      <c r="AE41" s="156">
        <v>0</v>
      </c>
      <c r="AF41" s="10">
        <v>-0.17806460400000002</v>
      </c>
      <c r="AG41" s="10">
        <v>-0.17806460400000002</v>
      </c>
      <c r="AH41" s="10">
        <v>-0.32979423600000002</v>
      </c>
      <c r="AI41" s="10">
        <v>0</v>
      </c>
      <c r="AJ41" s="152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20">
        <v>0</v>
      </c>
      <c r="AS41" s="121">
        <v>9.5710247999999998E-2</v>
      </c>
    </row>
    <row r="42" spans="1:45" x14ac:dyDescent="0.6">
      <c r="A42" s="154" t="s">
        <v>230</v>
      </c>
      <c r="B42" s="155" t="s">
        <v>335</v>
      </c>
      <c r="C42" s="152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2.9559226679999999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56">
        <v>0</v>
      </c>
      <c r="AE42" s="156">
        <v>0</v>
      </c>
      <c r="AF42" s="10">
        <v>-1.1871671400000001</v>
      </c>
      <c r="AG42" s="10">
        <v>-1.1871671400000001</v>
      </c>
      <c r="AH42" s="10">
        <v>-1.0292410440000002</v>
      </c>
      <c r="AI42" s="10">
        <v>0</v>
      </c>
      <c r="AJ42" s="152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9.432860400000001E-2</v>
      </c>
      <c r="AP42" s="10">
        <v>0</v>
      </c>
      <c r="AQ42" s="10">
        <v>0</v>
      </c>
      <c r="AR42" s="120">
        <v>9.432860400000001E-2</v>
      </c>
      <c r="AS42" s="121">
        <v>0.83384308800000007</v>
      </c>
    </row>
    <row r="43" spans="1:45" x14ac:dyDescent="0.6">
      <c r="A43" s="142" t="s">
        <v>232</v>
      </c>
      <c r="B43" s="143" t="s">
        <v>336</v>
      </c>
      <c r="C43" s="144">
        <v>0</v>
      </c>
      <c r="D43" s="145">
        <v>0</v>
      </c>
      <c r="E43" s="146">
        <v>0</v>
      </c>
      <c r="F43" s="147">
        <v>-0.47264785200000003</v>
      </c>
      <c r="G43" s="145">
        <v>22.921264619999999</v>
      </c>
      <c r="H43" s="145">
        <v>3.2029020000000005E-2</v>
      </c>
      <c r="I43" s="145">
        <v>0</v>
      </c>
      <c r="J43" s="145">
        <v>3.0563640000000002E-3</v>
      </c>
      <c r="K43" s="145">
        <v>0</v>
      </c>
      <c r="L43" s="145">
        <v>1.8170711999999999E-2</v>
      </c>
      <c r="M43" s="145">
        <v>4.7868103080000006</v>
      </c>
      <c r="N43" s="145">
        <v>5.1204564000000008E-2</v>
      </c>
      <c r="O43" s="145">
        <v>0</v>
      </c>
      <c r="P43" s="10">
        <v>27.339887736000001</v>
      </c>
      <c r="Q43" s="147">
        <v>0.133433316</v>
      </c>
      <c r="R43" s="145">
        <v>2.2315643999999999E-2</v>
      </c>
      <c r="S43" s="145">
        <v>0</v>
      </c>
      <c r="T43" s="145">
        <v>3.6843840000000002E-3</v>
      </c>
      <c r="U43" s="145">
        <v>7.6199759999999997E-3</v>
      </c>
      <c r="V43" s="10">
        <v>0.16705332000000001</v>
      </c>
      <c r="W43" s="10">
        <v>27.506941056000002</v>
      </c>
      <c r="X43" s="10">
        <v>3.9406998959999999</v>
      </c>
      <c r="Y43" s="145">
        <v>0</v>
      </c>
      <c r="Z43" s="145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46">
        <v>29.464688736000003</v>
      </c>
      <c r="AH43" s="10">
        <v>8.7004634760000013</v>
      </c>
      <c r="AI43" s="10">
        <v>0</v>
      </c>
      <c r="AJ43" s="144">
        <v>0</v>
      </c>
      <c r="AK43" s="147">
        <v>0</v>
      </c>
      <c r="AL43" s="145">
        <v>0</v>
      </c>
      <c r="AM43" s="145">
        <v>0</v>
      </c>
      <c r="AN43" s="145">
        <v>0</v>
      </c>
      <c r="AO43" s="145">
        <v>0</v>
      </c>
      <c r="AP43" s="145">
        <v>0</v>
      </c>
      <c r="AQ43" s="151">
        <v>0</v>
      </c>
      <c r="AR43" s="10">
        <v>0</v>
      </c>
      <c r="AS43" s="10">
        <v>69.61279316400001</v>
      </c>
    </row>
    <row r="44" spans="1:45" x14ac:dyDescent="0.6">
      <c r="A44" s="104" t="s">
        <v>234</v>
      </c>
      <c r="B44" s="105" t="s">
        <v>337</v>
      </c>
      <c r="C44" s="118">
        <v>0</v>
      </c>
      <c r="D44" s="113">
        <v>0</v>
      </c>
      <c r="E44" s="114">
        <v>0</v>
      </c>
      <c r="F44" s="109">
        <v>0</v>
      </c>
      <c r="G44" s="107">
        <v>21.201159707999999</v>
      </c>
      <c r="H44" s="107">
        <v>3.2029020000000005E-2</v>
      </c>
      <c r="I44" s="107">
        <v>0</v>
      </c>
      <c r="J44" s="107">
        <v>0</v>
      </c>
      <c r="K44" s="107">
        <v>0</v>
      </c>
      <c r="L44" s="107">
        <v>1.0550736E-2</v>
      </c>
      <c r="M44" s="107">
        <v>4.7521017360000002</v>
      </c>
      <c r="N44" s="107">
        <v>0</v>
      </c>
      <c r="O44" s="107">
        <v>0</v>
      </c>
      <c r="P44" s="110">
        <v>25.995841200000005</v>
      </c>
      <c r="Q44" s="107">
        <v>1.1723040000000001E-3</v>
      </c>
      <c r="R44" s="107">
        <v>0</v>
      </c>
      <c r="S44" s="107">
        <v>0</v>
      </c>
      <c r="T44" s="107">
        <v>0</v>
      </c>
      <c r="U44" s="107">
        <v>0</v>
      </c>
      <c r="V44" s="110">
        <v>1.1723040000000001E-3</v>
      </c>
      <c r="W44" s="111">
        <v>25.997013504000002</v>
      </c>
      <c r="X44" s="112">
        <v>3.6481681799999999</v>
      </c>
      <c r="Y44" s="107">
        <v>0</v>
      </c>
      <c r="Z44" s="107">
        <v>0</v>
      </c>
      <c r="AA44" s="108">
        <v>0</v>
      </c>
      <c r="AB44" s="115">
        <v>0</v>
      </c>
      <c r="AC44" s="113">
        <v>0</v>
      </c>
      <c r="AD44" s="116">
        <v>0</v>
      </c>
      <c r="AE44" s="116">
        <v>0</v>
      </c>
      <c r="AF44" s="116">
        <v>0</v>
      </c>
      <c r="AG44" s="108">
        <v>2.4523343640000004</v>
      </c>
      <c r="AH44" s="112">
        <v>8.7004634760000013</v>
      </c>
      <c r="AI44" s="112">
        <v>0</v>
      </c>
      <c r="AJ44" s="106">
        <v>0</v>
      </c>
      <c r="AK44" s="109">
        <v>0</v>
      </c>
      <c r="AL44" s="107">
        <v>0</v>
      </c>
      <c r="AM44" s="107">
        <v>0</v>
      </c>
      <c r="AN44" s="107">
        <v>0</v>
      </c>
      <c r="AO44" s="107">
        <v>0</v>
      </c>
      <c r="AP44" s="119">
        <v>0</v>
      </c>
      <c r="AQ44" s="119">
        <v>0</v>
      </c>
      <c r="AR44" s="120">
        <v>0</v>
      </c>
      <c r="AS44" s="121">
        <v>40.797979523999999</v>
      </c>
    </row>
    <row r="45" spans="1:45" x14ac:dyDescent="0.6">
      <c r="A45" s="104" t="s">
        <v>236</v>
      </c>
      <c r="B45" s="105" t="s">
        <v>338</v>
      </c>
      <c r="C45" s="118">
        <v>0</v>
      </c>
      <c r="D45" s="113">
        <v>0</v>
      </c>
      <c r="E45" s="114">
        <v>0</v>
      </c>
      <c r="F45" s="109">
        <v>-0.47264785200000003</v>
      </c>
      <c r="G45" s="109">
        <v>1.720104912</v>
      </c>
      <c r="H45" s="107">
        <v>0</v>
      </c>
      <c r="I45" s="107">
        <v>0</v>
      </c>
      <c r="J45" s="107">
        <v>3.0563640000000002E-3</v>
      </c>
      <c r="K45" s="107">
        <v>0</v>
      </c>
      <c r="L45" s="107">
        <v>0</v>
      </c>
      <c r="M45" s="107">
        <v>3.4708572E-2</v>
      </c>
      <c r="N45" s="107">
        <v>5.1204564000000008E-2</v>
      </c>
      <c r="O45" s="107">
        <v>0</v>
      </c>
      <c r="P45" s="110">
        <v>1.33642656</v>
      </c>
      <c r="Q45" s="109">
        <v>7.0212635999999995E-2</v>
      </c>
      <c r="R45" s="107">
        <v>2.2315643999999999E-2</v>
      </c>
      <c r="S45" s="107">
        <v>0</v>
      </c>
      <c r="T45" s="107">
        <v>3.6843840000000002E-3</v>
      </c>
      <c r="U45" s="107">
        <v>0</v>
      </c>
      <c r="V45" s="110">
        <v>9.6212664000000017E-2</v>
      </c>
      <c r="W45" s="111">
        <v>1.4326392239999999</v>
      </c>
      <c r="X45" s="112">
        <v>0</v>
      </c>
      <c r="Y45" s="107">
        <v>0</v>
      </c>
      <c r="Z45" s="107">
        <v>0</v>
      </c>
      <c r="AA45" s="108">
        <v>0</v>
      </c>
      <c r="AB45" s="115">
        <v>0</v>
      </c>
      <c r="AC45" s="113">
        <v>0</v>
      </c>
      <c r="AD45" s="116">
        <v>0</v>
      </c>
      <c r="AE45" s="116">
        <v>0</v>
      </c>
      <c r="AF45" s="116">
        <v>0</v>
      </c>
      <c r="AG45" s="114">
        <v>0</v>
      </c>
      <c r="AH45" s="112">
        <v>0</v>
      </c>
      <c r="AI45" s="112">
        <v>0</v>
      </c>
      <c r="AJ45" s="106">
        <v>0</v>
      </c>
      <c r="AK45" s="109">
        <v>0</v>
      </c>
      <c r="AL45" s="107">
        <v>0</v>
      </c>
      <c r="AM45" s="107">
        <v>0</v>
      </c>
      <c r="AN45" s="107">
        <v>0</v>
      </c>
      <c r="AO45" s="107">
        <v>0</v>
      </c>
      <c r="AP45" s="119">
        <v>0</v>
      </c>
      <c r="AQ45" s="119">
        <v>0</v>
      </c>
      <c r="AR45" s="120">
        <v>0</v>
      </c>
      <c r="AS45" s="121">
        <v>1.4326392239999999</v>
      </c>
    </row>
    <row r="46" spans="1:45" x14ac:dyDescent="0.6">
      <c r="A46" s="104" t="s">
        <v>238</v>
      </c>
      <c r="B46" s="105" t="s">
        <v>339</v>
      </c>
      <c r="C46" s="106">
        <v>0</v>
      </c>
      <c r="D46" s="107">
        <v>0</v>
      </c>
      <c r="E46" s="108">
        <v>0</v>
      </c>
      <c r="F46" s="109">
        <v>0</v>
      </c>
      <c r="G46" s="107">
        <v>0</v>
      </c>
      <c r="H46" s="107">
        <v>0</v>
      </c>
      <c r="I46" s="107">
        <v>0</v>
      </c>
      <c r="J46" s="107">
        <v>0</v>
      </c>
      <c r="K46" s="113">
        <v>0</v>
      </c>
      <c r="L46" s="107">
        <v>0</v>
      </c>
      <c r="M46" s="107">
        <v>0</v>
      </c>
      <c r="N46" s="107">
        <v>0</v>
      </c>
      <c r="O46" s="107">
        <v>0</v>
      </c>
      <c r="P46" s="110">
        <v>0</v>
      </c>
      <c r="Q46" s="109">
        <v>0</v>
      </c>
      <c r="R46" s="107">
        <v>0</v>
      </c>
      <c r="S46" s="107">
        <v>0</v>
      </c>
      <c r="T46" s="107">
        <v>0</v>
      </c>
      <c r="U46" s="107">
        <v>0</v>
      </c>
      <c r="V46" s="110">
        <v>0</v>
      </c>
      <c r="W46" s="111">
        <v>0</v>
      </c>
      <c r="X46" s="112">
        <v>0</v>
      </c>
      <c r="Y46" s="107">
        <v>0</v>
      </c>
      <c r="Z46" s="107">
        <v>0</v>
      </c>
      <c r="AA46" s="108">
        <v>0</v>
      </c>
      <c r="AB46" s="115">
        <v>0</v>
      </c>
      <c r="AC46" s="113">
        <v>0</v>
      </c>
      <c r="AD46" s="116">
        <v>0</v>
      </c>
      <c r="AE46" s="116">
        <v>0</v>
      </c>
      <c r="AF46" s="116">
        <v>0</v>
      </c>
      <c r="AG46" s="108">
        <v>0</v>
      </c>
      <c r="AH46" s="112">
        <v>0</v>
      </c>
      <c r="AI46" s="112">
        <v>0</v>
      </c>
      <c r="AJ46" s="106">
        <v>0</v>
      </c>
      <c r="AK46" s="109">
        <v>0</v>
      </c>
      <c r="AL46" s="107">
        <v>0</v>
      </c>
      <c r="AM46" s="107">
        <v>0</v>
      </c>
      <c r="AN46" s="107">
        <v>0</v>
      </c>
      <c r="AO46" s="107">
        <v>0</v>
      </c>
      <c r="AP46" s="119">
        <v>0</v>
      </c>
      <c r="AQ46" s="119">
        <v>0</v>
      </c>
      <c r="AR46" s="120">
        <v>0</v>
      </c>
      <c r="AS46" s="121">
        <v>0</v>
      </c>
    </row>
    <row r="47" spans="1:45" x14ac:dyDescent="0.6">
      <c r="A47" s="104" t="s">
        <v>240</v>
      </c>
      <c r="B47" s="105" t="s">
        <v>340</v>
      </c>
      <c r="C47" s="106">
        <v>0</v>
      </c>
      <c r="D47" s="107">
        <v>0</v>
      </c>
      <c r="E47" s="108">
        <v>0</v>
      </c>
      <c r="F47" s="109">
        <v>0</v>
      </c>
      <c r="G47" s="107">
        <v>0</v>
      </c>
      <c r="H47" s="107">
        <v>0</v>
      </c>
      <c r="I47" s="107">
        <v>0</v>
      </c>
      <c r="J47" s="107">
        <v>0</v>
      </c>
      <c r="K47" s="113">
        <v>0</v>
      </c>
      <c r="L47" s="107">
        <v>0</v>
      </c>
      <c r="M47" s="107">
        <v>0</v>
      </c>
      <c r="N47" s="107">
        <v>0</v>
      </c>
      <c r="O47" s="107">
        <v>0</v>
      </c>
      <c r="P47" s="110">
        <v>0</v>
      </c>
      <c r="Q47" s="109">
        <v>6.2048376000000002E-2</v>
      </c>
      <c r="R47" s="107">
        <v>0</v>
      </c>
      <c r="S47" s="107">
        <v>0</v>
      </c>
      <c r="T47" s="107">
        <v>0</v>
      </c>
      <c r="U47" s="107">
        <v>0</v>
      </c>
      <c r="V47" s="110">
        <v>6.2048376000000002E-2</v>
      </c>
      <c r="W47" s="111">
        <v>6.2048376000000002E-2</v>
      </c>
      <c r="X47" s="112">
        <v>0</v>
      </c>
      <c r="Y47" s="107">
        <v>0</v>
      </c>
      <c r="Z47" s="107">
        <v>0</v>
      </c>
      <c r="AA47" s="108">
        <v>0</v>
      </c>
      <c r="AB47" s="115">
        <v>0</v>
      </c>
      <c r="AC47" s="113">
        <v>0</v>
      </c>
      <c r="AD47" s="116">
        <v>0</v>
      </c>
      <c r="AE47" s="116">
        <v>0</v>
      </c>
      <c r="AF47" s="116">
        <v>0</v>
      </c>
      <c r="AG47" s="108">
        <v>3.7548478440000004</v>
      </c>
      <c r="AH47" s="112">
        <v>0</v>
      </c>
      <c r="AI47" s="112">
        <v>0</v>
      </c>
      <c r="AJ47" s="106">
        <v>0</v>
      </c>
      <c r="AK47" s="109">
        <v>0</v>
      </c>
      <c r="AL47" s="107">
        <v>0</v>
      </c>
      <c r="AM47" s="107">
        <v>0</v>
      </c>
      <c r="AN47" s="107">
        <v>0</v>
      </c>
      <c r="AO47" s="107">
        <v>0</v>
      </c>
      <c r="AP47" s="119">
        <v>0</v>
      </c>
      <c r="AQ47" s="119">
        <v>0</v>
      </c>
      <c r="AR47" s="120">
        <v>0</v>
      </c>
      <c r="AS47" s="121">
        <v>3.8168962199999998</v>
      </c>
    </row>
    <row r="48" spans="1:45" x14ac:dyDescent="0.6">
      <c r="A48" s="104" t="s">
        <v>341</v>
      </c>
      <c r="B48" s="105" t="s">
        <v>342</v>
      </c>
      <c r="C48" s="118">
        <v>0</v>
      </c>
      <c r="D48" s="113">
        <v>0</v>
      </c>
      <c r="E48" s="114">
        <v>0</v>
      </c>
      <c r="F48" s="115">
        <v>0</v>
      </c>
      <c r="G48" s="113">
        <v>0</v>
      </c>
      <c r="H48" s="113">
        <v>0</v>
      </c>
      <c r="I48" s="113">
        <v>0</v>
      </c>
      <c r="J48" s="113">
        <v>0</v>
      </c>
      <c r="K48" s="113">
        <v>0</v>
      </c>
      <c r="L48" s="113">
        <v>0</v>
      </c>
      <c r="M48" s="113">
        <v>0</v>
      </c>
      <c r="N48" s="113">
        <v>0</v>
      </c>
      <c r="O48" s="113">
        <v>0</v>
      </c>
      <c r="P48" s="157">
        <v>0</v>
      </c>
      <c r="Q48" s="115">
        <v>0</v>
      </c>
      <c r="R48" s="113">
        <v>0</v>
      </c>
      <c r="S48" s="113">
        <v>0</v>
      </c>
      <c r="T48" s="113">
        <v>0</v>
      </c>
      <c r="U48" s="113">
        <v>0</v>
      </c>
      <c r="V48" s="157">
        <v>0</v>
      </c>
      <c r="W48" s="158">
        <v>0</v>
      </c>
      <c r="X48" s="117">
        <v>0</v>
      </c>
      <c r="Y48" s="113">
        <v>0</v>
      </c>
      <c r="Z48" s="113">
        <v>0</v>
      </c>
      <c r="AA48" s="114">
        <v>0</v>
      </c>
      <c r="AB48" s="115">
        <v>0</v>
      </c>
      <c r="AC48" s="113">
        <v>0</v>
      </c>
      <c r="AD48" s="116">
        <v>0</v>
      </c>
      <c r="AE48" s="116">
        <v>0</v>
      </c>
      <c r="AF48" s="116">
        <v>0</v>
      </c>
      <c r="AG48" s="108">
        <v>7.154989992</v>
      </c>
      <c r="AH48" s="117">
        <v>0</v>
      </c>
      <c r="AI48" s="117">
        <v>0</v>
      </c>
      <c r="AJ48" s="118">
        <v>0</v>
      </c>
      <c r="AK48" s="115">
        <v>0</v>
      </c>
      <c r="AL48" s="113">
        <v>0</v>
      </c>
      <c r="AM48" s="113">
        <v>0</v>
      </c>
      <c r="AN48" s="113">
        <v>0</v>
      </c>
      <c r="AO48" s="113">
        <v>0</v>
      </c>
      <c r="AP48" s="116">
        <v>0</v>
      </c>
      <c r="AQ48" s="116">
        <v>0</v>
      </c>
      <c r="AR48" s="124">
        <v>0</v>
      </c>
      <c r="AS48" s="121">
        <v>7.154989992</v>
      </c>
    </row>
    <row r="49" spans="1:45" x14ac:dyDescent="0.6">
      <c r="A49" s="104" t="s">
        <v>343</v>
      </c>
      <c r="B49" s="105" t="s">
        <v>344</v>
      </c>
      <c r="C49" s="106">
        <v>0</v>
      </c>
      <c r="D49" s="107">
        <v>0</v>
      </c>
      <c r="E49" s="108">
        <v>0</v>
      </c>
      <c r="F49" s="109">
        <v>0</v>
      </c>
      <c r="G49" s="107">
        <v>0</v>
      </c>
      <c r="H49" s="107">
        <v>0</v>
      </c>
      <c r="I49" s="107">
        <v>0</v>
      </c>
      <c r="J49" s="107">
        <v>0</v>
      </c>
      <c r="K49" s="113">
        <v>0</v>
      </c>
      <c r="L49" s="107">
        <v>0</v>
      </c>
      <c r="M49" s="107">
        <v>0</v>
      </c>
      <c r="N49" s="107">
        <v>0</v>
      </c>
      <c r="O49" s="107">
        <v>0</v>
      </c>
      <c r="P49" s="110">
        <v>0</v>
      </c>
      <c r="Q49" s="109">
        <v>0</v>
      </c>
      <c r="R49" s="107">
        <v>0</v>
      </c>
      <c r="S49" s="107">
        <v>0</v>
      </c>
      <c r="T49" s="107">
        <v>0</v>
      </c>
      <c r="U49" s="107">
        <v>0</v>
      </c>
      <c r="V49" s="110">
        <v>0</v>
      </c>
      <c r="W49" s="111">
        <v>0</v>
      </c>
      <c r="X49" s="112">
        <v>0</v>
      </c>
      <c r="Y49" s="107">
        <v>0</v>
      </c>
      <c r="Z49" s="107">
        <v>0</v>
      </c>
      <c r="AA49" s="108">
        <v>0</v>
      </c>
      <c r="AB49" s="115">
        <v>0</v>
      </c>
      <c r="AC49" s="113">
        <v>0</v>
      </c>
      <c r="AD49" s="116">
        <v>0</v>
      </c>
      <c r="AE49" s="116">
        <v>0</v>
      </c>
      <c r="AF49" s="116">
        <v>0</v>
      </c>
      <c r="AG49" s="108">
        <v>0</v>
      </c>
      <c r="AH49" s="112">
        <v>0</v>
      </c>
      <c r="AI49" s="112">
        <v>0</v>
      </c>
      <c r="AJ49" s="106">
        <v>0</v>
      </c>
      <c r="AK49" s="109">
        <v>0</v>
      </c>
      <c r="AL49" s="107">
        <v>0</v>
      </c>
      <c r="AM49" s="107">
        <v>0</v>
      </c>
      <c r="AN49" s="107">
        <v>0</v>
      </c>
      <c r="AO49" s="107">
        <v>0</v>
      </c>
      <c r="AP49" s="119">
        <v>0</v>
      </c>
      <c r="AQ49" s="119">
        <v>0</v>
      </c>
      <c r="AR49" s="120">
        <v>0</v>
      </c>
      <c r="AS49" s="121">
        <v>0</v>
      </c>
    </row>
    <row r="50" spans="1:45" x14ac:dyDescent="0.6">
      <c r="A50" s="10" t="s">
        <v>246</v>
      </c>
      <c r="B50" s="10" t="s">
        <v>345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7.6199759999999997E-3</v>
      </c>
      <c r="M50" s="10">
        <v>0</v>
      </c>
      <c r="N50" s="10">
        <v>0</v>
      </c>
      <c r="O50" s="10">
        <v>0</v>
      </c>
      <c r="P50" s="10">
        <v>7.6199759999999997E-3</v>
      </c>
      <c r="Q50" s="10">
        <v>0</v>
      </c>
      <c r="R50" s="10">
        <v>0</v>
      </c>
      <c r="S50" s="10">
        <v>0</v>
      </c>
      <c r="T50" s="10">
        <v>0</v>
      </c>
      <c r="U50" s="10">
        <v>7.6199759999999997E-3</v>
      </c>
      <c r="V50" s="10">
        <v>7.6199759999999997E-3</v>
      </c>
      <c r="W50" s="10">
        <v>1.5239951999999999E-2</v>
      </c>
      <c r="X50" s="10">
        <v>0.292531716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16.102516536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59">
        <v>0</v>
      </c>
      <c r="AS50" s="160">
        <v>16.410288204</v>
      </c>
    </row>
    <row r="51" spans="1:45" x14ac:dyDescent="0.6">
      <c r="A51" s="10" t="s">
        <v>248</v>
      </c>
      <c r="B51" s="126" t="s">
        <v>346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7">
        <v>14.283686879999999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21.199401252000001</v>
      </c>
      <c r="O51" s="107">
        <v>0</v>
      </c>
      <c r="P51" s="110">
        <v>35.483088131999999</v>
      </c>
      <c r="Q51" s="109">
        <v>0</v>
      </c>
      <c r="R51" s="107">
        <v>0</v>
      </c>
      <c r="S51" s="107">
        <v>0</v>
      </c>
      <c r="T51" s="107">
        <v>0</v>
      </c>
      <c r="U51" s="10">
        <v>0</v>
      </c>
      <c r="V51" s="110">
        <v>0</v>
      </c>
      <c r="W51" s="111">
        <v>35.483088131999999</v>
      </c>
      <c r="X51" s="10">
        <v>2.089464408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61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59">
        <v>0</v>
      </c>
      <c r="AS51" s="160">
        <v>37.572552540000004</v>
      </c>
    </row>
    <row r="52" spans="1:45" x14ac:dyDescent="0.6">
      <c r="A52" s="125" t="s">
        <v>250</v>
      </c>
      <c r="B52" s="126" t="s">
        <v>347</v>
      </c>
      <c r="C52" s="127">
        <v>0.16261531200000001</v>
      </c>
      <c r="D52" s="128">
        <v>0.24078286800000001</v>
      </c>
      <c r="E52" s="129">
        <v>0.40339818000000005</v>
      </c>
      <c r="F52" s="130">
        <v>0</v>
      </c>
      <c r="G52" s="128">
        <v>0</v>
      </c>
      <c r="H52" s="128">
        <v>21.814107228000005</v>
      </c>
      <c r="I52" s="128">
        <v>39.212187155999999</v>
      </c>
      <c r="J52" s="128">
        <v>1.8966204E-2</v>
      </c>
      <c r="K52" s="128">
        <v>5.1080634720000004</v>
      </c>
      <c r="L52" s="128">
        <v>189.987521832</v>
      </c>
      <c r="M52" s="128">
        <v>5.7068596080000003</v>
      </c>
      <c r="N52" s="128">
        <v>4.1868E-5</v>
      </c>
      <c r="O52" s="128">
        <v>11.52228294</v>
      </c>
      <c r="P52" s="131">
        <v>273.37003030800003</v>
      </c>
      <c r="Q52" s="130">
        <v>1.9186011000000001</v>
      </c>
      <c r="R52" s="128">
        <v>8.8103251080000007</v>
      </c>
      <c r="S52" s="128">
        <v>0.23848012800000001</v>
      </c>
      <c r="T52" s="128">
        <v>0.30119839200000004</v>
      </c>
      <c r="U52" s="128">
        <v>0.18639633600000002</v>
      </c>
      <c r="V52" s="131">
        <v>11.455001064000001</v>
      </c>
      <c r="W52" s="132">
        <v>284.82503137200001</v>
      </c>
      <c r="X52" s="133">
        <v>69.567701327999998</v>
      </c>
      <c r="Y52" s="128">
        <v>0</v>
      </c>
      <c r="Z52" s="128">
        <v>0</v>
      </c>
      <c r="AA52" s="134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62">
        <v>166.89501709199999</v>
      </c>
      <c r="AH52" s="133">
        <v>47.092163436000007</v>
      </c>
      <c r="AI52" s="139">
        <v>4.0336887240000001</v>
      </c>
      <c r="AJ52" s="130">
        <v>4.2157726560000004</v>
      </c>
      <c r="AK52" s="130">
        <v>40.024426355999999</v>
      </c>
      <c r="AL52" s="163">
        <v>0</v>
      </c>
      <c r="AM52" s="163">
        <v>0</v>
      </c>
      <c r="AN52" s="128">
        <v>2.3136256800000004</v>
      </c>
      <c r="AO52" s="128">
        <v>0.29613236399999998</v>
      </c>
      <c r="AP52" s="128">
        <v>5.9117616000000005E-2</v>
      </c>
      <c r="AQ52" s="140">
        <v>26.204678783999999</v>
      </c>
      <c r="AR52" s="132">
        <v>73.113753455999998</v>
      </c>
      <c r="AS52" s="141">
        <v>645.93075358800002</v>
      </c>
    </row>
    <row r="53" spans="1:45" x14ac:dyDescent="0.6">
      <c r="A53" s="10" t="s">
        <v>252</v>
      </c>
      <c r="B53" s="126"/>
      <c r="C53" s="127">
        <v>4.6054800000000002E-4</v>
      </c>
      <c r="D53" s="128">
        <v>-2.679552E-3</v>
      </c>
      <c r="E53" s="134">
        <v>-2.2190040000000001E-3</v>
      </c>
      <c r="F53" s="130">
        <v>0</v>
      </c>
      <c r="G53" s="128">
        <v>0</v>
      </c>
      <c r="H53" s="128">
        <v>-1.110046284</v>
      </c>
      <c r="I53" s="128">
        <v>0.31241901599999999</v>
      </c>
      <c r="J53" s="128">
        <v>-1.297908E-3</v>
      </c>
      <c r="K53" s="128">
        <v>0.58585892400000006</v>
      </c>
      <c r="L53" s="128">
        <v>0.701414604</v>
      </c>
      <c r="M53" s="128">
        <v>0.91958875200000001</v>
      </c>
      <c r="N53" s="128">
        <v>4.1868E-5</v>
      </c>
      <c r="O53" s="128">
        <v>0.106051644</v>
      </c>
      <c r="P53" s="10">
        <v>1.5140306159999999</v>
      </c>
      <c r="Q53" s="130">
        <v>-2.9223864000000002E-2</v>
      </c>
      <c r="R53" s="128">
        <v>-0.14482141200000001</v>
      </c>
      <c r="S53" s="128">
        <v>5.9871240000000008E-3</v>
      </c>
      <c r="T53" s="128">
        <v>6.0959807999999997E-2</v>
      </c>
      <c r="U53" s="128">
        <v>-8.3610396000000003E-2</v>
      </c>
      <c r="V53" s="10">
        <v>-0.19070874000000002</v>
      </c>
      <c r="W53" s="10">
        <v>1.3233218760000001</v>
      </c>
      <c r="X53" s="139">
        <v>-0.46565589600000001</v>
      </c>
      <c r="Y53" s="128">
        <v>0</v>
      </c>
      <c r="Z53" s="128">
        <v>0</v>
      </c>
      <c r="AA53" s="134">
        <v>0</v>
      </c>
      <c r="AB53" s="10">
        <v>0</v>
      </c>
      <c r="AC53" s="163">
        <v>0</v>
      </c>
      <c r="AD53" s="137">
        <v>0</v>
      </c>
      <c r="AE53" s="137">
        <v>0</v>
      </c>
      <c r="AF53" s="137">
        <v>0</v>
      </c>
      <c r="AG53" s="134">
        <v>-3.7681200000000002E-4</v>
      </c>
      <c r="AH53" s="139">
        <v>0</v>
      </c>
      <c r="AI53" s="139">
        <v>0</v>
      </c>
      <c r="AJ53" s="130">
        <v>0</v>
      </c>
      <c r="AK53" s="130">
        <v>0</v>
      </c>
      <c r="AL53" s="163">
        <v>0</v>
      </c>
      <c r="AM53" s="163">
        <v>0</v>
      </c>
      <c r="AN53" s="128">
        <v>0</v>
      </c>
      <c r="AO53" s="128">
        <v>0</v>
      </c>
      <c r="AP53" s="128">
        <v>-4.1868E-5</v>
      </c>
      <c r="AQ53" s="140">
        <v>0</v>
      </c>
      <c r="AR53" s="10">
        <v>-4.1868E-5</v>
      </c>
      <c r="AS53" s="10">
        <v>0.85502829600000008</v>
      </c>
    </row>
    <row r="54" spans="1:45" x14ac:dyDescent="0.6">
      <c r="A54" s="125" t="s">
        <v>253</v>
      </c>
      <c r="B54" s="126" t="s">
        <v>348</v>
      </c>
      <c r="C54" s="127">
        <v>0.16215476400000001</v>
      </c>
      <c r="D54" s="128">
        <v>0.24346242000000001</v>
      </c>
      <c r="E54" s="129">
        <v>0.40561718400000002</v>
      </c>
      <c r="F54" s="10">
        <v>0</v>
      </c>
      <c r="G54" s="163">
        <v>0</v>
      </c>
      <c r="H54" s="128">
        <v>22.924153512</v>
      </c>
      <c r="I54" s="128">
        <v>38.899768139999999</v>
      </c>
      <c r="J54" s="128">
        <v>2.0264112000000001E-2</v>
      </c>
      <c r="K54" s="128">
        <v>4.5222045480000004</v>
      </c>
      <c r="L54" s="128">
        <v>189.28610722799999</v>
      </c>
      <c r="M54" s="128">
        <v>4.7872708560000001</v>
      </c>
      <c r="N54" s="128">
        <v>0</v>
      </c>
      <c r="O54" s="128">
        <v>11.416231295999999</v>
      </c>
      <c r="P54" s="131">
        <v>271.85599969200001</v>
      </c>
      <c r="Q54" s="130">
        <v>1.9478249640000003</v>
      </c>
      <c r="R54" s="128">
        <v>8.9551465200000013</v>
      </c>
      <c r="S54" s="128">
        <v>0.23249300400000003</v>
      </c>
      <c r="T54" s="128">
        <v>0.24023858400000003</v>
      </c>
      <c r="U54" s="128">
        <v>0.27000673199999997</v>
      </c>
      <c r="V54" s="131">
        <v>11.645709804000001</v>
      </c>
      <c r="W54" s="132">
        <v>283.50170949600005</v>
      </c>
      <c r="X54" s="133">
        <v>70.033357224</v>
      </c>
      <c r="Y54" s="128">
        <v>0</v>
      </c>
      <c r="Z54" s="128">
        <v>0</v>
      </c>
      <c r="AA54" s="134">
        <v>0</v>
      </c>
      <c r="AB54" s="10">
        <v>0</v>
      </c>
      <c r="AC54" s="163">
        <v>0</v>
      </c>
      <c r="AD54" s="137">
        <v>0</v>
      </c>
      <c r="AE54" s="137">
        <v>0</v>
      </c>
      <c r="AF54" s="137">
        <v>0</v>
      </c>
      <c r="AG54" s="129">
        <v>166.895393904</v>
      </c>
      <c r="AH54" s="133">
        <v>47.092163436000007</v>
      </c>
      <c r="AI54" s="139">
        <v>4.0336887240000001</v>
      </c>
      <c r="AJ54" s="130">
        <v>4.2157726560000004</v>
      </c>
      <c r="AK54" s="130">
        <v>40.024426355999999</v>
      </c>
      <c r="AL54" s="163">
        <v>0</v>
      </c>
      <c r="AM54" s="163">
        <v>0</v>
      </c>
      <c r="AN54" s="128">
        <v>2.3136256800000004</v>
      </c>
      <c r="AO54" s="128">
        <v>0.29613236399999998</v>
      </c>
      <c r="AP54" s="128">
        <v>5.9159484000000005E-2</v>
      </c>
      <c r="AQ54" s="140">
        <v>26.204678783999999</v>
      </c>
      <c r="AR54" s="132">
        <v>73.113795324000009</v>
      </c>
      <c r="AS54" s="141">
        <v>645.07572529200002</v>
      </c>
    </row>
    <row r="55" spans="1:45" x14ac:dyDescent="0.6">
      <c r="A55" s="142" t="s">
        <v>255</v>
      </c>
      <c r="B55" s="143" t="s">
        <v>349</v>
      </c>
      <c r="C55" s="144">
        <v>0</v>
      </c>
      <c r="D55" s="145">
        <v>0</v>
      </c>
      <c r="E55" s="146">
        <v>0</v>
      </c>
      <c r="F55" s="10">
        <v>0</v>
      </c>
      <c r="G55" s="10">
        <v>0</v>
      </c>
      <c r="H55" s="145">
        <v>0.173919672</v>
      </c>
      <c r="I55" s="145">
        <v>2.1352680000000002E-2</v>
      </c>
      <c r="J55" s="145">
        <v>1.3648968000000001E-2</v>
      </c>
      <c r="K55" s="10">
        <v>0</v>
      </c>
      <c r="L55" s="145">
        <v>16.415270496000002</v>
      </c>
      <c r="M55" s="145">
        <v>0.27138837599999999</v>
      </c>
      <c r="N55" s="145">
        <v>0</v>
      </c>
      <c r="O55" s="145">
        <v>0</v>
      </c>
      <c r="P55" s="10">
        <v>16.895580192000001</v>
      </c>
      <c r="Q55" s="147">
        <v>1.8756864000000002E-2</v>
      </c>
      <c r="R55" s="145">
        <v>0</v>
      </c>
      <c r="S55" s="145">
        <v>0</v>
      </c>
      <c r="T55" s="145">
        <v>0</v>
      </c>
      <c r="U55" s="145">
        <v>0</v>
      </c>
      <c r="V55" s="10">
        <v>1.8756864000000002E-2</v>
      </c>
      <c r="W55" s="10">
        <v>16.914337056000001</v>
      </c>
      <c r="X55" s="10">
        <v>0.28989403200000002</v>
      </c>
      <c r="Y55" s="145">
        <v>0</v>
      </c>
      <c r="Z55" s="145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46">
        <v>3.7251634320000004</v>
      </c>
      <c r="AH55" s="10">
        <v>0.12196148400000001</v>
      </c>
      <c r="AI55" s="10">
        <v>0</v>
      </c>
      <c r="AJ55" s="144">
        <v>0</v>
      </c>
      <c r="AK55" s="147">
        <v>0.214657236</v>
      </c>
      <c r="AL55" s="10">
        <v>0</v>
      </c>
      <c r="AM55" s="10">
        <v>0</v>
      </c>
      <c r="AN55" s="145">
        <v>0</v>
      </c>
      <c r="AO55" s="145">
        <v>0</v>
      </c>
      <c r="AP55" s="10">
        <v>0</v>
      </c>
      <c r="AQ55" s="164">
        <v>0</v>
      </c>
      <c r="AR55" s="10">
        <v>0.214657236</v>
      </c>
      <c r="AS55" s="10">
        <v>21.266013240000003</v>
      </c>
    </row>
    <row r="56" spans="1:45" x14ac:dyDescent="0.6">
      <c r="A56" s="104" t="s">
        <v>198</v>
      </c>
      <c r="B56" s="105" t="s">
        <v>350</v>
      </c>
      <c r="C56" s="106">
        <v>0</v>
      </c>
      <c r="D56" s="107">
        <v>0</v>
      </c>
      <c r="E56" s="108">
        <v>0</v>
      </c>
      <c r="F56" s="115">
        <v>0</v>
      </c>
      <c r="G56" s="113">
        <v>0</v>
      </c>
      <c r="H56" s="107">
        <v>0.173919672</v>
      </c>
      <c r="I56" s="107">
        <v>1.5365556000000001E-2</v>
      </c>
      <c r="J56" s="107">
        <v>1.3648968000000001E-2</v>
      </c>
      <c r="K56" s="113">
        <v>0</v>
      </c>
      <c r="L56" s="107">
        <v>12.727872000000001</v>
      </c>
      <c r="M56" s="107">
        <v>2.3739156000000001E-2</v>
      </c>
      <c r="N56" s="107">
        <v>0</v>
      </c>
      <c r="O56" s="107">
        <v>0</v>
      </c>
      <c r="P56" s="110">
        <v>12.954545352000002</v>
      </c>
      <c r="Q56" s="109">
        <v>1.0550736E-2</v>
      </c>
      <c r="R56" s="107">
        <v>0</v>
      </c>
      <c r="S56" s="107">
        <v>0</v>
      </c>
      <c r="T56" s="107">
        <v>0</v>
      </c>
      <c r="U56" s="107">
        <v>0</v>
      </c>
      <c r="V56" s="110">
        <v>1.0550736E-2</v>
      </c>
      <c r="W56" s="111">
        <v>12.965096088000001</v>
      </c>
      <c r="X56" s="112">
        <v>0.28955908800000002</v>
      </c>
      <c r="Y56" s="107">
        <v>0</v>
      </c>
      <c r="Z56" s="107">
        <v>0</v>
      </c>
      <c r="AA56" s="108">
        <v>0</v>
      </c>
      <c r="AB56" s="115">
        <v>0</v>
      </c>
      <c r="AC56" s="113">
        <v>0</v>
      </c>
      <c r="AD56" s="116">
        <v>0</v>
      </c>
      <c r="AE56" s="116">
        <v>0</v>
      </c>
      <c r="AF56" s="116">
        <v>0</v>
      </c>
      <c r="AG56" s="108">
        <v>3.4769280600000001</v>
      </c>
      <c r="AH56" s="112">
        <v>0.12196148400000001</v>
      </c>
      <c r="AI56" s="10">
        <v>0</v>
      </c>
      <c r="AJ56" s="106">
        <v>0</v>
      </c>
      <c r="AK56" s="109">
        <v>0.214657236</v>
      </c>
      <c r="AL56" s="113">
        <v>0</v>
      </c>
      <c r="AM56" s="113">
        <v>0</v>
      </c>
      <c r="AN56" s="107">
        <v>0</v>
      </c>
      <c r="AO56" s="107">
        <v>0</v>
      </c>
      <c r="AP56" s="107">
        <v>0</v>
      </c>
      <c r="AQ56" s="119">
        <v>0</v>
      </c>
      <c r="AR56" s="120">
        <v>0.214657236</v>
      </c>
      <c r="AS56" s="121">
        <v>17.068201956000003</v>
      </c>
    </row>
    <row r="57" spans="1:45" x14ac:dyDescent="0.6">
      <c r="A57" s="104" t="s">
        <v>258</v>
      </c>
      <c r="B57" s="105" t="s">
        <v>351</v>
      </c>
      <c r="C57" s="106">
        <v>0</v>
      </c>
      <c r="D57" s="107">
        <v>0</v>
      </c>
      <c r="E57" s="108">
        <v>0</v>
      </c>
      <c r="F57" s="115">
        <v>0</v>
      </c>
      <c r="G57" s="113">
        <v>0</v>
      </c>
      <c r="H57" s="107">
        <v>0</v>
      </c>
      <c r="I57" s="107">
        <v>5.9871240000000008E-3</v>
      </c>
      <c r="J57" s="107">
        <v>0</v>
      </c>
      <c r="K57" s="113">
        <v>0</v>
      </c>
      <c r="L57" s="107">
        <v>3.6873984960000006</v>
      </c>
      <c r="M57" s="107">
        <v>0.24764922</v>
      </c>
      <c r="N57" s="107">
        <v>0</v>
      </c>
      <c r="O57" s="107">
        <v>0</v>
      </c>
      <c r="P57" s="110">
        <v>3.9410348400000004</v>
      </c>
      <c r="Q57" s="109">
        <v>8.206128E-3</v>
      </c>
      <c r="R57" s="107">
        <v>0</v>
      </c>
      <c r="S57" s="107">
        <v>0</v>
      </c>
      <c r="T57" s="107">
        <v>0</v>
      </c>
      <c r="U57" s="107">
        <v>0</v>
      </c>
      <c r="V57" s="110">
        <v>8.206128E-3</v>
      </c>
      <c r="W57" s="111">
        <v>3.9492409680000002</v>
      </c>
      <c r="X57" s="112">
        <v>3.34944E-4</v>
      </c>
      <c r="Y57" s="107">
        <v>0</v>
      </c>
      <c r="Z57" s="107">
        <v>0</v>
      </c>
      <c r="AA57" s="108">
        <v>0</v>
      </c>
      <c r="AB57" s="115">
        <v>0</v>
      </c>
      <c r="AC57" s="113">
        <v>0</v>
      </c>
      <c r="AD57" s="116">
        <v>0</v>
      </c>
      <c r="AE57" s="116">
        <v>0</v>
      </c>
      <c r="AF57" s="116">
        <v>0</v>
      </c>
      <c r="AG57" s="108">
        <v>0.24823537200000001</v>
      </c>
      <c r="AH57" s="112">
        <v>0</v>
      </c>
      <c r="AI57" s="10">
        <v>0</v>
      </c>
      <c r="AJ57" s="106">
        <v>0</v>
      </c>
      <c r="AK57" s="109">
        <v>0</v>
      </c>
      <c r="AL57" s="113">
        <v>0</v>
      </c>
      <c r="AM57" s="113">
        <v>0</v>
      </c>
      <c r="AN57" s="107">
        <v>0</v>
      </c>
      <c r="AO57" s="107">
        <v>0</v>
      </c>
      <c r="AP57" s="107">
        <v>0</v>
      </c>
      <c r="AQ57" s="119">
        <v>0</v>
      </c>
      <c r="AR57" s="120">
        <v>0</v>
      </c>
      <c r="AS57" s="121">
        <v>4.1978112840000001</v>
      </c>
    </row>
    <row r="58" spans="1:45" x14ac:dyDescent="0.6">
      <c r="A58" s="125" t="s">
        <v>260</v>
      </c>
      <c r="B58" s="126" t="s">
        <v>352</v>
      </c>
      <c r="C58" s="127">
        <v>0</v>
      </c>
      <c r="D58" s="128">
        <v>0</v>
      </c>
      <c r="E58" s="129">
        <v>0</v>
      </c>
      <c r="F58" s="10">
        <v>0</v>
      </c>
      <c r="G58" s="163">
        <v>0</v>
      </c>
      <c r="H58" s="128">
        <v>4.5761723999999997E-2</v>
      </c>
      <c r="I58" s="128">
        <v>0</v>
      </c>
      <c r="J58" s="128">
        <v>0</v>
      </c>
      <c r="K58" s="163">
        <v>0</v>
      </c>
      <c r="L58" s="128">
        <v>1.1762395920000002</v>
      </c>
      <c r="M58" s="128">
        <v>4.6306008000000003E-2</v>
      </c>
      <c r="N58" s="128">
        <v>0</v>
      </c>
      <c r="O58" s="128">
        <v>0</v>
      </c>
      <c r="P58" s="131">
        <v>1.268307324</v>
      </c>
      <c r="Q58" s="130">
        <v>5.6312460000000009E-2</v>
      </c>
      <c r="R58" s="128">
        <v>0</v>
      </c>
      <c r="S58" s="128">
        <v>0</v>
      </c>
      <c r="T58" s="128">
        <v>0</v>
      </c>
      <c r="U58" s="128">
        <v>0</v>
      </c>
      <c r="V58" s="131">
        <v>5.6312460000000009E-2</v>
      </c>
      <c r="W58" s="132">
        <v>1.324619784</v>
      </c>
      <c r="X58" s="133">
        <v>0.12953959200000001</v>
      </c>
      <c r="Y58" s="128">
        <v>0</v>
      </c>
      <c r="Z58" s="128">
        <v>0</v>
      </c>
      <c r="AA58" s="134">
        <v>0</v>
      </c>
      <c r="AB58" s="10">
        <v>0</v>
      </c>
      <c r="AC58" s="163">
        <v>0</v>
      </c>
      <c r="AD58" s="137">
        <v>0</v>
      </c>
      <c r="AE58" s="137">
        <v>0</v>
      </c>
      <c r="AF58" s="137">
        <v>0</v>
      </c>
      <c r="AG58" s="129">
        <v>1.6816282199999999</v>
      </c>
      <c r="AH58" s="133">
        <v>0.32979423600000002</v>
      </c>
      <c r="AI58" s="139">
        <v>0</v>
      </c>
      <c r="AJ58" s="127">
        <v>0</v>
      </c>
      <c r="AK58" s="130">
        <v>0</v>
      </c>
      <c r="AL58" s="163">
        <v>0</v>
      </c>
      <c r="AM58" s="163">
        <v>0</v>
      </c>
      <c r="AN58" s="128">
        <v>0</v>
      </c>
      <c r="AO58" s="128">
        <v>0</v>
      </c>
      <c r="AP58" s="128">
        <v>0</v>
      </c>
      <c r="AQ58" s="140">
        <v>0</v>
      </c>
      <c r="AR58" s="132">
        <v>0</v>
      </c>
      <c r="AS58" s="141">
        <v>3.4655818319999998</v>
      </c>
    </row>
    <row r="59" spans="1:45" x14ac:dyDescent="0.6">
      <c r="A59" s="10" t="s">
        <v>262</v>
      </c>
      <c r="B59" s="10" t="s">
        <v>353</v>
      </c>
      <c r="C59" s="10">
        <v>0.16215476400000001</v>
      </c>
      <c r="D59" s="10">
        <v>0.24346242000000001</v>
      </c>
      <c r="E59" s="10">
        <v>0.40561718400000002</v>
      </c>
      <c r="F59" s="10">
        <v>0</v>
      </c>
      <c r="G59" s="10">
        <v>0</v>
      </c>
      <c r="H59" s="10">
        <v>1.8705366360000002</v>
      </c>
      <c r="I59" s="10">
        <v>3.7974276000000001E-2</v>
      </c>
      <c r="J59" s="10">
        <v>9.6296399999999996E-4</v>
      </c>
      <c r="K59" s="10">
        <v>0</v>
      </c>
      <c r="L59" s="10">
        <v>3.0185571960000002</v>
      </c>
      <c r="M59" s="10">
        <v>1.701641124</v>
      </c>
      <c r="N59" s="10">
        <v>0</v>
      </c>
      <c r="O59" s="10">
        <v>11.416231295999999</v>
      </c>
      <c r="P59" s="10">
        <v>18.045903492000001</v>
      </c>
      <c r="Q59" s="10">
        <v>0.48939505200000005</v>
      </c>
      <c r="R59" s="10">
        <v>0.28591657199999998</v>
      </c>
      <c r="S59" s="10">
        <v>0.23211619200000003</v>
      </c>
      <c r="T59" s="10">
        <v>0.23563310400000001</v>
      </c>
      <c r="U59" s="10">
        <v>0.27000673199999997</v>
      </c>
      <c r="V59" s="10">
        <v>1.5130676520000002</v>
      </c>
      <c r="W59" s="10">
        <v>19.558971144000001</v>
      </c>
      <c r="X59" s="10">
        <v>47.234472768000003</v>
      </c>
      <c r="Y59" s="10">
        <v>0</v>
      </c>
      <c r="Z59" s="10">
        <v>0</v>
      </c>
      <c r="AA59" s="165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55.416191724000001</v>
      </c>
      <c r="AH59" s="10">
        <v>45.618870384000004</v>
      </c>
      <c r="AI59" s="10">
        <v>4.0336887240000001</v>
      </c>
      <c r="AJ59" s="10">
        <v>0</v>
      </c>
      <c r="AK59" s="10">
        <v>6.4530729720000011</v>
      </c>
      <c r="AL59" s="10">
        <v>0</v>
      </c>
      <c r="AM59" s="10">
        <v>0</v>
      </c>
      <c r="AN59" s="10">
        <v>2.2581505800000001</v>
      </c>
      <c r="AO59" s="145">
        <v>0.29613236399999998</v>
      </c>
      <c r="AP59" s="166">
        <v>1.0676340000000001E-2</v>
      </c>
      <c r="AQ59" s="167">
        <v>0</v>
      </c>
      <c r="AR59" s="10">
        <v>9.0180322560000015</v>
      </c>
      <c r="AS59" s="168">
        <v>181.28584418400001</v>
      </c>
    </row>
    <row r="60" spans="1:45" x14ac:dyDescent="0.6">
      <c r="A60" s="104" t="s">
        <v>200</v>
      </c>
      <c r="B60" s="105" t="s">
        <v>354</v>
      </c>
      <c r="C60" s="106">
        <v>0</v>
      </c>
      <c r="D60" s="107">
        <v>0</v>
      </c>
      <c r="E60" s="108">
        <v>0</v>
      </c>
      <c r="F60" s="115">
        <v>0</v>
      </c>
      <c r="G60" s="113">
        <v>0</v>
      </c>
      <c r="H60" s="107">
        <v>0.67332117600000008</v>
      </c>
      <c r="I60" s="107">
        <v>0</v>
      </c>
      <c r="J60" s="107">
        <v>0</v>
      </c>
      <c r="K60" s="113">
        <v>0</v>
      </c>
      <c r="L60" s="107">
        <v>0.47063818800000007</v>
      </c>
      <c r="M60" s="107">
        <v>0.78184303200000005</v>
      </c>
      <c r="N60" s="107">
        <v>0</v>
      </c>
      <c r="O60" s="107">
        <v>0</v>
      </c>
      <c r="P60" s="110">
        <v>1.9258023960000001</v>
      </c>
      <c r="Q60" s="109">
        <v>7.5781080000000001E-3</v>
      </c>
      <c r="R60" s="107">
        <v>0</v>
      </c>
      <c r="S60" s="107">
        <v>0</v>
      </c>
      <c r="T60" s="107">
        <v>0</v>
      </c>
      <c r="U60" s="107">
        <v>0</v>
      </c>
      <c r="V60" s="110">
        <v>7.5781080000000001E-3</v>
      </c>
      <c r="W60" s="111">
        <v>1.9333805040000003</v>
      </c>
      <c r="X60" s="112">
        <v>6.8966225640000003</v>
      </c>
      <c r="Y60" s="107">
        <v>0</v>
      </c>
      <c r="Z60" s="107">
        <v>0</v>
      </c>
      <c r="AA60" s="108">
        <v>0</v>
      </c>
      <c r="AB60" s="115">
        <v>0</v>
      </c>
      <c r="AC60" s="113">
        <v>0</v>
      </c>
      <c r="AD60" s="116">
        <v>0</v>
      </c>
      <c r="AE60" s="116">
        <v>0</v>
      </c>
      <c r="AF60" s="116">
        <v>0</v>
      </c>
      <c r="AG60" s="108">
        <v>7.2861624359999997</v>
      </c>
      <c r="AH60" s="112">
        <v>1.983203424</v>
      </c>
      <c r="AI60" s="112">
        <v>0</v>
      </c>
      <c r="AJ60" s="106">
        <v>0</v>
      </c>
      <c r="AK60" s="109">
        <v>1.281412008</v>
      </c>
      <c r="AL60" s="113">
        <v>0</v>
      </c>
      <c r="AM60" s="113">
        <v>0</v>
      </c>
      <c r="AN60" s="107">
        <v>0</v>
      </c>
      <c r="AO60" s="107">
        <v>6.1043544000000005E-2</v>
      </c>
      <c r="AP60" s="107">
        <v>0</v>
      </c>
      <c r="AQ60" s="119">
        <v>0</v>
      </c>
      <c r="AR60" s="120">
        <v>1.3424555520000001</v>
      </c>
      <c r="AS60" s="121">
        <v>19.441824480000001</v>
      </c>
    </row>
    <row r="61" spans="1:45" x14ac:dyDescent="0.6">
      <c r="A61" s="104" t="s">
        <v>202</v>
      </c>
      <c r="B61" s="105" t="s">
        <v>355</v>
      </c>
      <c r="C61" s="106">
        <v>0</v>
      </c>
      <c r="D61" s="107">
        <v>0</v>
      </c>
      <c r="E61" s="108">
        <v>0</v>
      </c>
      <c r="F61" s="115">
        <v>0</v>
      </c>
      <c r="G61" s="113">
        <v>0</v>
      </c>
      <c r="H61" s="107">
        <v>6.5104740000000008E-2</v>
      </c>
      <c r="I61" s="107">
        <v>0</v>
      </c>
      <c r="J61" s="107">
        <v>0</v>
      </c>
      <c r="K61" s="113">
        <v>0</v>
      </c>
      <c r="L61" s="107">
        <v>6.6151440000000008E-3</v>
      </c>
      <c r="M61" s="107">
        <v>6.0457392000000006E-2</v>
      </c>
      <c r="N61" s="107">
        <v>0</v>
      </c>
      <c r="O61" s="107">
        <v>0</v>
      </c>
      <c r="P61" s="110">
        <v>0.13217727600000001</v>
      </c>
      <c r="Q61" s="109">
        <v>3.5210987999999999E-2</v>
      </c>
      <c r="R61" s="107">
        <v>0</v>
      </c>
      <c r="S61" s="107">
        <v>0</v>
      </c>
      <c r="T61" s="107">
        <v>0</v>
      </c>
      <c r="U61" s="107">
        <v>0</v>
      </c>
      <c r="V61" s="110">
        <v>3.5210987999999999E-2</v>
      </c>
      <c r="W61" s="111">
        <v>0.16738826399999998</v>
      </c>
      <c r="X61" s="112">
        <v>5.1795321479999998</v>
      </c>
      <c r="Y61" s="107">
        <v>0</v>
      </c>
      <c r="Z61" s="107">
        <v>0</v>
      </c>
      <c r="AA61" s="108">
        <v>0</v>
      </c>
      <c r="AB61" s="115">
        <v>0</v>
      </c>
      <c r="AC61" s="113">
        <v>0</v>
      </c>
      <c r="AD61" s="116">
        <v>0</v>
      </c>
      <c r="AE61" s="116">
        <v>0</v>
      </c>
      <c r="AF61" s="116">
        <v>0</v>
      </c>
      <c r="AG61" s="108">
        <v>2.7468338760000002</v>
      </c>
      <c r="AH61" s="112">
        <v>1.7490357000000003</v>
      </c>
      <c r="AI61" s="112">
        <v>0</v>
      </c>
      <c r="AJ61" s="106">
        <v>0</v>
      </c>
      <c r="AK61" s="109">
        <v>0.45284428800000004</v>
      </c>
      <c r="AL61" s="113">
        <v>0</v>
      </c>
      <c r="AM61" s="113">
        <v>0</v>
      </c>
      <c r="AN61" s="107">
        <v>0</v>
      </c>
      <c r="AO61" s="107">
        <v>0</v>
      </c>
      <c r="AP61" s="107">
        <v>0</v>
      </c>
      <c r="AQ61" s="119">
        <v>0</v>
      </c>
      <c r="AR61" s="120">
        <v>0.45284428800000004</v>
      </c>
      <c r="AS61" s="121">
        <v>10.295634275999999</v>
      </c>
    </row>
    <row r="62" spans="1:45" x14ac:dyDescent="0.6">
      <c r="A62" s="104" t="s">
        <v>204</v>
      </c>
      <c r="B62" s="105" t="s">
        <v>356</v>
      </c>
      <c r="C62" s="106">
        <v>0</v>
      </c>
      <c r="D62" s="107">
        <v>0</v>
      </c>
      <c r="E62" s="108">
        <v>0</v>
      </c>
      <c r="F62" s="115">
        <v>0</v>
      </c>
      <c r="G62" s="113">
        <v>0</v>
      </c>
      <c r="H62" s="107">
        <v>2.9977488E-2</v>
      </c>
      <c r="I62" s="107">
        <v>0</v>
      </c>
      <c r="J62" s="107">
        <v>1.25604E-4</v>
      </c>
      <c r="K62" s="113">
        <v>0</v>
      </c>
      <c r="L62" s="107">
        <v>0.14004846000000001</v>
      </c>
      <c r="M62" s="107">
        <v>0.75772706400000001</v>
      </c>
      <c r="N62" s="107">
        <v>0</v>
      </c>
      <c r="O62" s="107">
        <v>0</v>
      </c>
      <c r="P62" s="110">
        <v>0.9278786160000001</v>
      </c>
      <c r="Q62" s="109">
        <v>2.5581348E-2</v>
      </c>
      <c r="R62" s="107">
        <v>0</v>
      </c>
      <c r="S62" s="107">
        <v>0</v>
      </c>
      <c r="T62" s="107">
        <v>0.11970061200000001</v>
      </c>
      <c r="U62" s="107">
        <v>0.120035556</v>
      </c>
      <c r="V62" s="110">
        <v>0.26531751600000003</v>
      </c>
      <c r="W62" s="111">
        <v>1.193196132</v>
      </c>
      <c r="X62" s="112">
        <v>5.9475587399999998</v>
      </c>
      <c r="Y62" s="107">
        <v>0</v>
      </c>
      <c r="Z62" s="107">
        <v>0</v>
      </c>
      <c r="AA62" s="108">
        <v>0</v>
      </c>
      <c r="AB62" s="115">
        <v>0</v>
      </c>
      <c r="AC62" s="113">
        <v>0</v>
      </c>
      <c r="AD62" s="116">
        <v>0</v>
      </c>
      <c r="AE62" s="116">
        <v>0</v>
      </c>
      <c r="AF62" s="116">
        <v>0</v>
      </c>
      <c r="AG62" s="108">
        <v>11.073457980000001</v>
      </c>
      <c r="AH62" s="112">
        <v>36.440274348000003</v>
      </c>
      <c r="AI62" s="112">
        <v>0</v>
      </c>
      <c r="AJ62" s="106">
        <v>0</v>
      </c>
      <c r="AK62" s="109">
        <v>0.91008471599999996</v>
      </c>
      <c r="AL62" s="113">
        <v>0</v>
      </c>
      <c r="AM62" s="113">
        <v>0</v>
      </c>
      <c r="AN62" s="107">
        <v>0</v>
      </c>
      <c r="AO62" s="107">
        <v>0.23508882</v>
      </c>
      <c r="AP62" s="107">
        <v>0</v>
      </c>
      <c r="AQ62" s="119">
        <v>0</v>
      </c>
      <c r="AR62" s="120">
        <v>1.1451735360000002</v>
      </c>
      <c r="AS62" s="121">
        <v>55.799660736</v>
      </c>
    </row>
    <row r="63" spans="1:45" x14ac:dyDescent="0.6">
      <c r="A63" s="104" t="s">
        <v>206</v>
      </c>
      <c r="B63" s="105" t="s">
        <v>357</v>
      </c>
      <c r="C63" s="106">
        <v>0</v>
      </c>
      <c r="D63" s="107">
        <v>0</v>
      </c>
      <c r="E63" s="108">
        <v>0</v>
      </c>
      <c r="F63" s="115">
        <v>0</v>
      </c>
      <c r="G63" s="113">
        <v>0</v>
      </c>
      <c r="H63" s="107">
        <v>9.3574980000000002E-2</v>
      </c>
      <c r="I63" s="107">
        <v>0</v>
      </c>
      <c r="J63" s="107">
        <v>4.1868E-5</v>
      </c>
      <c r="K63" s="113">
        <v>0</v>
      </c>
      <c r="L63" s="107">
        <v>7.8251292E-2</v>
      </c>
      <c r="M63" s="107">
        <v>5.2125660000000004E-2</v>
      </c>
      <c r="N63" s="107">
        <v>0</v>
      </c>
      <c r="O63" s="107">
        <v>0</v>
      </c>
      <c r="P63" s="110">
        <v>0.22399380000000002</v>
      </c>
      <c r="Q63" s="109">
        <v>0.19296961199999998</v>
      </c>
      <c r="R63" s="107">
        <v>0.28591657199999998</v>
      </c>
      <c r="S63" s="107">
        <v>0.18978764400000001</v>
      </c>
      <c r="T63" s="107">
        <v>0.11216437200000001</v>
      </c>
      <c r="U63" s="107">
        <v>0.14997117600000001</v>
      </c>
      <c r="V63" s="110">
        <v>0.93080937600000002</v>
      </c>
      <c r="W63" s="111">
        <v>1.1548031760000002</v>
      </c>
      <c r="X63" s="112">
        <v>3.9471894360000004</v>
      </c>
      <c r="Y63" s="107">
        <v>0</v>
      </c>
      <c r="Z63" s="107">
        <v>0</v>
      </c>
      <c r="AA63" s="108">
        <v>0</v>
      </c>
      <c r="AB63" s="115">
        <v>0</v>
      </c>
      <c r="AC63" s="113">
        <v>0</v>
      </c>
      <c r="AD63" s="116">
        <v>0</v>
      </c>
      <c r="AE63" s="116">
        <v>0</v>
      </c>
      <c r="AF63" s="116">
        <v>0</v>
      </c>
      <c r="AG63" s="108">
        <v>8.9584540920000002</v>
      </c>
      <c r="AH63" s="112">
        <v>4.1476115519999999</v>
      </c>
      <c r="AI63" s="112">
        <v>4.8566880000000005E-3</v>
      </c>
      <c r="AJ63" s="106">
        <v>0</v>
      </c>
      <c r="AK63" s="109">
        <v>0.194434992</v>
      </c>
      <c r="AL63" s="113">
        <v>0</v>
      </c>
      <c r="AM63" s="113">
        <v>0</v>
      </c>
      <c r="AN63" s="107">
        <v>0</v>
      </c>
      <c r="AO63" s="107">
        <v>0</v>
      </c>
      <c r="AP63" s="107">
        <v>1.0676340000000001E-2</v>
      </c>
      <c r="AQ63" s="119">
        <v>0</v>
      </c>
      <c r="AR63" s="120">
        <v>0.20511133200000001</v>
      </c>
      <c r="AS63" s="121">
        <v>18.418026276000003</v>
      </c>
    </row>
    <row r="64" spans="1:45" x14ac:dyDescent="0.6">
      <c r="A64" s="104" t="s">
        <v>208</v>
      </c>
      <c r="B64" s="105" t="s">
        <v>358</v>
      </c>
      <c r="C64" s="106">
        <v>0</v>
      </c>
      <c r="D64" s="107">
        <v>0</v>
      </c>
      <c r="E64" s="108">
        <v>0</v>
      </c>
      <c r="F64" s="115">
        <v>0</v>
      </c>
      <c r="G64" s="113">
        <v>0</v>
      </c>
      <c r="H64" s="107">
        <v>9.8012988000000009E-2</v>
      </c>
      <c r="I64" s="107">
        <v>0</v>
      </c>
      <c r="J64" s="107">
        <v>0</v>
      </c>
      <c r="K64" s="113">
        <v>0</v>
      </c>
      <c r="L64" s="107">
        <v>4.8859956000000003E-2</v>
      </c>
      <c r="M64" s="107">
        <v>0</v>
      </c>
      <c r="N64" s="107">
        <v>0</v>
      </c>
      <c r="O64" s="107">
        <v>0.51706980000000002</v>
      </c>
      <c r="P64" s="110">
        <v>0.66394274399999997</v>
      </c>
      <c r="Q64" s="109">
        <v>3.6425160000000002E-3</v>
      </c>
      <c r="R64" s="107">
        <v>0</v>
      </c>
      <c r="S64" s="107">
        <v>0</v>
      </c>
      <c r="T64" s="107">
        <v>0</v>
      </c>
      <c r="U64" s="107">
        <v>0</v>
      </c>
      <c r="V64" s="110">
        <v>3.6425160000000002E-3</v>
      </c>
      <c r="W64" s="111">
        <v>0.66758526000000007</v>
      </c>
      <c r="X64" s="112">
        <v>7.8960535920000003</v>
      </c>
      <c r="Y64" s="107">
        <v>0</v>
      </c>
      <c r="Z64" s="107">
        <v>0</v>
      </c>
      <c r="AA64" s="108">
        <v>0</v>
      </c>
      <c r="AB64" s="115">
        <v>0</v>
      </c>
      <c r="AC64" s="113">
        <v>0</v>
      </c>
      <c r="AD64" s="116">
        <v>0</v>
      </c>
      <c r="AE64" s="116">
        <v>0</v>
      </c>
      <c r="AF64" s="116">
        <v>0</v>
      </c>
      <c r="AG64" s="108">
        <v>1.487528172</v>
      </c>
      <c r="AH64" s="112">
        <v>0.50505368400000006</v>
      </c>
      <c r="AI64" s="112">
        <v>0</v>
      </c>
      <c r="AJ64" s="106">
        <v>0</v>
      </c>
      <c r="AK64" s="109">
        <v>0.82919573999999996</v>
      </c>
      <c r="AL64" s="113">
        <v>0</v>
      </c>
      <c r="AM64" s="113">
        <v>0</v>
      </c>
      <c r="AN64" s="107">
        <v>0</v>
      </c>
      <c r="AO64" s="107">
        <v>0</v>
      </c>
      <c r="AP64" s="107">
        <v>0</v>
      </c>
      <c r="AQ64" s="119">
        <v>0</v>
      </c>
      <c r="AR64" s="120">
        <v>0.82919573999999996</v>
      </c>
      <c r="AS64" s="121">
        <v>11.385416447999999</v>
      </c>
    </row>
    <row r="65" spans="1:46" x14ac:dyDescent="0.6">
      <c r="A65" s="104" t="s">
        <v>210</v>
      </c>
      <c r="B65" s="105" t="s">
        <v>359</v>
      </c>
      <c r="C65" s="106">
        <v>0</v>
      </c>
      <c r="D65" s="107">
        <v>0</v>
      </c>
      <c r="E65" s="108">
        <v>0</v>
      </c>
      <c r="F65" s="115">
        <v>0</v>
      </c>
      <c r="G65" s="113">
        <v>0</v>
      </c>
      <c r="H65" s="107">
        <v>3.391308E-3</v>
      </c>
      <c r="I65" s="107">
        <v>0</v>
      </c>
      <c r="J65" s="107">
        <v>0</v>
      </c>
      <c r="K65" s="113">
        <v>0</v>
      </c>
      <c r="L65" s="107">
        <v>1.1639304000000001E-2</v>
      </c>
      <c r="M65" s="107">
        <v>0</v>
      </c>
      <c r="N65" s="107">
        <v>0</v>
      </c>
      <c r="O65" s="107">
        <v>0</v>
      </c>
      <c r="P65" s="110">
        <v>1.5030612E-2</v>
      </c>
      <c r="Q65" s="109">
        <v>8.6666759999999999E-3</v>
      </c>
      <c r="R65" s="107">
        <v>0</v>
      </c>
      <c r="S65" s="107">
        <v>0</v>
      </c>
      <c r="T65" s="107">
        <v>0</v>
      </c>
      <c r="U65" s="107">
        <v>0</v>
      </c>
      <c r="V65" s="110">
        <v>8.6666759999999999E-3</v>
      </c>
      <c r="W65" s="111">
        <v>2.3697288E-2</v>
      </c>
      <c r="X65" s="112">
        <v>8.0635255920000013</v>
      </c>
      <c r="Y65" s="107">
        <v>0</v>
      </c>
      <c r="Z65" s="107">
        <v>0</v>
      </c>
      <c r="AA65" s="108">
        <v>0</v>
      </c>
      <c r="AB65" s="115">
        <v>0</v>
      </c>
      <c r="AC65" s="113">
        <v>0</v>
      </c>
      <c r="AD65" s="116">
        <v>0</v>
      </c>
      <c r="AE65" s="116">
        <v>0</v>
      </c>
      <c r="AF65" s="116">
        <v>0</v>
      </c>
      <c r="AG65" s="108">
        <v>1.8634190760000002</v>
      </c>
      <c r="AH65" s="112">
        <v>0</v>
      </c>
      <c r="AI65" s="112">
        <v>0</v>
      </c>
      <c r="AJ65" s="106">
        <v>0</v>
      </c>
      <c r="AK65" s="109">
        <v>0</v>
      </c>
      <c r="AL65" s="113">
        <v>0</v>
      </c>
      <c r="AM65" s="113">
        <v>0</v>
      </c>
      <c r="AN65" s="107">
        <v>0</v>
      </c>
      <c r="AO65" s="107">
        <v>0</v>
      </c>
      <c r="AP65" s="107">
        <v>0</v>
      </c>
      <c r="AQ65" s="119">
        <v>0</v>
      </c>
      <c r="AR65" s="120">
        <v>0</v>
      </c>
      <c r="AS65" s="121">
        <v>9.9506419560000001</v>
      </c>
    </row>
    <row r="66" spans="1:46" x14ac:dyDescent="0.6">
      <c r="A66" s="104" t="s">
        <v>212</v>
      </c>
      <c r="B66" s="105" t="s">
        <v>360</v>
      </c>
      <c r="C66" s="106">
        <v>0</v>
      </c>
      <c r="D66" s="107">
        <v>0</v>
      </c>
      <c r="E66" s="108">
        <v>0</v>
      </c>
      <c r="F66" s="115">
        <v>0</v>
      </c>
      <c r="G66" s="113">
        <v>0</v>
      </c>
      <c r="H66" s="107">
        <v>1.6705332E-2</v>
      </c>
      <c r="I66" s="107">
        <v>0</v>
      </c>
      <c r="J66" s="107">
        <v>7.5362400000000005E-4</v>
      </c>
      <c r="K66" s="113">
        <v>0</v>
      </c>
      <c r="L66" s="107">
        <v>0.64820037600000002</v>
      </c>
      <c r="M66" s="107">
        <v>0</v>
      </c>
      <c r="N66" s="107">
        <v>0</v>
      </c>
      <c r="O66" s="107">
        <v>10.899161496</v>
      </c>
      <c r="P66" s="110">
        <v>11.564820828</v>
      </c>
      <c r="Q66" s="109">
        <v>1.2602268E-2</v>
      </c>
      <c r="R66" s="107">
        <v>0</v>
      </c>
      <c r="S66" s="107">
        <v>0</v>
      </c>
      <c r="T66" s="107">
        <v>0</v>
      </c>
      <c r="U66" s="107">
        <v>0</v>
      </c>
      <c r="V66" s="110">
        <v>1.2602268E-2</v>
      </c>
      <c r="W66" s="111">
        <v>11.577423096000002</v>
      </c>
      <c r="X66" s="112">
        <v>2.162230992</v>
      </c>
      <c r="Y66" s="107">
        <v>0</v>
      </c>
      <c r="Z66" s="107">
        <v>0</v>
      </c>
      <c r="AA66" s="108">
        <v>0</v>
      </c>
      <c r="AB66" s="115">
        <v>0</v>
      </c>
      <c r="AC66" s="113">
        <v>0</v>
      </c>
      <c r="AD66" s="116">
        <v>0</v>
      </c>
      <c r="AE66" s="116">
        <v>0</v>
      </c>
      <c r="AF66" s="116">
        <v>0</v>
      </c>
      <c r="AG66" s="108">
        <v>2.4087916439999999</v>
      </c>
      <c r="AH66" s="112">
        <v>4.3040304000000001E-2</v>
      </c>
      <c r="AI66" s="112">
        <v>4.0288320360000007</v>
      </c>
      <c r="AJ66" s="106">
        <v>0</v>
      </c>
      <c r="AK66" s="109">
        <v>0.56973974400000005</v>
      </c>
      <c r="AL66" s="113">
        <v>0</v>
      </c>
      <c r="AM66" s="113">
        <v>0</v>
      </c>
      <c r="AN66" s="107">
        <v>2.2581505800000001</v>
      </c>
      <c r="AO66" s="107">
        <v>0</v>
      </c>
      <c r="AP66" s="107">
        <v>0</v>
      </c>
      <c r="AQ66" s="119">
        <v>0</v>
      </c>
      <c r="AR66" s="120">
        <v>2.8278903239999997</v>
      </c>
      <c r="AS66" s="121">
        <v>23.048208396000003</v>
      </c>
    </row>
    <row r="67" spans="1:46" x14ac:dyDescent="0.6">
      <c r="A67" s="104" t="s">
        <v>214</v>
      </c>
      <c r="B67" s="105" t="s">
        <v>361</v>
      </c>
      <c r="C67" s="106">
        <v>0</v>
      </c>
      <c r="D67" s="107">
        <v>0.15336248399999999</v>
      </c>
      <c r="E67" s="108">
        <v>0.15336248399999999</v>
      </c>
      <c r="F67" s="115">
        <v>0</v>
      </c>
      <c r="G67" s="113">
        <v>0</v>
      </c>
      <c r="H67" s="107">
        <v>4.8859956000000003E-2</v>
      </c>
      <c r="I67" s="107">
        <v>0</v>
      </c>
      <c r="J67" s="107">
        <v>0</v>
      </c>
      <c r="K67" s="113">
        <v>0</v>
      </c>
      <c r="L67" s="107">
        <v>1.7584559999999999E-2</v>
      </c>
      <c r="M67" s="107">
        <v>0</v>
      </c>
      <c r="N67" s="107">
        <v>0</v>
      </c>
      <c r="O67" s="107">
        <v>0</v>
      </c>
      <c r="P67" s="110">
        <v>6.6444515999999995E-2</v>
      </c>
      <c r="Q67" s="109">
        <v>1.7542692000000002E-2</v>
      </c>
      <c r="R67" s="107">
        <v>0</v>
      </c>
      <c r="S67" s="107">
        <v>0</v>
      </c>
      <c r="T67" s="107">
        <v>8.3735999999999999E-5</v>
      </c>
      <c r="U67" s="107">
        <v>0</v>
      </c>
      <c r="V67" s="110">
        <v>1.7626428E-2</v>
      </c>
      <c r="W67" s="111">
        <v>8.4070944000000009E-2</v>
      </c>
      <c r="X67" s="112">
        <v>0.96116367600000008</v>
      </c>
      <c r="Y67" s="107">
        <v>0</v>
      </c>
      <c r="Z67" s="107">
        <v>0</v>
      </c>
      <c r="AA67" s="108">
        <v>0</v>
      </c>
      <c r="AB67" s="115">
        <v>0</v>
      </c>
      <c r="AC67" s="113">
        <v>0</v>
      </c>
      <c r="AD67" s="116">
        <v>0</v>
      </c>
      <c r="AE67" s="116">
        <v>0</v>
      </c>
      <c r="AF67" s="116">
        <v>0</v>
      </c>
      <c r="AG67" s="108">
        <v>0.86905407599999995</v>
      </c>
      <c r="AH67" s="112">
        <v>0</v>
      </c>
      <c r="AI67" s="112">
        <v>0</v>
      </c>
      <c r="AJ67" s="106">
        <v>0</v>
      </c>
      <c r="AK67" s="109">
        <v>1.25604E-4</v>
      </c>
      <c r="AL67" s="113">
        <v>0</v>
      </c>
      <c r="AM67" s="113">
        <v>0</v>
      </c>
      <c r="AN67" s="107">
        <v>0</v>
      </c>
      <c r="AO67" s="107">
        <v>0</v>
      </c>
      <c r="AP67" s="107">
        <v>0</v>
      </c>
      <c r="AQ67" s="119">
        <v>0</v>
      </c>
      <c r="AR67" s="120">
        <v>1.25604E-4</v>
      </c>
      <c r="AS67" s="121">
        <v>2.0677767840000003</v>
      </c>
    </row>
    <row r="68" spans="1:46" x14ac:dyDescent="0.6">
      <c r="A68" s="104" t="s">
        <v>216</v>
      </c>
      <c r="B68" s="105" t="s">
        <v>362</v>
      </c>
      <c r="C68" s="106">
        <v>0.15570709200000002</v>
      </c>
      <c r="D68" s="107">
        <v>8.0470296000000011E-2</v>
      </c>
      <c r="E68" s="108">
        <v>0.23617738800000002</v>
      </c>
      <c r="F68" s="115">
        <v>0</v>
      </c>
      <c r="G68" s="113">
        <v>0</v>
      </c>
      <c r="H68" s="107">
        <v>7.1175600000000013E-4</v>
      </c>
      <c r="I68" s="107">
        <v>0</v>
      </c>
      <c r="J68" s="107">
        <v>0</v>
      </c>
      <c r="K68" s="113">
        <v>0</v>
      </c>
      <c r="L68" s="107">
        <v>6.0666732000000008E-2</v>
      </c>
      <c r="M68" s="107">
        <v>0</v>
      </c>
      <c r="N68" s="107">
        <v>0</v>
      </c>
      <c r="O68" s="107">
        <v>0</v>
      </c>
      <c r="P68" s="110">
        <v>6.1378488000000002E-2</v>
      </c>
      <c r="Q68" s="109">
        <v>1.3648968000000001E-2</v>
      </c>
      <c r="R68" s="107">
        <v>0</v>
      </c>
      <c r="S68" s="107">
        <v>0</v>
      </c>
      <c r="T68" s="107">
        <v>4.1868E-4</v>
      </c>
      <c r="U68" s="107">
        <v>0</v>
      </c>
      <c r="V68" s="110">
        <v>1.4067648E-2</v>
      </c>
      <c r="W68" s="111">
        <v>7.5446135999999997E-2</v>
      </c>
      <c r="X68" s="112">
        <v>2.1691392120000001</v>
      </c>
      <c r="Y68" s="107">
        <v>0</v>
      </c>
      <c r="Z68" s="107">
        <v>0</v>
      </c>
      <c r="AA68" s="108">
        <v>0</v>
      </c>
      <c r="AB68" s="115">
        <v>0</v>
      </c>
      <c r="AC68" s="113">
        <v>0</v>
      </c>
      <c r="AD68" s="116">
        <v>0</v>
      </c>
      <c r="AE68" s="116">
        <v>0</v>
      </c>
      <c r="AF68" s="116">
        <v>0</v>
      </c>
      <c r="AG68" s="108">
        <v>5.444389116</v>
      </c>
      <c r="AH68" s="112">
        <v>0</v>
      </c>
      <c r="AI68" s="112">
        <v>0</v>
      </c>
      <c r="AJ68" s="106">
        <v>0</v>
      </c>
      <c r="AK68" s="109">
        <v>0</v>
      </c>
      <c r="AL68" s="113">
        <v>0</v>
      </c>
      <c r="AM68" s="113">
        <v>0</v>
      </c>
      <c r="AN68" s="107">
        <v>0</v>
      </c>
      <c r="AO68" s="107">
        <v>0</v>
      </c>
      <c r="AP68" s="107">
        <v>0</v>
      </c>
      <c r="AQ68" s="119">
        <v>0</v>
      </c>
      <c r="AR68" s="120">
        <v>0</v>
      </c>
      <c r="AS68" s="121">
        <v>7.9251518519999999</v>
      </c>
    </row>
    <row r="69" spans="1:46" x14ac:dyDescent="0.6">
      <c r="A69" s="104" t="s">
        <v>218</v>
      </c>
      <c r="B69" s="105" t="s">
        <v>363</v>
      </c>
      <c r="C69" s="106">
        <v>0</v>
      </c>
      <c r="D69" s="107">
        <v>0</v>
      </c>
      <c r="E69" s="108">
        <v>0</v>
      </c>
      <c r="F69" s="115">
        <v>0</v>
      </c>
      <c r="G69" s="113">
        <v>0</v>
      </c>
      <c r="H69" s="107">
        <v>8.1810072000000011E-2</v>
      </c>
      <c r="I69" s="107">
        <v>0</v>
      </c>
      <c r="J69" s="10">
        <v>0</v>
      </c>
      <c r="K69" s="113">
        <v>0</v>
      </c>
      <c r="L69" s="107">
        <v>1.1095020000000001E-2</v>
      </c>
      <c r="M69" s="107">
        <v>4.731084E-3</v>
      </c>
      <c r="N69" s="107">
        <v>0</v>
      </c>
      <c r="O69" s="107">
        <v>0</v>
      </c>
      <c r="P69" s="110">
        <v>9.7636176000000005E-2</v>
      </c>
      <c r="Q69" s="109">
        <v>9.6296399999999996E-4</v>
      </c>
      <c r="R69" s="107">
        <v>0</v>
      </c>
      <c r="S69" s="107">
        <v>0</v>
      </c>
      <c r="T69" s="107">
        <v>0</v>
      </c>
      <c r="U69" s="107">
        <v>0</v>
      </c>
      <c r="V69" s="110">
        <v>9.6296399999999996E-4</v>
      </c>
      <c r="W69" s="111">
        <v>9.8599140000000002E-2</v>
      </c>
      <c r="X69" s="112">
        <v>0.48257056800000003</v>
      </c>
      <c r="Y69" s="107">
        <v>0</v>
      </c>
      <c r="Z69" s="107">
        <v>0</v>
      </c>
      <c r="AA69" s="108">
        <v>0</v>
      </c>
      <c r="AB69" s="115">
        <v>0</v>
      </c>
      <c r="AC69" s="113">
        <v>0</v>
      </c>
      <c r="AD69" s="116">
        <v>0</v>
      </c>
      <c r="AE69" s="116">
        <v>0</v>
      </c>
      <c r="AF69" s="116">
        <v>0</v>
      </c>
      <c r="AG69" s="108">
        <v>1.0297015920000001</v>
      </c>
      <c r="AH69" s="112">
        <v>7.7078988000000001E-2</v>
      </c>
      <c r="AI69" s="112">
        <v>0</v>
      </c>
      <c r="AJ69" s="106">
        <v>0</v>
      </c>
      <c r="AK69" s="109">
        <v>0.14230933200000001</v>
      </c>
      <c r="AL69" s="113">
        <v>0</v>
      </c>
      <c r="AM69" s="113">
        <v>0</v>
      </c>
      <c r="AN69" s="107">
        <v>0</v>
      </c>
      <c r="AO69" s="107">
        <v>0</v>
      </c>
      <c r="AP69" s="107">
        <v>0</v>
      </c>
      <c r="AQ69" s="119">
        <v>0</v>
      </c>
      <c r="AR69" s="120">
        <v>0.14230933200000001</v>
      </c>
      <c r="AS69" s="121">
        <v>1.8302596200000001</v>
      </c>
    </row>
    <row r="70" spans="1:46" x14ac:dyDescent="0.6">
      <c r="A70" s="104" t="s">
        <v>220</v>
      </c>
      <c r="B70" s="105" t="s">
        <v>364</v>
      </c>
      <c r="C70" s="106">
        <v>0</v>
      </c>
      <c r="D70" s="107">
        <v>0</v>
      </c>
      <c r="E70" s="108">
        <v>0</v>
      </c>
      <c r="F70" s="115">
        <v>0</v>
      </c>
      <c r="G70" s="113">
        <v>0</v>
      </c>
      <c r="H70" s="107">
        <v>4.4882496000000008E-2</v>
      </c>
      <c r="I70" s="107">
        <v>0</v>
      </c>
      <c r="J70" s="107">
        <v>0</v>
      </c>
      <c r="K70" s="113">
        <v>0</v>
      </c>
      <c r="L70" s="107">
        <v>0.18982951200000001</v>
      </c>
      <c r="M70" s="107">
        <v>3.8099879999999998E-3</v>
      </c>
      <c r="N70" s="107">
        <v>0</v>
      </c>
      <c r="O70" s="107">
        <v>0</v>
      </c>
      <c r="P70" s="110">
        <v>0.23852199600000001</v>
      </c>
      <c r="Q70" s="109">
        <v>1.2686004000000001E-2</v>
      </c>
      <c r="R70" s="107">
        <v>0</v>
      </c>
      <c r="S70" s="107">
        <v>3.0144960000000002E-2</v>
      </c>
      <c r="T70" s="107">
        <v>0</v>
      </c>
      <c r="U70" s="107">
        <v>0</v>
      </c>
      <c r="V70" s="110">
        <v>4.2830963999999999E-2</v>
      </c>
      <c r="W70" s="111">
        <v>0.28135295999999999</v>
      </c>
      <c r="X70" s="112">
        <v>0.40251895200000004</v>
      </c>
      <c r="Y70" s="107">
        <v>0</v>
      </c>
      <c r="Z70" s="107">
        <v>0</v>
      </c>
      <c r="AA70" s="108">
        <v>0</v>
      </c>
      <c r="AB70" s="115">
        <v>0</v>
      </c>
      <c r="AC70" s="113">
        <v>0</v>
      </c>
      <c r="AD70" s="116">
        <v>0</v>
      </c>
      <c r="AE70" s="116">
        <v>0</v>
      </c>
      <c r="AF70" s="116">
        <v>0</v>
      </c>
      <c r="AG70" s="108">
        <v>3.1184542440000005</v>
      </c>
      <c r="AH70" s="112">
        <v>0.31011627600000002</v>
      </c>
      <c r="AI70" s="112">
        <v>0</v>
      </c>
      <c r="AJ70" s="106">
        <v>0</v>
      </c>
      <c r="AK70" s="109">
        <v>1.9654932600000001</v>
      </c>
      <c r="AL70" s="113">
        <v>0</v>
      </c>
      <c r="AM70" s="113">
        <v>0</v>
      </c>
      <c r="AN70" s="107">
        <v>0</v>
      </c>
      <c r="AO70" s="107">
        <v>0</v>
      </c>
      <c r="AP70" s="107">
        <v>0</v>
      </c>
      <c r="AQ70" s="119">
        <v>0</v>
      </c>
      <c r="AR70" s="120">
        <v>1.9654932600000001</v>
      </c>
      <c r="AS70" s="121">
        <v>6.0779356920000005</v>
      </c>
    </row>
    <row r="71" spans="1:46" x14ac:dyDescent="0.6">
      <c r="A71" s="104" t="s">
        <v>222</v>
      </c>
      <c r="B71" s="105" t="s">
        <v>365</v>
      </c>
      <c r="C71" s="106">
        <v>0</v>
      </c>
      <c r="D71" s="107">
        <v>0</v>
      </c>
      <c r="E71" s="108">
        <v>0</v>
      </c>
      <c r="F71" s="115">
        <v>0</v>
      </c>
      <c r="G71" s="113">
        <v>0</v>
      </c>
      <c r="H71" s="107">
        <v>8.1223920000000008E-3</v>
      </c>
      <c r="I71" s="107">
        <v>0</v>
      </c>
      <c r="J71" s="107">
        <v>0</v>
      </c>
      <c r="K71" s="113">
        <v>0</v>
      </c>
      <c r="L71" s="107">
        <v>3.3075720000000004E-3</v>
      </c>
      <c r="M71" s="107">
        <v>0</v>
      </c>
      <c r="N71" s="107">
        <v>0</v>
      </c>
      <c r="O71" s="107">
        <v>0</v>
      </c>
      <c r="P71" s="110">
        <v>1.1429964000000001E-2</v>
      </c>
      <c r="Q71" s="109">
        <v>5.6354328000000002E-2</v>
      </c>
      <c r="R71" s="107">
        <v>0</v>
      </c>
      <c r="S71" s="107">
        <v>1.1681172E-2</v>
      </c>
      <c r="T71" s="107">
        <v>4.1868E-5</v>
      </c>
      <c r="U71" s="107">
        <v>0</v>
      </c>
      <c r="V71" s="110">
        <v>6.8077367999999999E-2</v>
      </c>
      <c r="W71" s="111">
        <v>7.9507332E-2</v>
      </c>
      <c r="X71" s="112">
        <v>0.35441261999999996</v>
      </c>
      <c r="Y71" s="107">
        <v>0</v>
      </c>
      <c r="Z71" s="107">
        <v>0</v>
      </c>
      <c r="AA71" s="108">
        <v>0</v>
      </c>
      <c r="AB71" s="115">
        <v>0</v>
      </c>
      <c r="AC71" s="113">
        <v>0</v>
      </c>
      <c r="AD71" s="116">
        <v>0</v>
      </c>
      <c r="AE71" s="116">
        <v>0</v>
      </c>
      <c r="AF71" s="116">
        <v>0</v>
      </c>
      <c r="AG71" s="108">
        <v>0.82542762000000014</v>
      </c>
      <c r="AH71" s="112">
        <v>0.24723054000000003</v>
      </c>
      <c r="AI71" s="112">
        <v>0</v>
      </c>
      <c r="AJ71" s="106">
        <v>0</v>
      </c>
      <c r="AK71" s="109">
        <v>1.1178756E-2</v>
      </c>
      <c r="AL71" s="113">
        <v>0</v>
      </c>
      <c r="AM71" s="113">
        <v>0</v>
      </c>
      <c r="AN71" s="107">
        <v>0</v>
      </c>
      <c r="AO71" s="107">
        <v>0</v>
      </c>
      <c r="AP71" s="107">
        <v>0</v>
      </c>
      <c r="AQ71" s="119">
        <v>0</v>
      </c>
      <c r="AR71" s="120">
        <v>1.1178756E-2</v>
      </c>
      <c r="AS71" s="121">
        <v>1.517756868</v>
      </c>
    </row>
    <row r="72" spans="1:46" x14ac:dyDescent="0.6">
      <c r="A72" s="104" t="s">
        <v>331</v>
      </c>
      <c r="B72" s="105" t="s">
        <v>366</v>
      </c>
      <c r="C72" s="106">
        <v>0</v>
      </c>
      <c r="D72" s="107">
        <v>1.67472E-4</v>
      </c>
      <c r="E72" s="108">
        <v>1.67472E-4</v>
      </c>
      <c r="F72" s="115">
        <v>0</v>
      </c>
      <c r="G72" s="113">
        <v>0</v>
      </c>
      <c r="H72" s="107">
        <v>0.61805541600000002</v>
      </c>
      <c r="I72" s="107">
        <v>3.7974276000000001E-2</v>
      </c>
      <c r="J72" s="107">
        <v>4.1868E-5</v>
      </c>
      <c r="K72" s="113">
        <v>0</v>
      </c>
      <c r="L72" s="107">
        <v>0.31028374800000003</v>
      </c>
      <c r="M72" s="107">
        <v>0</v>
      </c>
      <c r="N72" s="107">
        <v>0</v>
      </c>
      <c r="O72" s="107">
        <v>0</v>
      </c>
      <c r="P72" s="110">
        <v>0.96635530800000002</v>
      </c>
      <c r="Q72" s="109">
        <v>9.805485600000001E-2</v>
      </c>
      <c r="R72" s="107">
        <v>0</v>
      </c>
      <c r="S72" s="107">
        <v>4.1868E-5</v>
      </c>
      <c r="T72" s="107">
        <v>3.2238360000000003E-3</v>
      </c>
      <c r="U72" s="107">
        <v>0</v>
      </c>
      <c r="V72" s="110">
        <v>0.10132056000000002</v>
      </c>
      <c r="W72" s="111">
        <v>1.067675868</v>
      </c>
      <c r="X72" s="112">
        <v>2.3619413520000001</v>
      </c>
      <c r="Y72" s="107">
        <v>0</v>
      </c>
      <c r="Z72" s="107">
        <v>0</v>
      </c>
      <c r="AA72" s="108">
        <v>0</v>
      </c>
      <c r="AB72" s="115">
        <v>0</v>
      </c>
      <c r="AC72" s="113">
        <v>0</v>
      </c>
      <c r="AD72" s="116">
        <v>0</v>
      </c>
      <c r="AE72" s="116">
        <v>0</v>
      </c>
      <c r="AF72" s="116">
        <v>0</v>
      </c>
      <c r="AG72" s="108">
        <v>5.9545925640000004</v>
      </c>
      <c r="AH72" s="112">
        <v>3.1024188000000001E-2</v>
      </c>
      <c r="AI72" s="112">
        <v>0</v>
      </c>
      <c r="AJ72" s="106">
        <v>0</v>
      </c>
      <c r="AK72" s="109">
        <v>9.5459040000000009E-3</v>
      </c>
      <c r="AL72" s="113">
        <v>0</v>
      </c>
      <c r="AM72" s="113">
        <v>0</v>
      </c>
      <c r="AN72" s="107">
        <v>0</v>
      </c>
      <c r="AO72" s="107">
        <v>0</v>
      </c>
      <c r="AP72" s="107">
        <v>0</v>
      </c>
      <c r="AQ72" s="119">
        <v>0</v>
      </c>
      <c r="AR72" s="120">
        <v>9.5459040000000009E-3</v>
      </c>
      <c r="AS72" s="121">
        <v>9.4249473479999999</v>
      </c>
    </row>
    <row r="73" spans="1:46" x14ac:dyDescent="0.6">
      <c r="A73" s="10" t="s">
        <v>226</v>
      </c>
      <c r="B73" s="10" t="s">
        <v>367</v>
      </c>
      <c r="C73" s="10">
        <v>6.4476720000000006E-3</v>
      </c>
      <c r="D73" s="10">
        <v>9.462168E-3</v>
      </c>
      <c r="E73" s="10">
        <v>1.5909840000000001E-2</v>
      </c>
      <c r="F73" s="10">
        <v>0</v>
      </c>
      <c r="G73" s="10">
        <v>0</v>
      </c>
      <c r="H73" s="107">
        <v>8.800653600000001E-2</v>
      </c>
      <c r="I73" s="107">
        <v>0</v>
      </c>
      <c r="J73" s="107">
        <v>0</v>
      </c>
      <c r="K73" s="10">
        <v>0</v>
      </c>
      <c r="L73" s="107">
        <v>1.0215373320000001</v>
      </c>
      <c r="M73" s="107">
        <v>4.0946904000000006E-2</v>
      </c>
      <c r="N73" s="107">
        <v>0</v>
      </c>
      <c r="O73" s="107">
        <v>0</v>
      </c>
      <c r="P73" s="10">
        <v>1.1504907720000002</v>
      </c>
      <c r="Q73" s="10">
        <v>3.8937239999999999E-3</v>
      </c>
      <c r="R73" s="107">
        <v>0</v>
      </c>
      <c r="S73" s="10">
        <v>4.6054800000000002E-4</v>
      </c>
      <c r="T73" s="10">
        <v>0</v>
      </c>
      <c r="U73" s="10">
        <v>0</v>
      </c>
      <c r="V73" s="10">
        <v>4.3542720000000002E-3</v>
      </c>
      <c r="W73" s="10">
        <v>1.154845044</v>
      </c>
      <c r="X73" s="10">
        <v>0.41001332400000001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2.3499252360000003</v>
      </c>
      <c r="AH73" s="10">
        <v>8.5201379999999993E-2</v>
      </c>
      <c r="AI73" s="10">
        <v>0</v>
      </c>
      <c r="AJ73" s="106">
        <v>0</v>
      </c>
      <c r="AK73" s="109">
        <v>8.6708627999999996E-2</v>
      </c>
      <c r="AL73" s="10">
        <v>0</v>
      </c>
      <c r="AM73" s="10">
        <v>0</v>
      </c>
      <c r="AN73" s="107">
        <v>0</v>
      </c>
      <c r="AO73" s="10">
        <v>0</v>
      </c>
      <c r="AP73" s="10">
        <v>0</v>
      </c>
      <c r="AQ73" s="10">
        <v>0</v>
      </c>
      <c r="AR73" s="159">
        <v>8.6708627999999996E-2</v>
      </c>
      <c r="AS73" s="160">
        <v>4.1026034520000003</v>
      </c>
    </row>
    <row r="74" spans="1:46" x14ac:dyDescent="0.6">
      <c r="A74" s="125" t="s">
        <v>278</v>
      </c>
      <c r="B74" s="126" t="s">
        <v>368</v>
      </c>
      <c r="C74" s="127">
        <v>0</v>
      </c>
      <c r="D74" s="128">
        <v>0</v>
      </c>
      <c r="E74" s="129">
        <v>0</v>
      </c>
      <c r="F74" s="10">
        <v>0</v>
      </c>
      <c r="G74" s="163">
        <v>0</v>
      </c>
      <c r="H74" s="128">
        <v>0.33565575599999997</v>
      </c>
      <c r="I74" s="128">
        <v>0</v>
      </c>
      <c r="J74" s="128">
        <v>4.1868E-5</v>
      </c>
      <c r="K74" s="163">
        <v>0</v>
      </c>
      <c r="L74" s="128">
        <v>2.9427761160000001</v>
      </c>
      <c r="M74" s="128">
        <v>0.45317923199999999</v>
      </c>
      <c r="N74" s="128">
        <v>0</v>
      </c>
      <c r="O74" s="169">
        <v>0</v>
      </c>
      <c r="P74" s="131">
        <v>3.731652972</v>
      </c>
      <c r="Q74" s="130">
        <v>5.4554004000000003E-2</v>
      </c>
      <c r="R74" s="128">
        <v>8.6692299479999999</v>
      </c>
      <c r="S74" s="128">
        <v>0</v>
      </c>
      <c r="T74" s="128">
        <v>4.6054800000000003E-3</v>
      </c>
      <c r="U74" s="128">
        <v>0</v>
      </c>
      <c r="V74" s="131">
        <v>8.7283894320000002</v>
      </c>
      <c r="W74" s="132">
        <v>12.460042404000001</v>
      </c>
      <c r="X74" s="133">
        <v>0.73151769600000005</v>
      </c>
      <c r="Y74" s="128">
        <v>0</v>
      </c>
      <c r="Z74" s="128">
        <v>0</v>
      </c>
      <c r="AA74" s="134">
        <v>0</v>
      </c>
      <c r="AB74" s="10">
        <v>0</v>
      </c>
      <c r="AC74" s="163">
        <v>0</v>
      </c>
      <c r="AD74" s="137">
        <v>0</v>
      </c>
      <c r="AE74" s="137">
        <v>0</v>
      </c>
      <c r="AF74" s="137">
        <v>0</v>
      </c>
      <c r="AG74" s="134">
        <v>1.7049486960000002</v>
      </c>
      <c r="AH74" s="139">
        <v>0</v>
      </c>
      <c r="AI74" s="10">
        <v>0</v>
      </c>
      <c r="AJ74" s="10">
        <v>0</v>
      </c>
      <c r="AK74" s="130">
        <v>0</v>
      </c>
      <c r="AL74" s="163">
        <v>0</v>
      </c>
      <c r="AM74" s="163">
        <v>0</v>
      </c>
      <c r="AN74" s="128">
        <v>0</v>
      </c>
      <c r="AO74" s="128">
        <v>0</v>
      </c>
      <c r="AP74" s="128">
        <v>0</v>
      </c>
      <c r="AQ74" s="140">
        <v>0</v>
      </c>
      <c r="AR74" s="132">
        <v>0</v>
      </c>
      <c r="AS74" s="141">
        <v>14.896508795999999</v>
      </c>
    </row>
    <row r="75" spans="1:46" x14ac:dyDescent="0.6">
      <c r="A75" s="10" t="s">
        <v>280</v>
      </c>
      <c r="B75" s="10" t="s">
        <v>369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1.289366928</v>
      </c>
      <c r="I75" s="10">
        <v>38.840441184000007</v>
      </c>
      <c r="J75" s="10">
        <v>1.4235120000000003E-3</v>
      </c>
      <c r="K75" s="10">
        <v>3.5947864800000002</v>
      </c>
      <c r="L75" s="10">
        <v>161.94383301600001</v>
      </c>
      <c r="M75" s="10">
        <v>1.881506052</v>
      </c>
      <c r="N75" s="10">
        <v>0</v>
      </c>
      <c r="O75" s="170">
        <v>0</v>
      </c>
      <c r="P75" s="10">
        <v>207.55135717200002</v>
      </c>
      <c r="Q75" s="10">
        <v>1.3139434440000002</v>
      </c>
      <c r="R75" s="10">
        <v>0</v>
      </c>
      <c r="S75" s="10">
        <v>0</v>
      </c>
      <c r="T75" s="10">
        <v>0</v>
      </c>
      <c r="U75" s="10">
        <v>0</v>
      </c>
      <c r="V75" s="171">
        <v>1.3139434440000002</v>
      </c>
      <c r="W75" s="10">
        <v>208.86530061600001</v>
      </c>
      <c r="X75" s="10">
        <v>0.84133746000000009</v>
      </c>
      <c r="Y75" s="10">
        <v>0</v>
      </c>
      <c r="Z75" s="10">
        <v>0</v>
      </c>
      <c r="AA75" s="165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65">
        <v>1.5547263120000001</v>
      </c>
      <c r="AH75" s="172">
        <v>0</v>
      </c>
      <c r="AI75" s="173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4.8483144000000006E-2</v>
      </c>
      <c r="AQ75" s="174">
        <v>0</v>
      </c>
      <c r="AR75" s="10">
        <v>4.8483144000000006E-2</v>
      </c>
      <c r="AS75" s="168">
        <v>211.30984753199999</v>
      </c>
    </row>
    <row r="76" spans="1:46" x14ac:dyDescent="0.6">
      <c r="A76" s="104" t="s">
        <v>282</v>
      </c>
      <c r="B76" s="105" t="s">
        <v>370</v>
      </c>
      <c r="C76" s="106">
        <v>0</v>
      </c>
      <c r="D76" s="107">
        <v>0</v>
      </c>
      <c r="E76" s="108">
        <v>0</v>
      </c>
      <c r="F76" s="115">
        <v>0</v>
      </c>
      <c r="G76" s="113">
        <v>0</v>
      </c>
      <c r="H76" s="107">
        <v>0</v>
      </c>
      <c r="I76" s="107">
        <v>4.7185235999999998E-2</v>
      </c>
      <c r="J76" s="107">
        <v>0</v>
      </c>
      <c r="K76" s="107">
        <v>3.5947864800000002</v>
      </c>
      <c r="L76" s="107">
        <v>0</v>
      </c>
      <c r="M76" s="107">
        <v>0</v>
      </c>
      <c r="N76" s="107">
        <v>0</v>
      </c>
      <c r="O76" s="107">
        <v>0</v>
      </c>
      <c r="P76" s="110">
        <v>3.6419717160000005</v>
      </c>
      <c r="Q76" s="109">
        <v>0</v>
      </c>
      <c r="R76" s="107">
        <v>0</v>
      </c>
      <c r="S76" s="107">
        <v>0</v>
      </c>
      <c r="T76" s="107">
        <v>0</v>
      </c>
      <c r="U76" s="107">
        <v>0</v>
      </c>
      <c r="V76" s="110">
        <v>0</v>
      </c>
      <c r="W76" s="111">
        <v>3.6419717160000005</v>
      </c>
      <c r="X76" s="112">
        <v>0</v>
      </c>
      <c r="Y76" s="107">
        <v>0</v>
      </c>
      <c r="Z76" s="107">
        <v>0</v>
      </c>
      <c r="AA76" s="108">
        <v>0</v>
      </c>
      <c r="AB76" s="115">
        <v>0</v>
      </c>
      <c r="AC76" s="113">
        <v>0</v>
      </c>
      <c r="AD76" s="116">
        <v>0</v>
      </c>
      <c r="AE76" s="116">
        <v>0</v>
      </c>
      <c r="AF76" s="116">
        <v>0</v>
      </c>
      <c r="AG76" s="108">
        <v>0</v>
      </c>
      <c r="AH76" s="112">
        <v>0</v>
      </c>
      <c r="AI76" s="10">
        <v>0</v>
      </c>
      <c r="AJ76" s="10">
        <v>0</v>
      </c>
      <c r="AK76" s="109">
        <v>0</v>
      </c>
      <c r="AL76" s="113">
        <v>0</v>
      </c>
      <c r="AM76" s="113">
        <v>0</v>
      </c>
      <c r="AN76" s="107">
        <v>0</v>
      </c>
      <c r="AO76" s="107">
        <v>0</v>
      </c>
      <c r="AP76" s="107">
        <v>0</v>
      </c>
      <c r="AQ76" s="119">
        <v>0</v>
      </c>
      <c r="AR76" s="120">
        <v>0</v>
      </c>
      <c r="AS76" s="121">
        <v>3.6419717160000005</v>
      </c>
    </row>
    <row r="77" spans="1:46" x14ac:dyDescent="0.6">
      <c r="A77" s="104" t="s">
        <v>284</v>
      </c>
      <c r="B77" s="105" t="s">
        <v>371</v>
      </c>
      <c r="C77" s="106">
        <v>0</v>
      </c>
      <c r="D77" s="107">
        <v>0</v>
      </c>
      <c r="E77" s="108">
        <v>0</v>
      </c>
      <c r="F77" s="115">
        <v>0</v>
      </c>
      <c r="G77" s="113">
        <v>0</v>
      </c>
      <c r="H77" s="107">
        <v>0</v>
      </c>
      <c r="I77" s="107">
        <v>0</v>
      </c>
      <c r="J77" s="107">
        <v>0</v>
      </c>
      <c r="K77" s="113">
        <v>0</v>
      </c>
      <c r="L77" s="107">
        <v>0.75140499599999999</v>
      </c>
      <c r="M77" s="107">
        <v>1.881506052</v>
      </c>
      <c r="N77" s="107">
        <v>0</v>
      </c>
      <c r="O77" s="107">
        <v>0</v>
      </c>
      <c r="P77" s="110">
        <v>2.632911048</v>
      </c>
      <c r="Q77" s="109">
        <v>1.758456E-3</v>
      </c>
      <c r="R77" s="107">
        <v>0</v>
      </c>
      <c r="S77" s="107">
        <v>0</v>
      </c>
      <c r="T77" s="107">
        <v>0</v>
      </c>
      <c r="U77" s="107">
        <v>0</v>
      </c>
      <c r="V77" s="110">
        <v>1.758456E-3</v>
      </c>
      <c r="W77" s="111">
        <v>2.6346695040000001</v>
      </c>
      <c r="X77" s="112">
        <v>0</v>
      </c>
      <c r="Y77" s="107">
        <v>0</v>
      </c>
      <c r="Z77" s="107">
        <v>0</v>
      </c>
      <c r="AA77" s="108">
        <v>0</v>
      </c>
      <c r="AB77" s="115">
        <v>0</v>
      </c>
      <c r="AC77" s="113">
        <v>0</v>
      </c>
      <c r="AD77" s="116">
        <v>0</v>
      </c>
      <c r="AE77" s="116">
        <v>0</v>
      </c>
      <c r="AF77" s="116">
        <v>0</v>
      </c>
      <c r="AG77" s="108">
        <v>0</v>
      </c>
      <c r="AH77" s="112">
        <v>0</v>
      </c>
      <c r="AI77" s="10">
        <v>0</v>
      </c>
      <c r="AJ77" s="10">
        <v>0</v>
      </c>
      <c r="AK77" s="109">
        <v>0</v>
      </c>
      <c r="AL77" s="113">
        <v>0</v>
      </c>
      <c r="AM77" s="113">
        <v>0</v>
      </c>
      <c r="AN77" s="107">
        <v>0</v>
      </c>
      <c r="AO77" s="107">
        <v>0</v>
      </c>
      <c r="AP77" s="107">
        <v>0</v>
      </c>
      <c r="AQ77" s="119">
        <v>0</v>
      </c>
      <c r="AR77" s="120">
        <v>0</v>
      </c>
      <c r="AS77" s="121">
        <v>2.6346695040000001</v>
      </c>
    </row>
    <row r="78" spans="1:46" x14ac:dyDescent="0.6">
      <c r="A78" s="104" t="s">
        <v>286</v>
      </c>
      <c r="B78" s="105" t="s">
        <v>372</v>
      </c>
      <c r="C78" s="106">
        <v>0</v>
      </c>
      <c r="D78" s="107">
        <v>0</v>
      </c>
      <c r="E78" s="108">
        <v>0</v>
      </c>
      <c r="F78" s="115">
        <v>0</v>
      </c>
      <c r="G78" s="113">
        <v>0</v>
      </c>
      <c r="H78" s="107">
        <v>0</v>
      </c>
      <c r="I78" s="107">
        <v>0</v>
      </c>
      <c r="J78" s="107">
        <v>0</v>
      </c>
      <c r="K78" s="113">
        <v>0</v>
      </c>
      <c r="L78" s="107">
        <v>0.36793598399999999</v>
      </c>
      <c r="M78" s="107">
        <v>0</v>
      </c>
      <c r="N78" s="107">
        <v>0</v>
      </c>
      <c r="O78" s="107">
        <v>0</v>
      </c>
      <c r="P78" s="110">
        <v>0.36793598399999999</v>
      </c>
      <c r="Q78" s="109">
        <v>0</v>
      </c>
      <c r="R78" s="107">
        <v>0</v>
      </c>
      <c r="S78" s="107">
        <v>0</v>
      </c>
      <c r="T78" s="107">
        <v>0</v>
      </c>
      <c r="U78" s="107">
        <v>0</v>
      </c>
      <c r="V78" s="110">
        <v>0</v>
      </c>
      <c r="W78" s="111">
        <v>0.36793598399999999</v>
      </c>
      <c r="X78" s="112">
        <v>0</v>
      </c>
      <c r="Y78" s="107">
        <v>0</v>
      </c>
      <c r="Z78" s="107">
        <v>0</v>
      </c>
      <c r="AA78" s="108">
        <v>0</v>
      </c>
      <c r="AB78" s="115">
        <v>0</v>
      </c>
      <c r="AC78" s="113">
        <v>0</v>
      </c>
      <c r="AD78" s="116">
        <v>0</v>
      </c>
      <c r="AE78" s="116">
        <v>0</v>
      </c>
      <c r="AF78" s="116">
        <v>0</v>
      </c>
      <c r="AG78" s="108">
        <v>1.5173800560000001</v>
      </c>
      <c r="AH78" s="112">
        <v>0</v>
      </c>
      <c r="AI78" s="10">
        <v>0</v>
      </c>
      <c r="AJ78" s="10">
        <v>0</v>
      </c>
      <c r="AK78" s="109">
        <v>0</v>
      </c>
      <c r="AL78" s="113">
        <v>0</v>
      </c>
      <c r="AM78" s="113">
        <v>0</v>
      </c>
      <c r="AN78" s="107">
        <v>0</v>
      </c>
      <c r="AO78" s="107">
        <v>0</v>
      </c>
      <c r="AP78" s="107">
        <v>0</v>
      </c>
      <c r="AQ78" s="119">
        <v>0</v>
      </c>
      <c r="AR78" s="120">
        <v>0</v>
      </c>
      <c r="AS78" s="121">
        <v>1.88531604</v>
      </c>
    </row>
    <row r="79" spans="1:46" x14ac:dyDescent="0.6">
      <c r="A79" s="10" t="s">
        <v>288</v>
      </c>
      <c r="B79" s="10" t="s">
        <v>373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1.289366928</v>
      </c>
      <c r="I79" s="10">
        <v>38.793255948000002</v>
      </c>
      <c r="J79" s="10">
        <v>1.4235120000000003E-3</v>
      </c>
      <c r="K79" s="10">
        <v>0</v>
      </c>
      <c r="L79" s="10">
        <v>160.82449203600001</v>
      </c>
      <c r="M79" s="10">
        <v>0</v>
      </c>
      <c r="N79" s="10">
        <v>0</v>
      </c>
      <c r="O79" s="10">
        <v>0</v>
      </c>
      <c r="P79" s="10">
        <v>200.908538424</v>
      </c>
      <c r="Q79" s="10">
        <v>1.3121849880000001</v>
      </c>
      <c r="R79" s="10">
        <v>0</v>
      </c>
      <c r="S79" s="10">
        <v>0</v>
      </c>
      <c r="T79" s="10">
        <v>0</v>
      </c>
      <c r="U79" s="10">
        <v>0</v>
      </c>
      <c r="V79" s="10">
        <v>1.3121849880000001</v>
      </c>
      <c r="W79" s="10">
        <v>202.22072341199998</v>
      </c>
      <c r="X79" s="10">
        <v>0.84133746000000009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3.7346256000000001E-2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4.8483144000000006E-2</v>
      </c>
      <c r="AQ79" s="10">
        <v>0</v>
      </c>
      <c r="AR79" s="159">
        <v>4.8483144000000006E-2</v>
      </c>
      <c r="AS79" s="160">
        <v>203.14789027200001</v>
      </c>
    </row>
    <row r="80" spans="1:46" x14ac:dyDescent="0.6">
      <c r="A80" s="125" t="s">
        <v>290</v>
      </c>
      <c r="B80" s="126" t="s">
        <v>374</v>
      </c>
      <c r="C80" s="127">
        <v>0</v>
      </c>
      <c r="D80" s="128">
        <v>0</v>
      </c>
      <c r="E80" s="129">
        <v>0</v>
      </c>
      <c r="F80" s="10">
        <v>0</v>
      </c>
      <c r="G80" s="163">
        <v>0</v>
      </c>
      <c r="H80" s="128">
        <v>16.601206284000003</v>
      </c>
      <c r="I80" s="128">
        <v>0</v>
      </c>
      <c r="J80" s="128">
        <v>3.9774600000000004E-3</v>
      </c>
      <c r="K80" s="163">
        <v>0</v>
      </c>
      <c r="L80" s="128">
        <v>2.1810715920000003</v>
      </c>
      <c r="M80" s="128">
        <v>0</v>
      </c>
      <c r="N80" s="128">
        <v>0</v>
      </c>
      <c r="O80" s="169">
        <v>0</v>
      </c>
      <c r="P80" s="131">
        <v>18.786255336</v>
      </c>
      <c r="Q80" s="130">
        <v>0</v>
      </c>
      <c r="R80" s="128">
        <v>0</v>
      </c>
      <c r="S80" s="128">
        <v>0</v>
      </c>
      <c r="T80" s="128">
        <v>0</v>
      </c>
      <c r="U80" s="128">
        <v>0</v>
      </c>
      <c r="V80" s="131">
        <v>0</v>
      </c>
      <c r="W80" s="132">
        <v>18.786255336</v>
      </c>
      <c r="X80" s="133">
        <v>12.382335396000002</v>
      </c>
      <c r="Y80" s="128">
        <v>0</v>
      </c>
      <c r="Z80" s="128">
        <v>0</v>
      </c>
      <c r="AA80" s="134">
        <v>0</v>
      </c>
      <c r="AB80" s="10">
        <v>0</v>
      </c>
      <c r="AC80" s="163">
        <v>0</v>
      </c>
      <c r="AD80" s="137">
        <v>0</v>
      </c>
      <c r="AE80" s="137">
        <v>0</v>
      </c>
      <c r="AF80" s="137">
        <v>0</v>
      </c>
      <c r="AG80" s="134">
        <v>49.335450876000003</v>
      </c>
      <c r="AH80" s="139">
        <v>0</v>
      </c>
      <c r="AI80" s="10">
        <v>0</v>
      </c>
      <c r="AJ80" s="10">
        <v>2.2978833120000002</v>
      </c>
      <c r="AK80" s="109">
        <v>32.577574536</v>
      </c>
      <c r="AL80" s="163">
        <v>0</v>
      </c>
      <c r="AM80" s="163">
        <v>0</v>
      </c>
      <c r="AN80" s="128">
        <v>0</v>
      </c>
      <c r="AO80" s="128">
        <v>0</v>
      </c>
      <c r="AP80" s="128">
        <v>0</v>
      </c>
      <c r="AQ80" s="175">
        <v>10.681154820000001</v>
      </c>
      <c r="AR80" s="132">
        <v>45.556612668</v>
      </c>
      <c r="AS80" s="141">
        <v>126.06065427600001</v>
      </c>
      <c r="AT80" s="176">
        <v>126.06065427600001</v>
      </c>
    </row>
    <row r="81" spans="1:46" ht="13.75" thickBot="1" x14ac:dyDescent="0.75">
      <c r="A81" s="10" t="s">
        <v>292</v>
      </c>
      <c r="B81" s="177" t="s">
        <v>375</v>
      </c>
      <c r="C81" s="178">
        <v>0</v>
      </c>
      <c r="D81" s="179">
        <v>0</v>
      </c>
      <c r="E81" s="180">
        <v>0</v>
      </c>
      <c r="F81" s="181">
        <v>0</v>
      </c>
      <c r="G81" s="182">
        <v>0</v>
      </c>
      <c r="H81" s="179">
        <v>2.607706512</v>
      </c>
      <c r="I81" s="179">
        <v>0</v>
      </c>
      <c r="J81" s="179">
        <v>2.0934E-4</v>
      </c>
      <c r="K81" s="179">
        <v>0.92741806800000004</v>
      </c>
      <c r="L81" s="179">
        <v>1.6083592200000001</v>
      </c>
      <c r="M81" s="179">
        <v>0.43325006400000005</v>
      </c>
      <c r="N81" s="179">
        <v>0</v>
      </c>
      <c r="O81" s="179">
        <v>0</v>
      </c>
      <c r="P81" s="183">
        <v>5.576943204</v>
      </c>
      <c r="Q81" s="184">
        <v>1.486314E-2</v>
      </c>
      <c r="R81" s="179">
        <v>0</v>
      </c>
      <c r="S81" s="179">
        <v>3.7681200000000002E-4</v>
      </c>
      <c r="T81" s="179">
        <v>0</v>
      </c>
      <c r="U81" s="179">
        <v>0</v>
      </c>
      <c r="V81" s="183">
        <v>1.5239951999999999E-2</v>
      </c>
      <c r="W81" s="185">
        <v>5.5921831559999999</v>
      </c>
      <c r="X81" s="186">
        <v>8.4242602800000004</v>
      </c>
      <c r="Y81" s="179">
        <v>0</v>
      </c>
      <c r="Z81" s="179">
        <v>0</v>
      </c>
      <c r="AA81" s="187">
        <v>0</v>
      </c>
      <c r="AB81" s="181">
        <v>0</v>
      </c>
      <c r="AC81" s="182">
        <v>0</v>
      </c>
      <c r="AD81" s="10">
        <v>0</v>
      </c>
      <c r="AE81" s="10">
        <v>0</v>
      </c>
      <c r="AF81" s="10">
        <v>0</v>
      </c>
      <c r="AG81" s="180">
        <v>53.477284644000001</v>
      </c>
      <c r="AH81" s="186">
        <v>1.0215373320000001</v>
      </c>
      <c r="AI81" s="188">
        <v>0</v>
      </c>
      <c r="AJ81" s="178">
        <v>1.9178893440000002</v>
      </c>
      <c r="AK81" s="184">
        <v>0.77912161200000007</v>
      </c>
      <c r="AL81" s="182">
        <v>0</v>
      </c>
      <c r="AM81" s="182">
        <v>0</v>
      </c>
      <c r="AN81" s="179">
        <v>5.5475100000000006E-2</v>
      </c>
      <c r="AO81" s="179">
        <v>0</v>
      </c>
      <c r="AP81" s="179">
        <v>0</v>
      </c>
      <c r="AQ81" s="189">
        <v>15.523523964000001</v>
      </c>
      <c r="AR81" s="185">
        <v>18.276010020000001</v>
      </c>
      <c r="AS81" s="190">
        <v>86.791275432000006</v>
      </c>
      <c r="AT81" s="176">
        <v>86.776035480000004</v>
      </c>
    </row>
    <row r="82" spans="1:46" ht="13.75" thickTop="1" x14ac:dyDescent="0.6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</row>
    <row r="83" spans="1:46" x14ac:dyDescent="0.6">
      <c r="A83" s="192" t="s">
        <v>376</v>
      </c>
      <c r="B83" s="192"/>
      <c r="C83" s="195">
        <v>9.8934084000000005E-2</v>
      </c>
      <c r="D83" s="195">
        <v>0</v>
      </c>
      <c r="E83" s="195">
        <v>9.8934084000000005E-2</v>
      </c>
      <c r="F83" s="195">
        <v>0</v>
      </c>
      <c r="G83" s="195">
        <v>2.0934E-3</v>
      </c>
      <c r="H83" s="195">
        <v>0</v>
      </c>
      <c r="I83" s="195">
        <v>0</v>
      </c>
      <c r="J83" s="195">
        <v>0</v>
      </c>
      <c r="K83" s="195">
        <v>0</v>
      </c>
      <c r="L83" s="195">
        <v>2.72142E-3</v>
      </c>
      <c r="M83" s="195">
        <v>4.1491188000000005E-2</v>
      </c>
      <c r="N83" s="195">
        <v>0</v>
      </c>
      <c r="O83" s="195">
        <v>0</v>
      </c>
      <c r="P83" s="195">
        <v>4.6306008000000003E-2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5">
        <v>0</v>
      </c>
      <c r="W83" s="195">
        <v>4.6306008000000003E-2</v>
      </c>
      <c r="X83" s="195">
        <v>0.73683493200000005</v>
      </c>
      <c r="Y83" s="195">
        <v>4.103064E-3</v>
      </c>
      <c r="Z83" s="195">
        <v>0</v>
      </c>
      <c r="AA83" s="195">
        <v>4.103064E-3</v>
      </c>
      <c r="AB83" s="195">
        <v>0.570786444</v>
      </c>
      <c r="AC83" s="195">
        <v>0.51493453200000006</v>
      </c>
      <c r="AD83" s="195">
        <v>7.1845487999999999E-2</v>
      </c>
      <c r="AE83" s="195">
        <v>9.0853559999999993E-3</v>
      </c>
      <c r="AF83" s="195">
        <v>0</v>
      </c>
      <c r="AG83" s="195">
        <v>1.16665182</v>
      </c>
      <c r="AH83" s="195">
        <v>0</v>
      </c>
      <c r="AI83" s="195">
        <v>1.1262492000000001E-2</v>
      </c>
      <c r="AJ83" s="195">
        <v>0</v>
      </c>
      <c r="AK83" s="195">
        <v>6.9124067999999997E-2</v>
      </c>
      <c r="AL83" s="195">
        <v>1.3146552000000001E-2</v>
      </c>
      <c r="AM83" s="195">
        <v>6.4518588000000002E-2</v>
      </c>
      <c r="AN83" s="195">
        <v>5.8615200000000005E-4</v>
      </c>
      <c r="AO83" s="195">
        <v>1.088568E-2</v>
      </c>
      <c r="AP83" s="195">
        <v>0</v>
      </c>
      <c r="AQ83" s="195">
        <v>0</v>
      </c>
      <c r="AR83" s="195">
        <v>0.15826104000000002</v>
      </c>
      <c r="AS83" s="195">
        <v>2.22235344</v>
      </c>
    </row>
    <row r="84" spans="1:46" x14ac:dyDescent="0.6">
      <c r="A84" s="192" t="s">
        <v>377</v>
      </c>
      <c r="B84" s="192"/>
      <c r="C84" s="195">
        <v>9.8934084000000005E-2</v>
      </c>
      <c r="D84" s="195">
        <v>0</v>
      </c>
      <c r="E84" s="195">
        <v>9.8934084000000005E-2</v>
      </c>
      <c r="F84" s="195">
        <v>0</v>
      </c>
      <c r="G84" s="195">
        <v>0</v>
      </c>
      <c r="H84" s="195">
        <v>0</v>
      </c>
      <c r="I84" s="195">
        <v>0</v>
      </c>
      <c r="J84" s="195">
        <v>0</v>
      </c>
      <c r="K84" s="195">
        <v>0</v>
      </c>
      <c r="L84" s="195">
        <v>2.6376839999999999E-3</v>
      </c>
      <c r="M84" s="195">
        <v>2.8972655999999999E-2</v>
      </c>
      <c r="N84" s="195">
        <v>0</v>
      </c>
      <c r="O84" s="195">
        <v>0</v>
      </c>
      <c r="P84" s="195">
        <v>3.1610340000000001E-2</v>
      </c>
      <c r="Q84" s="195">
        <v>0</v>
      </c>
      <c r="R84" s="195">
        <v>0</v>
      </c>
      <c r="S84" s="195">
        <v>0</v>
      </c>
      <c r="T84" s="195">
        <v>0</v>
      </c>
      <c r="U84" s="195">
        <v>0</v>
      </c>
      <c r="V84" s="195">
        <v>0</v>
      </c>
      <c r="W84" s="195">
        <v>3.1610340000000001E-2</v>
      </c>
      <c r="X84" s="195">
        <v>0.52929525600000005</v>
      </c>
      <c r="Y84" s="195">
        <v>0</v>
      </c>
      <c r="Z84" s="195">
        <v>0</v>
      </c>
      <c r="AA84" s="195">
        <v>0</v>
      </c>
      <c r="AB84" s="195">
        <v>0.570786444</v>
      </c>
      <c r="AC84" s="195">
        <v>0.51493453200000006</v>
      </c>
      <c r="AD84" s="195">
        <v>7.1845487999999999E-2</v>
      </c>
      <c r="AE84" s="195">
        <v>9.0853559999999993E-3</v>
      </c>
      <c r="AF84" s="195">
        <v>0</v>
      </c>
      <c r="AG84" s="195">
        <v>1.16665182</v>
      </c>
      <c r="AH84" s="195">
        <v>0</v>
      </c>
      <c r="AI84" s="195">
        <v>0</v>
      </c>
      <c r="AJ84" s="195">
        <v>0</v>
      </c>
      <c r="AK84" s="195">
        <v>0</v>
      </c>
      <c r="AL84" s="195">
        <v>0</v>
      </c>
      <c r="AM84" s="195">
        <v>0</v>
      </c>
      <c r="AN84" s="195">
        <v>0</v>
      </c>
      <c r="AO84" s="195">
        <v>0</v>
      </c>
      <c r="AP84" s="195">
        <v>0</v>
      </c>
      <c r="AQ84" s="195">
        <v>0</v>
      </c>
      <c r="AR84" s="195">
        <v>0</v>
      </c>
      <c r="AS84" s="195">
        <v>1.8264915000000002</v>
      </c>
    </row>
    <row r="85" spans="1:46" x14ac:dyDescent="0.6">
      <c r="A85" s="192" t="s">
        <v>378</v>
      </c>
      <c r="B85" s="192"/>
      <c r="C85" s="195">
        <v>0</v>
      </c>
      <c r="D85" s="195">
        <v>0</v>
      </c>
      <c r="E85" s="195">
        <v>0</v>
      </c>
      <c r="F85" s="195">
        <v>0</v>
      </c>
      <c r="G85" s="195">
        <v>2.0934E-3</v>
      </c>
      <c r="H85" s="195">
        <v>0</v>
      </c>
      <c r="I85" s="195">
        <v>0</v>
      </c>
      <c r="J85" s="195">
        <v>0</v>
      </c>
      <c r="K85" s="195">
        <v>0</v>
      </c>
      <c r="L85" s="195">
        <v>0</v>
      </c>
      <c r="M85" s="195">
        <v>1.2476664000000002E-2</v>
      </c>
      <c r="N85" s="195">
        <v>0</v>
      </c>
      <c r="O85" s="195">
        <v>0</v>
      </c>
      <c r="P85" s="195">
        <v>1.4570064000000001E-2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5">
        <v>0</v>
      </c>
      <c r="W85" s="195">
        <v>1.4570064000000001E-2</v>
      </c>
      <c r="X85" s="195">
        <v>0.206702316</v>
      </c>
      <c r="Y85" s="195">
        <v>4.103064E-3</v>
      </c>
      <c r="Z85" s="195">
        <v>0</v>
      </c>
      <c r="AA85" s="195">
        <v>4.103064E-3</v>
      </c>
      <c r="AB85" s="195">
        <v>0</v>
      </c>
      <c r="AC85" s="195">
        <v>0</v>
      </c>
      <c r="AD85" s="195">
        <v>0</v>
      </c>
      <c r="AE85" s="195">
        <v>0</v>
      </c>
      <c r="AF85" s="195">
        <v>0</v>
      </c>
      <c r="AG85" s="195">
        <v>0</v>
      </c>
      <c r="AH85" s="195">
        <v>0</v>
      </c>
      <c r="AI85" s="195">
        <v>4.6054800000000002E-4</v>
      </c>
      <c r="AJ85" s="195">
        <v>0</v>
      </c>
      <c r="AK85" s="195">
        <v>8.289864000000001E-3</v>
      </c>
      <c r="AL85" s="195">
        <v>0</v>
      </c>
      <c r="AM85" s="195">
        <v>6.4518588000000002E-2</v>
      </c>
      <c r="AN85" s="195">
        <v>5.8615200000000005E-4</v>
      </c>
      <c r="AO85" s="195">
        <v>7.9549200000000007E-4</v>
      </c>
      <c r="AP85" s="195">
        <v>0</v>
      </c>
      <c r="AQ85" s="195">
        <v>0</v>
      </c>
      <c r="AR85" s="195">
        <v>7.4190095999999997E-2</v>
      </c>
      <c r="AS85" s="195">
        <v>0.30002608800000002</v>
      </c>
    </row>
    <row r="86" spans="1:46" x14ac:dyDescent="0.6">
      <c r="A86" s="192" t="s">
        <v>379</v>
      </c>
      <c r="B86" s="192"/>
      <c r="C86" s="195">
        <v>0</v>
      </c>
      <c r="D86" s="195">
        <v>0</v>
      </c>
      <c r="E86" s="195">
        <v>0</v>
      </c>
      <c r="F86" s="195">
        <v>0</v>
      </c>
      <c r="G86" s="195">
        <v>0</v>
      </c>
      <c r="H86" s="195">
        <v>0</v>
      </c>
      <c r="I86" s="195">
        <v>0</v>
      </c>
      <c r="J86" s="195">
        <v>0</v>
      </c>
      <c r="K86" s="195">
        <v>0</v>
      </c>
      <c r="L86" s="195">
        <v>8.3735999999999999E-5</v>
      </c>
      <c r="M86" s="195">
        <v>4.1868E-5</v>
      </c>
      <c r="N86" s="195">
        <v>0</v>
      </c>
      <c r="O86" s="195">
        <v>0</v>
      </c>
      <c r="P86" s="195">
        <v>1.25604E-4</v>
      </c>
      <c r="Q86" s="195">
        <v>0</v>
      </c>
      <c r="R86" s="195">
        <v>0</v>
      </c>
      <c r="S86" s="195">
        <v>0</v>
      </c>
      <c r="T86" s="195">
        <v>0</v>
      </c>
      <c r="U86" s="195">
        <v>0</v>
      </c>
      <c r="V86" s="195">
        <v>0</v>
      </c>
      <c r="W86" s="195">
        <v>1.25604E-4</v>
      </c>
      <c r="X86" s="195">
        <v>8.3735999999999999E-4</v>
      </c>
      <c r="Y86" s="195">
        <v>0</v>
      </c>
      <c r="Z86" s="195">
        <v>0</v>
      </c>
      <c r="AA86" s="195">
        <v>0</v>
      </c>
      <c r="AB86" s="195">
        <v>0</v>
      </c>
      <c r="AC86" s="195">
        <v>0</v>
      </c>
      <c r="AD86" s="195">
        <v>0</v>
      </c>
      <c r="AE86" s="195">
        <v>0</v>
      </c>
      <c r="AF86" s="195">
        <v>0</v>
      </c>
      <c r="AG86" s="195">
        <v>0</v>
      </c>
      <c r="AH86" s="195">
        <v>0</v>
      </c>
      <c r="AI86" s="195">
        <v>1.0801943999999999E-2</v>
      </c>
      <c r="AJ86" s="195">
        <v>0</v>
      </c>
      <c r="AK86" s="195">
        <v>6.0834204000000003E-2</v>
      </c>
      <c r="AL86" s="195">
        <v>1.3146552000000001E-2</v>
      </c>
      <c r="AM86" s="195">
        <v>0</v>
      </c>
      <c r="AN86" s="195">
        <v>0</v>
      </c>
      <c r="AO86" s="195">
        <v>1.0090188E-2</v>
      </c>
      <c r="AP86" s="195">
        <v>0</v>
      </c>
      <c r="AQ86" s="195">
        <v>0</v>
      </c>
      <c r="AR86" s="195">
        <v>8.4070944000000009E-2</v>
      </c>
      <c r="AS86" s="195">
        <v>9.5835851999999999E-2</v>
      </c>
    </row>
    <row r="87" spans="1:46" x14ac:dyDescent="0.6">
      <c r="A87" s="192"/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1"/>
      <c r="AR87" s="192"/>
      <c r="AS87" s="192"/>
    </row>
    <row r="88" spans="1:46" x14ac:dyDescent="0.6">
      <c r="A88" s="192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1"/>
      <c r="AR88" s="192"/>
      <c r="AS88" s="192">
        <v>44869</v>
      </c>
    </row>
    <row r="89" spans="1:46" x14ac:dyDescent="0.6">
      <c r="A89" s="192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1"/>
      <c r="AR89" s="192"/>
      <c r="AS89" s="192"/>
    </row>
    <row r="90" spans="1:46" x14ac:dyDescent="0.6">
      <c r="A90" s="192"/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1"/>
      <c r="AR90" s="192"/>
      <c r="AS90" s="192"/>
    </row>
    <row r="91" spans="1:46" x14ac:dyDescent="0.6">
      <c r="A91" s="192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1"/>
      <c r="AR91" s="192"/>
      <c r="AS91" s="192"/>
    </row>
    <row r="92" spans="1:46" x14ac:dyDescent="0.6">
      <c r="A92" s="192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1"/>
      <c r="AR92" s="192"/>
      <c r="AS92" s="192"/>
    </row>
    <row r="93" spans="1:46" x14ac:dyDescent="0.6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1"/>
      <c r="AR93" s="192"/>
      <c r="AS93" s="192"/>
    </row>
    <row r="94" spans="1:46" x14ac:dyDescent="0.6">
      <c r="A94" s="192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1"/>
      <c r="AR94" s="192"/>
      <c r="AS94" s="192"/>
    </row>
    <row r="95" spans="1:46" x14ac:dyDescent="0.6">
      <c r="A95" s="192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1"/>
      <c r="AR95" s="192"/>
      <c r="AS95" s="192"/>
    </row>
    <row r="96" spans="1:46" x14ac:dyDescent="0.6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1"/>
      <c r="AR96" s="192"/>
      <c r="AS96" s="192"/>
    </row>
    <row r="97" spans="24:43" x14ac:dyDescent="0.6"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1"/>
    </row>
    <row r="98" spans="24:43" x14ac:dyDescent="0.6"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1"/>
    </row>
    <row r="99" spans="24:43" x14ac:dyDescent="0.6"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1"/>
    </row>
    <row r="100" spans="24:43" x14ac:dyDescent="0.6"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1"/>
    </row>
    <row r="101" spans="24:43" x14ac:dyDescent="0.6"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1"/>
    </row>
    <row r="102" spans="24:43" x14ac:dyDescent="0.6"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1"/>
    </row>
    <row r="103" spans="24:43" x14ac:dyDescent="0.6"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1"/>
    </row>
    <row r="104" spans="24:43" x14ac:dyDescent="0.6"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1"/>
    </row>
    <row r="105" spans="24:43" x14ac:dyDescent="0.6"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1"/>
    </row>
    <row r="106" spans="24:43" x14ac:dyDescent="0.6"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1"/>
    </row>
    <row r="107" spans="24:43" x14ac:dyDescent="0.6"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1"/>
    </row>
    <row r="108" spans="24:43" x14ac:dyDescent="0.6">
      <c r="AQ108" s="191"/>
    </row>
    <row r="109" spans="24:43" x14ac:dyDescent="0.6">
      <c r="AQ109" s="1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10BB-2268-40F6-AB57-0522769440DE}">
  <sheetPr>
    <tabColor theme="6"/>
  </sheetPr>
  <dimension ref="A1:CG168"/>
  <sheetViews>
    <sheetView showZeros="0" tabSelected="1" topLeftCell="AM17" workbookViewId="0">
      <selection activeCell="AY35" sqref="AY35"/>
    </sheetView>
  </sheetViews>
  <sheetFormatPr defaultRowHeight="14.75" x14ac:dyDescent="0.75"/>
  <cols>
    <col min="1" max="3" width="17.1328125" bestFit="1"/>
    <col min="4" max="4" width="5.26953125" bestFit="1"/>
    <col min="5" max="5" width="0" hidden="1" customWidth="1"/>
    <col min="6" max="8" width="5.26953125" bestFit="1"/>
    <col min="10" max="10" width="3.54296875" bestFit="1" customWidth="1"/>
    <col min="11" max="11" width="5.54296875" bestFit="1" customWidth="1"/>
    <col min="12" max="12" width="8.7265625" style="202"/>
    <col min="33" max="33" width="6.76953125" customWidth="1"/>
    <col min="41" max="41" width="3.54296875" style="205" bestFit="1" customWidth="1"/>
    <col min="42" max="42" width="5.54296875" style="205" bestFit="1" customWidth="1"/>
    <col min="43" max="43" width="8.7265625" style="206"/>
    <col min="44" max="44" width="8.7265625" style="207"/>
    <col min="45" max="45" width="3.54296875" style="205" bestFit="1" customWidth="1"/>
    <col min="46" max="47" width="8.7265625" style="205"/>
    <col min="48" max="48" width="8.7265625" style="207"/>
    <col min="49" max="49" width="3.54296875" style="205" bestFit="1" customWidth="1"/>
    <col min="50" max="51" width="8.7265625" style="205"/>
    <col min="52" max="52" width="8.7265625" style="207"/>
    <col min="53" max="53" width="3.54296875" style="208" bestFit="1" customWidth="1"/>
    <col min="54" max="56" width="8.7265625" style="208"/>
    <col min="57" max="57" width="3.54296875" style="208" bestFit="1" customWidth="1"/>
    <col min="58" max="60" width="8.7265625" style="208"/>
    <col min="61" max="61" width="3.54296875" style="208" bestFit="1" customWidth="1"/>
    <col min="62" max="64" width="8.7265625" style="208"/>
    <col min="65" max="65" width="3.54296875" style="208" bestFit="1" customWidth="1"/>
    <col min="66" max="71" width="8.7265625" style="208"/>
    <col min="72" max="72" width="3.54296875" style="208" bestFit="1" customWidth="1"/>
    <col min="73" max="81" width="8.7265625" style="208"/>
    <col min="82" max="82" width="6.76953125" style="387" customWidth="1"/>
    <col min="83" max="85" width="8.7265625" style="389"/>
  </cols>
  <sheetData>
    <row r="1" spans="1:85" x14ac:dyDescent="0.75">
      <c r="A1" s="1" t="s">
        <v>415</v>
      </c>
      <c r="B1" t="s">
        <v>7</v>
      </c>
      <c r="C1" t="s">
        <v>7</v>
      </c>
      <c r="D1" s="1" t="s">
        <v>105</v>
      </c>
      <c r="E1" s="1" t="s">
        <v>107</v>
      </c>
      <c r="J1" s="196"/>
      <c r="N1" s="202"/>
      <c r="P1" s="202"/>
      <c r="R1" s="202"/>
      <c r="S1" s="196" t="s">
        <v>19</v>
      </c>
      <c r="T1" s="202"/>
      <c r="U1" s="196"/>
      <c r="V1" s="202"/>
      <c r="W1" s="196"/>
      <c r="X1" s="202"/>
      <c r="Y1" s="196"/>
      <c r="Z1" s="202"/>
      <c r="AA1" s="196" t="s">
        <v>24</v>
      </c>
      <c r="AB1" s="202"/>
      <c r="AC1" s="196"/>
      <c r="AD1" s="202"/>
      <c r="AE1" s="196"/>
      <c r="AF1" s="202"/>
      <c r="AG1" s="196"/>
      <c r="AK1" s="3" t="s">
        <v>38</v>
      </c>
      <c r="AP1" s="208"/>
      <c r="AQ1" s="209"/>
      <c r="AR1" s="210"/>
      <c r="AT1" s="208"/>
      <c r="AU1" s="209"/>
      <c r="AV1" s="210"/>
      <c r="AX1" s="208"/>
      <c r="AY1" s="209"/>
      <c r="AZ1" s="210"/>
      <c r="BC1" s="209"/>
      <c r="BD1" s="209"/>
      <c r="BF1" s="208" t="s">
        <v>19</v>
      </c>
      <c r="BG1" s="209"/>
      <c r="BH1" s="209"/>
      <c r="BK1" s="209"/>
      <c r="BL1" s="209"/>
      <c r="BO1" s="209"/>
      <c r="BP1" s="209"/>
      <c r="BR1" s="209"/>
      <c r="BS1" s="209"/>
      <c r="BU1" s="208" t="s">
        <v>24</v>
      </c>
      <c r="BV1" s="209"/>
      <c r="BW1" s="209"/>
      <c r="BY1" s="209"/>
      <c r="BZ1" s="209"/>
      <c r="CB1" s="209"/>
      <c r="CC1" s="209"/>
      <c r="CD1" s="386"/>
    </row>
    <row r="2" spans="1:85" x14ac:dyDescent="0.75">
      <c r="A2" s="2" t="s">
        <v>0</v>
      </c>
      <c r="B2" s="2" t="s">
        <v>7</v>
      </c>
      <c r="C2" s="2" t="s">
        <v>7</v>
      </c>
      <c r="D2" s="3" t="s">
        <v>106</v>
      </c>
      <c r="E2" s="3" t="s">
        <v>106</v>
      </c>
      <c r="F2" s="3" t="s">
        <v>106</v>
      </c>
      <c r="G2" s="3" t="s">
        <v>106</v>
      </c>
      <c r="H2" s="3" t="s">
        <v>106</v>
      </c>
      <c r="K2">
        <v>2015</v>
      </c>
      <c r="N2" s="202"/>
      <c r="P2" s="202"/>
      <c r="Q2" s="196" t="s">
        <v>21</v>
      </c>
      <c r="R2" s="202"/>
      <c r="S2" s="196" t="s">
        <v>18</v>
      </c>
      <c r="T2" s="202"/>
      <c r="U2" s="196" t="s">
        <v>28</v>
      </c>
      <c r="V2" s="202"/>
      <c r="W2" s="196" t="s">
        <v>26</v>
      </c>
      <c r="X2" s="202"/>
      <c r="Y2" s="196" t="s">
        <v>22</v>
      </c>
      <c r="Z2" s="202"/>
      <c r="AA2" s="196" t="s">
        <v>20</v>
      </c>
      <c r="AB2" s="202"/>
      <c r="AC2" s="196" t="s">
        <v>23</v>
      </c>
      <c r="AD2" s="202"/>
      <c r="AE2" s="196" t="s">
        <v>25</v>
      </c>
      <c r="AF2" s="202"/>
      <c r="AK2" s="3" t="s">
        <v>39</v>
      </c>
      <c r="AP2" s="208">
        <v>2019</v>
      </c>
      <c r="AQ2" s="209"/>
      <c r="AR2" s="210"/>
      <c r="AT2" s="208"/>
      <c r="AU2" s="209"/>
      <c r="AV2" s="210"/>
      <c r="AX2" s="208"/>
      <c r="AY2" s="209"/>
      <c r="AZ2" s="210"/>
      <c r="BB2" s="212" t="s">
        <v>21</v>
      </c>
      <c r="BC2" s="212"/>
      <c r="BD2" s="212"/>
      <c r="BF2" s="211" t="s">
        <v>18</v>
      </c>
      <c r="BG2" s="211"/>
      <c r="BH2" s="211"/>
      <c r="BJ2" s="212" t="s">
        <v>28</v>
      </c>
      <c r="BK2" s="212"/>
      <c r="BL2" s="212"/>
      <c r="BN2" s="396" t="s">
        <v>26</v>
      </c>
      <c r="BO2" s="396"/>
      <c r="BP2" s="396"/>
      <c r="BQ2" s="396" t="s">
        <v>22</v>
      </c>
      <c r="BR2" s="212"/>
      <c r="BS2" s="212"/>
      <c r="BU2" s="211" t="s">
        <v>20</v>
      </c>
      <c r="BV2" s="211"/>
      <c r="BW2" s="211"/>
      <c r="BX2" s="396" t="s">
        <v>23</v>
      </c>
      <c r="BY2" s="212"/>
      <c r="BZ2" s="212"/>
      <c r="CA2" s="211" t="s">
        <v>25</v>
      </c>
      <c r="CB2" s="211"/>
      <c r="CC2" s="211"/>
    </row>
    <row r="3" spans="1:85" x14ac:dyDescent="0.75">
      <c r="A3" s="1" t="s">
        <v>1</v>
      </c>
      <c r="B3" s="1" t="s">
        <v>8</v>
      </c>
      <c r="C3" s="1" t="s">
        <v>45</v>
      </c>
      <c r="D3" s="4">
        <v>2005</v>
      </c>
      <c r="E3" s="4">
        <v>2006</v>
      </c>
      <c r="F3" s="4">
        <v>2010</v>
      </c>
      <c r="G3" s="4">
        <v>2015</v>
      </c>
      <c r="H3" s="4">
        <v>2020</v>
      </c>
      <c r="K3" s="198" t="s">
        <v>9</v>
      </c>
      <c r="M3" s="196" t="s">
        <v>396</v>
      </c>
      <c r="N3" s="202"/>
      <c r="O3" s="196" t="s">
        <v>397</v>
      </c>
      <c r="P3" s="202"/>
      <c r="Q3" s="196" t="s">
        <v>398</v>
      </c>
      <c r="R3" s="202"/>
      <c r="S3" s="196" t="s">
        <v>398</v>
      </c>
      <c r="T3" s="202"/>
      <c r="U3" s="196" t="s">
        <v>398</v>
      </c>
      <c r="V3" s="202"/>
      <c r="W3" s="196" t="s">
        <v>398</v>
      </c>
      <c r="X3" s="202"/>
      <c r="Y3" s="196" t="s">
        <v>398</v>
      </c>
      <c r="Z3" s="202"/>
      <c r="AA3" s="196" t="s">
        <v>398</v>
      </c>
      <c r="AB3" s="202"/>
      <c r="AC3" s="196" t="s">
        <v>398</v>
      </c>
      <c r="AD3" s="202"/>
      <c r="AE3" s="196" t="s">
        <v>398</v>
      </c>
      <c r="AF3" s="202"/>
      <c r="AH3" s="196" t="s">
        <v>399</v>
      </c>
      <c r="AJ3" s="196"/>
      <c r="AK3" s="3" t="s">
        <v>40</v>
      </c>
      <c r="AP3" s="211" t="s">
        <v>9</v>
      </c>
      <c r="AQ3" s="211" t="s">
        <v>9</v>
      </c>
      <c r="AR3" s="211" t="s">
        <v>9</v>
      </c>
      <c r="AT3" s="212" t="s">
        <v>396</v>
      </c>
      <c r="AU3" s="212" t="s">
        <v>396</v>
      </c>
      <c r="AV3" s="212" t="s">
        <v>396</v>
      </c>
      <c r="AX3" s="211" t="s">
        <v>397</v>
      </c>
      <c r="AY3" s="211" t="s">
        <v>397</v>
      </c>
      <c r="AZ3" s="211" t="s">
        <v>397</v>
      </c>
      <c r="BB3" s="212" t="s">
        <v>398</v>
      </c>
      <c r="BC3" s="212"/>
      <c r="BD3" s="212"/>
      <c r="BF3" s="211" t="s">
        <v>398</v>
      </c>
      <c r="BG3" s="211"/>
      <c r="BH3" s="211"/>
      <c r="BJ3" s="212" t="s">
        <v>398</v>
      </c>
      <c r="BK3" s="212"/>
      <c r="BL3" s="212"/>
      <c r="BN3" s="211" t="s">
        <v>398</v>
      </c>
      <c r="BO3" s="211"/>
      <c r="BP3" s="211"/>
      <c r="BQ3" s="212" t="s">
        <v>398</v>
      </c>
      <c r="BR3" s="212"/>
      <c r="BS3" s="212"/>
      <c r="BU3" s="211" t="s">
        <v>398</v>
      </c>
      <c r="BV3" s="211"/>
      <c r="BW3" s="211"/>
      <c r="BX3" s="212" t="s">
        <v>398</v>
      </c>
      <c r="BY3" s="212"/>
      <c r="BZ3" s="212"/>
      <c r="CA3" s="211" t="s">
        <v>398</v>
      </c>
      <c r="CB3" s="211"/>
      <c r="CC3" s="211"/>
      <c r="CE3" s="389" t="s">
        <v>399</v>
      </c>
    </row>
    <row r="4" spans="1:85" x14ac:dyDescent="0.75">
      <c r="A4" s="3" t="s">
        <v>2</v>
      </c>
      <c r="B4" s="3" t="s">
        <v>9</v>
      </c>
      <c r="C4" s="3" t="s">
        <v>46</v>
      </c>
      <c r="D4" s="5">
        <f>SUMIFS(data!D:D,data!$A:$A,Calibration!$A4,data!$B:$B,Calibration!$B4,data!$C:$C,Calibration!$C4)</f>
        <v>11.014633</v>
      </c>
      <c r="E4" s="5">
        <f>SUMIFS(data!E:E,data!$A:$A,Calibration!$A4,data!$B:$B,Calibration!$B4,data!$C:$C,Calibration!$C4)</f>
        <v>11.678464993357901</v>
      </c>
      <c r="F4" s="5">
        <f>SUMIFS(data!F:F,data!$A:$A,Calibration!$A4,data!$B:$B,Calibration!$B4,data!$C:$C,Calibration!$C4)</f>
        <v>14.5196289777864</v>
      </c>
      <c r="G4" s="5">
        <f>SUMIFS(data!G:G,data!$A:$A,Calibration!$A4,data!$B:$B,Calibration!$B4,data!$C:$C,Calibration!$C4)</f>
        <v>13.4531245433463</v>
      </c>
      <c r="H4" s="5">
        <f>SUMIFS(data!H:H,data!$A:$A,Calibration!$A4,data!$B:$B,Calibration!$B4,data!$C:$C,Calibration!$C4)</f>
        <v>13.4277347732145</v>
      </c>
      <c r="J4" s="197" t="s">
        <v>380</v>
      </c>
      <c r="K4" s="200">
        <f t="shared" ref="K4:K21" si="0">SUMIF($C:$C,CONCATENATE(K$3,$J4),$G:$G)</f>
        <v>13.4531245433463</v>
      </c>
      <c r="L4" s="203">
        <f>'2015'!$P$55-L5</f>
        <v>14.284984788000001</v>
      </c>
      <c r="M4" s="200">
        <f t="shared" ref="M4:M21" si="1">SUMIF($C:$C,CONCATENATE(M$3,$J4),$G:$G)</f>
        <v>2.05946891080022</v>
      </c>
      <c r="N4" s="203">
        <f>'2015'!$P$80-N5</f>
        <v>2.4172908479999968</v>
      </c>
      <c r="O4" s="200">
        <f t="shared" ref="O4:O21" si="2">SUMIF($C:$C,CONCATENATE(O$3,$J4),$G:$G)</f>
        <v>3.6090695667585999</v>
      </c>
      <c r="P4" s="203">
        <f>'2015'!$P$81-P5</f>
        <v>3.8154727079999993</v>
      </c>
      <c r="Q4" s="200">
        <f>SUMIFS($G:$G,$B:$B,Q$2,$C:$C,CONCATENATE(Q$3,$J4))</f>
        <v>0</v>
      </c>
      <c r="R4" s="203"/>
      <c r="S4" s="200">
        <f>SUMIFS($G:$G,$B:$B,S$2,$C:$C,CONCATENATE(S$3,$J4))+SUMIFS($G:$G,$B:$B,S$1,$C:$C,CONCATENATE(S$3,$J4))</f>
        <v>0</v>
      </c>
      <c r="T4" s="203"/>
      <c r="U4" s="200">
        <f>SUMIFS($G:$G,$B:$B,U$2,$C:$C,CONCATENATE(U$3,$J4))+SUMIFS($G:$G,$B:$B,U$1,$C:$C,CONCATENATE(U$3,$J4))</f>
        <v>0</v>
      </c>
      <c r="V4" s="203"/>
      <c r="W4" s="200">
        <f>SUMIFS($G:$G,$B:$B,W$2,$C:$C,CONCATENATE(W$3,$J4))+SUMIFS($G:$G,$B:$B,W$1,$C:$C,CONCATENATE(W$3,$J4))</f>
        <v>0</v>
      </c>
      <c r="X4" s="203"/>
      <c r="Y4" s="200">
        <f>SUMIFS($G:$G,$B:$B,Y$2,$C:$C,CONCATENATE(Y$3,$J4))+SUMIFS($G:$G,$B:$B,Y$1,$C:$C,CONCATENATE(Y$3,$J4))</f>
        <v>0</v>
      </c>
      <c r="Z4" s="203"/>
      <c r="AA4" s="200">
        <f>SUMIFS($G:$G,$B:$B,AA$2,$C:$C,CONCATENATE(AA$3,$J4))+SUMIFS($G:$G,$B:$B,AA$1,$C:$C,CONCATENATE(AA$3,$J4))</f>
        <v>0</v>
      </c>
      <c r="AB4" s="203"/>
      <c r="AC4" s="200">
        <f>SUMIFS($G:$G,$B:$B,AC$2,$C:$C,CONCATENATE(AC$3,$J4))+SUMIFS($G:$G,$B:$B,AC$1,$C:$C,CONCATENATE(AC$3,$J4))</f>
        <v>0</v>
      </c>
      <c r="AD4" s="203"/>
      <c r="AE4" s="200">
        <f>SUMIFS($G:$G,$B:$B,AE$2,$C:$C,CONCATENATE(AE$3,$J4))+SUMIFS($G:$G,$B:$B,AE$1,$C:$C,CONCATENATE(AE$3,$J4))</f>
        <v>0</v>
      </c>
      <c r="AF4" s="203"/>
      <c r="AG4" s="197" t="s">
        <v>380</v>
      </c>
      <c r="AH4" s="200">
        <f>SUMIFS($G:$G,$B:$B,$AK$1,$C:$C,CONCATENATE(AH$3,$J4))+SUMIFS($G:$G,$B:$B,$AK$2,$C:$C,CONCATENATE(AH$3,$J4))+SUMIFS($G:$G,$B:$B,$AK$3,$C:$C,CONCATENATE(AH$3,$J4))+SUMIFS($G:$G,$B:$B,$AK$4,$C:$C,CONCATENATE(AH$3,$J4))</f>
        <v>0</v>
      </c>
      <c r="AJ4" s="200"/>
      <c r="AK4" s="3" t="s">
        <v>41</v>
      </c>
      <c r="AO4" s="217" t="s">
        <v>380</v>
      </c>
      <c r="AP4" s="213">
        <f t="shared" ref="AP4:AP21" si="3">SUMIF($C:$C,CONCATENATE(AP$3,$J4),$H:$H)</f>
        <v>13.4277347732145</v>
      </c>
      <c r="AQ4" s="214">
        <f>'2019'!$P$55-AQ5</f>
        <v>15.808477572000001</v>
      </c>
      <c r="AR4" s="215">
        <f>'2020'!$P$55-AR5</f>
        <v>16.72166052</v>
      </c>
      <c r="AS4" s="217" t="s">
        <v>380</v>
      </c>
      <c r="AT4" s="213">
        <f t="shared" ref="AT4:AT21" si="4">SUMIF($C:$C,CONCATENATE(AT$3,$J4),$H:$H)</f>
        <v>0.97712384647898398</v>
      </c>
      <c r="AU4" s="214">
        <f>'2019'!$P$80-AU5</f>
        <v>1.9805657400000012</v>
      </c>
      <c r="AV4" s="215">
        <f>'2020'!$P$80-AV5</f>
        <v>2.1850490519999965</v>
      </c>
      <c r="AW4" s="217" t="s">
        <v>380</v>
      </c>
      <c r="AX4" s="213">
        <f t="shared" ref="AX4:AX21" si="5">SUMIF($C:$C,CONCATENATE(AX$3,$J4),$H:$H)</f>
        <v>1.9538450623763499</v>
      </c>
      <c r="AY4" s="214">
        <f>'2019'!$P$81-AY5</f>
        <v>3.2788924199999996</v>
      </c>
      <c r="AZ4" s="215">
        <f>'2020'!$P$81-AZ5</f>
        <v>2.969236692</v>
      </c>
      <c r="BA4" s="375" t="s">
        <v>380</v>
      </c>
      <c r="BB4" s="213">
        <f>SUMIFS($H:$H,$B:$B,BB$2,$C:$C,CONCATENATE(BB$3,$J4))</f>
        <v>0</v>
      </c>
      <c r="BC4" s="214"/>
      <c r="BD4" s="214"/>
      <c r="BE4" s="375" t="s">
        <v>380</v>
      </c>
      <c r="BF4" s="213">
        <f>SUMIFS($H:$H,$B:$B,BF$2,$C:$C,CONCATENATE(BF$3,$J4))+SUMIFS($H:$H,$B:$B,BF$1,$C:$C,CONCATENATE(BF$3,$J4))</f>
        <v>0</v>
      </c>
      <c r="BG4" s="214"/>
      <c r="BH4" s="214"/>
      <c r="BI4" s="375" t="s">
        <v>380</v>
      </c>
      <c r="BJ4" s="213">
        <f>SUMIFS($H:$H,$B:$B,BJ$2,$C:$C,CONCATENATE(BJ$3,$J4))+SUMIFS($H:$H,$B:$B,BJ$1,$C:$C,CONCATENATE(BJ$3,$J4))</f>
        <v>0</v>
      </c>
      <c r="BK4" s="214"/>
      <c r="BL4" s="214"/>
      <c r="BM4" s="375" t="s">
        <v>380</v>
      </c>
      <c r="BN4" s="213">
        <f>SUMIFS($H:$H,$B:$B,BN$2,$C:$C,CONCATENATE(BN$3,$J4))+SUMIFS($H:$H,$B:$B,BN$1,$C:$C,CONCATENATE(BN$3,$J4))</f>
        <v>0</v>
      </c>
      <c r="BO4" s="214"/>
      <c r="BP4" s="214"/>
      <c r="BQ4" s="213">
        <f>SUMIFS($H:$H,$B:$B,BQ$2,$C:$C,CONCATENATE(BQ$3,$J4))+SUMIFS($H:$H,$B:$B,BQ$1,$C:$C,CONCATENATE(BQ$3,$J4))</f>
        <v>0</v>
      </c>
      <c r="BR4" s="214"/>
      <c r="BS4" s="214"/>
      <c r="BT4" s="375" t="s">
        <v>380</v>
      </c>
      <c r="BU4" s="213">
        <f>SUMIFS($H:$H,$B:$B,BU$2,$C:$C,CONCATENATE(BU$3,$J4))+SUMIFS($H:$H,$B:$B,BU$1,$C:$C,CONCATENATE(BU$3,$J4))</f>
        <v>0</v>
      </c>
      <c r="BV4" s="214"/>
      <c r="BW4" s="214"/>
      <c r="BX4" s="213">
        <f>SUMIFS($H:$H,$B:$B,BX$2,$C:$C,CONCATENATE(BX$3,$J4))+SUMIFS($H:$H,$B:$B,BX$1,$C:$C,CONCATENATE(BX$3,$J4))</f>
        <v>0</v>
      </c>
      <c r="BY4" s="214"/>
      <c r="BZ4" s="214"/>
      <c r="CA4" s="213">
        <f>SUMIFS($H:$H,$B:$B,CA$2,$C:$C,CONCATENATE(CA$3,$J4))+SUMIFS($H:$H,$B:$B,CA$1,$C:$C,CONCATENATE(CA$3,$J4))</f>
        <v>0</v>
      </c>
      <c r="CB4" s="214"/>
      <c r="CC4" s="214"/>
      <c r="CD4" s="388" t="s">
        <v>380</v>
      </c>
      <c r="CE4" s="374">
        <f>SUMIFS($G:$G,$B:$B,$AK$1,$C:$C,CONCATENATE(CE$3,$J4))+SUMIFS($G:$G,$B:$B,$AK$2,$C:$C,CONCATENATE(CE$3,$J4))+SUMIFS($G:$G,$B:$B,$AK$3,$C:$C,CONCATENATE(CE$3,$J4))+SUMIFS($G:$G,$B:$B,$AK$4,$C:$C,CONCATENATE(CE$3,$J4))</f>
        <v>0</v>
      </c>
    </row>
    <row r="5" spans="1:85" x14ac:dyDescent="0.75">
      <c r="A5" s="3" t="s">
        <v>2</v>
      </c>
      <c r="B5" s="3" t="s">
        <v>9</v>
      </c>
      <c r="C5" s="3" t="s">
        <v>47</v>
      </c>
      <c r="D5" s="5">
        <f>SUMIFS(data!D:D,data!$A:$A,Calibration!$A5,data!$B:$B,Calibration!$B5,data!$C:$C,Calibration!$C5)</f>
        <v>0.54713100000000103</v>
      </c>
      <c r="E5" s="5">
        <f>SUMIFS(data!E:E,data!$A:$A,Calibration!$A5,data!$B:$B,Calibration!$B5,data!$C:$C,Calibration!$C5)</f>
        <v>0.566814584856001</v>
      </c>
      <c r="F5" s="5">
        <f>SUMIFS(data!F:F,data!$A:$A,Calibration!$A5,data!$B:$B,Calibration!$B5,data!$C:$C,Calibration!$C5)</f>
        <v>0.64554892428000099</v>
      </c>
      <c r="G5" s="5">
        <f>SUMIFS(data!G:G,data!$A:$A,Calibration!$A5,data!$B:$B,Calibration!$B5,data!$C:$C,Calibration!$C5)</f>
        <v>0.59813168025496699</v>
      </c>
      <c r="H5" s="5">
        <f>SUMIFS(data!H:H,data!$A:$A,Calibration!$A5,data!$B:$B,Calibration!$B5,data!$C:$C,Calibration!$C5)</f>
        <v>0.59700284019841998</v>
      </c>
      <c r="J5" s="197" t="s">
        <v>381</v>
      </c>
      <c r="K5" s="200">
        <f t="shared" si="0"/>
        <v>0.59813168025496699</v>
      </c>
      <c r="L5" s="203">
        <f>'2015'!$H$55</f>
        <v>0.194351256</v>
      </c>
      <c r="M5" s="200">
        <f t="shared" si="1"/>
        <v>20.764448017593644</v>
      </c>
      <c r="N5" s="203">
        <f>'2015'!$H$80</f>
        <v>17.170987896000003</v>
      </c>
      <c r="O5" s="200">
        <f t="shared" si="2"/>
        <v>6.6381907397064879</v>
      </c>
      <c r="P5" s="203">
        <f>'2015'!$H$81</f>
        <v>3.1356201240000003</v>
      </c>
      <c r="Q5" s="200">
        <f>SUMIFS($G:$G,$B:$B,Q$2,$C:$C,CONCATENATE(Q$3,$J5))</f>
        <v>0.72177778435908502</v>
      </c>
      <c r="R5" s="203">
        <f>'2015'!$H$60</f>
        <v>0.84979479599999996</v>
      </c>
      <c r="S5" s="200">
        <f t="shared" ref="S5:S21" si="6">SUMIFS($G:$G,$B:$B,S$2,$C:$C,CONCATENATE(S$3,$J5))+SUMIFS($G:$G,$B:$B,S$1,$C:$C,CONCATENATE(S$3,$J5))</f>
        <v>0</v>
      </c>
      <c r="T5" s="203">
        <f>'2015'!$H$63</f>
        <v>9.1104768000000017E-2</v>
      </c>
      <c r="U5" s="200">
        <f>SUMIFS($G:$G,$B:$B,U$2,$C:$C,CONCATENATE(U$3,$J5))</f>
        <v>0.14236398</v>
      </c>
      <c r="V5" s="203">
        <f>'2015'!$H$62</f>
        <v>7.4818116000000004E-2</v>
      </c>
      <c r="W5" s="200">
        <f>SUMIFS($G:$G,$B:$B,W$2,$C:$C,CONCATENATE(W$3,$J5))</f>
        <v>0</v>
      </c>
      <c r="X5" s="203">
        <f>'2015'!$H$64</f>
        <v>0.12614828400000003</v>
      </c>
      <c r="Y5" s="200">
        <f>SUMIFS($G:$G,$B:$B,Y$2,$C:$C,CONCATENATE(Y$3,$J5))</f>
        <v>0</v>
      </c>
      <c r="Z5" s="203">
        <f>'2015'!$H$65</f>
        <v>4.7729520000000004E-3</v>
      </c>
      <c r="AA5" s="200">
        <f>SUMIFS($G:$G,$B:$B,AA$2,$C:$C,CONCATENATE(AA$3,$J5))</f>
        <v>0</v>
      </c>
      <c r="AB5" s="203">
        <f>'2015'!$H$66</f>
        <v>3.3159456000000004E-2</v>
      </c>
      <c r="AC5" s="200">
        <f>SUMIFS($G:$G,$B:$B,AC$2,$C:$C,CONCATENATE(AC$3,$J5))</f>
        <v>2.01563326E-3</v>
      </c>
      <c r="AD5" s="203">
        <f>'2015'!$H$68</f>
        <v>2.6798019999999998E-3</v>
      </c>
      <c r="AE5" s="200">
        <f>SUMIFS($G:$G,$B:$B,AE$2,$C:$C,CONCATENATE(AE$3,$J5))</f>
        <v>2.8335885056052602E-2</v>
      </c>
      <c r="AF5" s="203">
        <f>'2015'!$H$67</f>
        <v>0.102450996</v>
      </c>
      <c r="AG5" s="197" t="s">
        <v>381</v>
      </c>
      <c r="AH5" s="200">
        <f t="shared" ref="AH5:AH32" si="7">SUMIFS($G:$G,$B:$B,$AK$1,$C:$C,CONCATENATE(AH$3,$J5))+SUMIFS($G:$G,$B:$B,$AK$2,$C:$C,CONCATENATE(AH$3,$J5))+SUMIFS($G:$G,$B:$B,$AK$3,$C:$C,CONCATENATE(AH$3,$J5))+SUMIFS($G:$G,$B:$B,$AK$4,$C:$C,CONCATENATE(AH$3,$J5))</f>
        <v>1.4489878738117301</v>
      </c>
      <c r="AI5">
        <f>'2015'!$H$79</f>
        <v>1.541872836</v>
      </c>
      <c r="AJ5" s="200"/>
      <c r="AO5" s="217" t="s">
        <v>381</v>
      </c>
      <c r="AP5" s="213">
        <f t="shared" si="3"/>
        <v>0.59700284019841998</v>
      </c>
      <c r="AQ5" s="214">
        <f>'2019'!$H$55</f>
        <v>0.194728068</v>
      </c>
      <c r="AR5" s="215">
        <f>'2020'!$H$55</f>
        <v>0.173919672</v>
      </c>
      <c r="AS5" s="217" t="s">
        <v>381</v>
      </c>
      <c r="AT5" s="213">
        <f t="shared" si="4"/>
        <v>16.106187148293646</v>
      </c>
      <c r="AU5" s="214">
        <f>'2019'!$H$80</f>
        <v>15.547765536000002</v>
      </c>
      <c r="AV5" s="215">
        <f>'2020'!$H$80</f>
        <v>16.601206284000003</v>
      </c>
      <c r="AW5" s="217" t="s">
        <v>381</v>
      </c>
      <c r="AX5" s="384">
        <f t="shared" si="5"/>
        <v>8.213499046218292</v>
      </c>
      <c r="AY5" s="383">
        <f>'2019'!$H$81</f>
        <v>3.3915592079999999</v>
      </c>
      <c r="AZ5" s="215">
        <f>'2020'!$H$81</f>
        <v>2.607706512</v>
      </c>
      <c r="BA5" s="375" t="s">
        <v>381</v>
      </c>
      <c r="BB5" s="213">
        <f>SUMIFS($H:$H,$B:$B,BB$2,$C:$C,CONCATENATE(BB$3,$J5))</f>
        <v>0.69096746235788198</v>
      </c>
      <c r="BC5" s="214">
        <f>'2019'!$H$60</f>
        <v>0.71255149200000001</v>
      </c>
      <c r="BD5" s="214">
        <f>'2020'!$H$60</f>
        <v>0.67332117600000008</v>
      </c>
      <c r="BE5" s="375" t="s">
        <v>381</v>
      </c>
      <c r="BF5" s="213">
        <f>SUMIFS($H:$H,$B:$B,BF$2,$C:$C,CONCATENATE(BF$3,$J5))+SUMIFS($H:$H,$B:$B,BF$1,$C:$C,CONCATENATE(BF$3,$J5))</f>
        <v>0</v>
      </c>
      <c r="BG5" s="214">
        <f>'2019'!$H$63</f>
        <v>9.6087060000000016E-2</v>
      </c>
      <c r="BH5" s="214">
        <f>'2020'!$H$63</f>
        <v>9.3574980000000002E-2</v>
      </c>
      <c r="BI5" s="375" t="s">
        <v>381</v>
      </c>
      <c r="BJ5" s="213">
        <f>SUMIFS($H:$H,$B:$B,BJ$2,$C:$C,CONCATENATE(BJ$3,$J5))</f>
        <v>1.94989469651798</v>
      </c>
      <c r="BK5" s="214">
        <f>'2019'!$H$62</f>
        <v>4.7227104000000006E-2</v>
      </c>
      <c r="BL5" s="214">
        <f>'2020'!$H$62</f>
        <v>2.9977488E-2</v>
      </c>
      <c r="BM5" s="375" t="s">
        <v>381</v>
      </c>
      <c r="BN5" s="213">
        <f>SUMIFS($H:$H,$B:$B,BN$2,$C:$C,CONCATENATE(BN$3,$J5))</f>
        <v>0.34093999999999902</v>
      </c>
      <c r="BO5" s="214">
        <f>'2019'!$H$64</f>
        <v>0.111243276</v>
      </c>
      <c r="BP5" s="214">
        <f>'2020'!$H$64</f>
        <v>9.8012988000000009E-2</v>
      </c>
      <c r="BQ5" s="213">
        <f>SUMIFS($H:$H,$B:$B,BQ$2,$C:$C,CONCATENATE(BQ$3,$J5))</f>
        <v>0</v>
      </c>
      <c r="BR5" s="214">
        <f>'2019'!$H$65</f>
        <v>4.3542720000000002E-3</v>
      </c>
      <c r="BS5" s="214">
        <f>'2020'!$H$65</f>
        <v>3.391308E-3</v>
      </c>
      <c r="BT5" s="375" t="s">
        <v>381</v>
      </c>
      <c r="BU5" s="213">
        <f>SUMIFS($H:$H,$B:$B,BU$2,$C:$C,CONCATENATE(BU$3,$J5))</f>
        <v>0</v>
      </c>
      <c r="BV5" s="214">
        <f>'2019'!$H$66</f>
        <v>1.8505656000000002E-2</v>
      </c>
      <c r="BW5" s="214">
        <f>'2020'!$H$66</f>
        <v>1.6705332E-2</v>
      </c>
      <c r="BX5" s="213">
        <f>SUMIFS($H:$H,$B:$B,BX$2,$C:$C,CONCATENATE(BX$3,$J5))</f>
        <v>2.1129857187488798E-3</v>
      </c>
      <c r="BY5" s="214">
        <f>'2019'!$H$68</f>
        <v>1.8840600000000001E-3</v>
      </c>
      <c r="BZ5" s="214">
        <f>'2020'!$H$68</f>
        <v>7.1175600000000013E-4</v>
      </c>
      <c r="CA5" s="213">
        <f>SUMIFS($H:$H,$B:$B,CA$2,$C:$C,CONCATENATE(CA$3,$J5))</f>
        <v>0.20341343676825399</v>
      </c>
      <c r="CB5" s="214">
        <f>'2019'!$H$67</f>
        <v>9.7175628E-2</v>
      </c>
      <c r="CC5" s="214">
        <f>'2020'!$H$67</f>
        <v>4.8859956000000003E-2</v>
      </c>
      <c r="CD5" s="388" t="s">
        <v>381</v>
      </c>
      <c r="CE5" s="374">
        <f t="shared" ref="CE5:CE32" si="8">SUMIFS($G:$G,$B:$B,$AK$1,$C:$C,CONCATENATE(CE$3,$J5))+SUMIFS($G:$G,$B:$B,$AK$2,$C:$C,CONCATENATE(CE$3,$J5))+SUMIFS($G:$G,$B:$B,$AK$3,$C:$C,CONCATENATE(CE$3,$J5))+SUMIFS($G:$G,$B:$B,$AK$4,$C:$C,CONCATENATE(CE$3,$J5))</f>
        <v>1.4489878738117301</v>
      </c>
      <c r="CF5" s="389">
        <f>'2019'!$H$79</f>
        <v>1.7103915359999999</v>
      </c>
      <c r="CG5" s="389">
        <f>'2020'!$H$79</f>
        <v>1.289366928</v>
      </c>
    </row>
    <row r="6" spans="1:85" x14ac:dyDescent="0.75">
      <c r="A6" s="3" t="s">
        <v>2</v>
      </c>
      <c r="B6" s="3" t="s">
        <v>9</v>
      </c>
      <c r="C6" s="3" t="s">
        <v>48</v>
      </c>
      <c r="D6" s="5">
        <f>SUMIFS(data!D:D,data!$A:$A,Calibration!$A6,data!$B:$B,Calibration!$B6,data!$C:$C,Calibration!$C6)</f>
        <v>0.53419399999999995</v>
      </c>
      <c r="E6" s="5">
        <f>SUMIFS(data!E:E,data!$A:$A,Calibration!$A6,data!$B:$B,Calibration!$B6,data!$C:$C,Calibration!$C6)</f>
        <v>0.55341216334400001</v>
      </c>
      <c r="F6" s="5">
        <f>SUMIFS(data!F:F,data!$A:$A,Calibration!$A6,data!$B:$B,Calibration!$B6,data!$C:$C,Calibration!$C6)</f>
        <v>0.63028481671999903</v>
      </c>
      <c r="G6" s="5">
        <f>SUMIFS(data!G:G,data!$A:$A,Calibration!$A6,data!$B:$B,Calibration!$B6,data!$C:$C,Calibration!$C6)</f>
        <v>0.58398876101357999</v>
      </c>
      <c r="H6" s="5">
        <f>SUMIFS(data!H:H,data!$A:$A,Calibration!$A6,data!$B:$B,Calibration!$B6,data!$C:$C,Calibration!$C6)</f>
        <v>0.58288661256071095</v>
      </c>
      <c r="J6" s="197" t="s">
        <v>382</v>
      </c>
      <c r="K6" s="200">
        <f t="shared" si="0"/>
        <v>0.58398876101357999</v>
      </c>
      <c r="L6" s="203">
        <f>'2015'!$AH$55</f>
        <v>5.0367204000000006E-2</v>
      </c>
      <c r="M6" s="200">
        <f t="shared" si="1"/>
        <v>0</v>
      </c>
      <c r="N6" s="203">
        <f>'2015'!$AH$80</f>
        <v>0</v>
      </c>
      <c r="O6" s="200">
        <f t="shared" si="2"/>
        <v>0</v>
      </c>
      <c r="P6" s="203">
        <f>'2015'!$AH$81</f>
        <v>1.293598096</v>
      </c>
      <c r="Q6" s="279">
        <f>SUMIF($C:$C,CONCATENATE(Q$2,$J6),$G:$G)+SUMIFS($G:$G,$B:$B,Q$2,$C:$C,CONCATENATE(Q$3,$J6))</f>
        <v>2.3772839734690998</v>
      </c>
      <c r="R6" s="203">
        <f>'2015'!$AH$60</f>
        <v>2.2261215600000002</v>
      </c>
      <c r="S6" s="279">
        <f>SUMIF($C:$C,CONCATENATE(S$2,$J6),$G:$G)+SUMIFS($G:$G,$B:$B,S$2,$C:$C,CONCATENATE(S$3,$J6))</f>
        <v>3.1302330640265499</v>
      </c>
      <c r="T6" s="203">
        <f>'2015'!$AH$63</f>
        <v>3.8274050880000003</v>
      </c>
      <c r="U6" s="279">
        <f>SUMIF($C:$C,CONCATENATE(U$2,$J6),$G:$G)+SUMIFS($G:$G,$B:$B,U$2,$C:$C,CONCATENATE(U$3,$J6))</f>
        <v>43.22771521936</v>
      </c>
      <c r="V6" s="203">
        <f>'2015'!$AH$62</f>
        <v>39.576396887999998</v>
      </c>
      <c r="W6" s="279">
        <f>SUMIF($C:$C,CONCATENATE(W$2,$J6),$G:$G)+SUMIFS($G:$G,$B:$B,W$2,$C:$C,CONCATENATE(W$3,$J6))</f>
        <v>0.57850393309654102</v>
      </c>
      <c r="X6" s="203">
        <f>'2015'!$AH$64</f>
        <v>0.66176560799999995</v>
      </c>
      <c r="Y6" s="279">
        <f>SUMIF($C:$C,CONCATENATE(Y$2,$J6),$G:$G)+SUMIFS($G:$G,$B:$B,Y$2,$C:$C,CONCATENATE(Y$3,$J6))</f>
        <v>0</v>
      </c>
      <c r="Z6" s="203">
        <f>'2015'!$AH$65</f>
        <v>0</v>
      </c>
      <c r="AA6" s="279">
        <f>SUMIF($C:$C,CONCATENATE(AA$2,$J6),$G:$G)+SUMIFS($G:$G,$B:$B,AA$2,$C:$C,CONCATENATE(AA$3,$J6))</f>
        <v>0</v>
      </c>
      <c r="AB6" s="203">
        <f>'2015'!$AH$66</f>
        <v>4.0528224000000002E-2</v>
      </c>
      <c r="AC6" s="279">
        <f>SUMIF($C:$C,CONCATENATE(AC$2,$J6),$G:$G)+SUMIFS($G:$G,$B:$B,AC$2,$C:$C,CONCATENATE(AC$3,$J6))</f>
        <v>0</v>
      </c>
      <c r="AD6" s="203">
        <f>'2015'!$AH$68</f>
        <v>0</v>
      </c>
      <c r="AE6" s="279">
        <f>SUMIF($C:$C,CONCATENATE(AE$2,$J6),$G:$G)+SUMIFS($G:$G,$B:$B,AE$2,$C:$C,CONCATENATE(AE$3,$J6))</f>
        <v>9.8050001394313201E-3</v>
      </c>
      <c r="AF6" s="203">
        <f>'2015'!$AH$67</f>
        <v>0</v>
      </c>
      <c r="AG6" s="197" t="s">
        <v>382</v>
      </c>
      <c r="AH6" s="200">
        <f t="shared" si="7"/>
        <v>0</v>
      </c>
      <c r="AJ6" s="200"/>
      <c r="AO6" s="217" t="s">
        <v>382</v>
      </c>
      <c r="AP6" s="213">
        <f t="shared" si="3"/>
        <v>0.58288661256071095</v>
      </c>
      <c r="AQ6" s="214">
        <f>'2019'!$AH$55</f>
        <v>5.8405860000000004E-2</v>
      </c>
      <c r="AR6" s="215">
        <f>'2020'!$AH$55</f>
        <v>0.12196148400000001</v>
      </c>
      <c r="AS6" s="217" t="s">
        <v>382</v>
      </c>
      <c r="AT6" s="213">
        <f t="shared" si="4"/>
        <v>0</v>
      </c>
      <c r="AU6" s="214">
        <f>'2019'!$AH$80</f>
        <v>0</v>
      </c>
      <c r="AV6" s="215">
        <f>'2020'!$AH$80</f>
        <v>0</v>
      </c>
      <c r="AW6" s="217" t="s">
        <v>382</v>
      </c>
      <c r="AX6" s="213">
        <f t="shared" si="5"/>
        <v>0</v>
      </c>
      <c r="AY6" s="214">
        <f>'2019'!$AH$81</f>
        <v>1.042764408</v>
      </c>
      <c r="AZ6" s="215">
        <f>'2020'!$AH$81</f>
        <v>1.0215373320000001</v>
      </c>
      <c r="BA6" s="375" t="s">
        <v>382</v>
      </c>
      <c r="BB6" s="216">
        <f>SUMIF($C:$C,CONCATENATE(BB$2,$J6),$H:$H)+SUMIFS($H:$H,$B:$B,BB$2,$C:$C,CONCATENATE(BB$3,$J6))</f>
        <v>2.3025259109648699</v>
      </c>
      <c r="BC6" s="214">
        <f>'2019'!$AH$60</f>
        <v>1.756278864</v>
      </c>
      <c r="BD6" s="214">
        <f>'2020'!$AH$60</f>
        <v>1.983203424</v>
      </c>
      <c r="BE6" s="375" t="s">
        <v>382</v>
      </c>
      <c r="BF6" s="216">
        <f>SUMIF($C:$C,CONCATENATE(BF$2,$J6),$H:$H)+SUMIFS($H:$H,$B:$B,BF$2,$C:$C,CONCATENATE(BF$3,$J6))</f>
        <v>4.0623712384791801</v>
      </c>
      <c r="BG6" s="214">
        <f>'2019'!$AH$63</f>
        <v>4.6984688280000002</v>
      </c>
      <c r="BH6" s="214">
        <f>'2020'!$AH$63</f>
        <v>4.1476115519999999</v>
      </c>
      <c r="BI6" s="375" t="s">
        <v>382</v>
      </c>
      <c r="BJ6" s="216">
        <f>SUMIF($C:$C,CONCATENATE(BJ$2,$J6),$H:$H)+SUMIFS($H:$H,$B:$B,BJ$2,$C:$C,CONCATENATE(BJ$3,$J6))</f>
        <v>39.707640123480203</v>
      </c>
      <c r="BK6" s="214">
        <f>'2019'!$AH$62</f>
        <v>39.232535003999999</v>
      </c>
      <c r="BL6" s="214">
        <f>'2020'!$AH$62</f>
        <v>36.440274348000003</v>
      </c>
      <c r="BM6" s="375" t="s">
        <v>382</v>
      </c>
      <c r="BN6" s="213">
        <f>SUMIF($C:$C,CONCATENATE(BN$2,$J6),$H:$H)+SUMIFS($H:$H,$B:$B,BN$2,$C:$C,CONCATENATE(BN$3,$J6))</f>
        <v>0.33275521271474101</v>
      </c>
      <c r="BO6" s="214">
        <f>'2019'!$AH$64</f>
        <v>0.62605220400000006</v>
      </c>
      <c r="BP6" s="214">
        <f>'2020'!$AH$64</f>
        <v>0.50505368400000006</v>
      </c>
      <c r="BQ6" s="216">
        <f>SUMIF($C:$C,CONCATENATE(BQ$2,$J6),$H:$H)+SUMIFS($H:$H,$B:$B,BQ$2,$C:$C,CONCATENATE(BQ$3,$J6))</f>
        <v>0</v>
      </c>
      <c r="BR6" s="214">
        <f>'2019'!$AH$65</f>
        <v>0</v>
      </c>
      <c r="BS6" s="214">
        <f>'2020'!$AH$65</f>
        <v>0</v>
      </c>
      <c r="BT6" s="375" t="s">
        <v>382</v>
      </c>
      <c r="BU6" s="216">
        <f>SUMIF($C:$C,CONCATENATE(BU$2,$J6),$H:$H)+SUMIFS($H:$H,$B:$B,BU$2,$C:$C,CONCATENATE(BU$3,$J6))</f>
        <v>0</v>
      </c>
      <c r="BV6" s="214">
        <f>'2019'!$AH$66</f>
        <v>0</v>
      </c>
      <c r="BW6" s="214">
        <f>'2020'!$AH$66</f>
        <v>4.3040304000000001E-2</v>
      </c>
      <c r="BX6" s="216">
        <f>SUMIF($C:$C,CONCATENATE(BX$2,$J6),$H:$H)+SUMIFS($H:$H,$B:$B,BX$2,$C:$C,CONCATENATE(BX$3,$J6))</f>
        <v>0</v>
      </c>
      <c r="BY6" s="214">
        <f>'2019'!$AH$68</f>
        <v>0</v>
      </c>
      <c r="BZ6" s="214">
        <f>'2020'!$AH$68</f>
        <v>0</v>
      </c>
      <c r="CA6" s="216">
        <f>SUMIF($C:$C,CONCATENATE(CA$2,$J6),$H:$H)+SUMIFS($H:$H,$B:$B,CA$2,$C:$C,CONCATENATE(CA$3,$J6))</f>
        <v>1.0295181705279301E-2</v>
      </c>
      <c r="CB6" s="214">
        <f>'2019'!$AH$67</f>
        <v>0</v>
      </c>
      <c r="CC6" s="214">
        <f>'2020'!$AH$67</f>
        <v>0</v>
      </c>
      <c r="CD6" s="388" t="s">
        <v>382</v>
      </c>
      <c r="CE6" s="374">
        <f t="shared" si="8"/>
        <v>0</v>
      </c>
    </row>
    <row r="7" spans="1:85" x14ac:dyDescent="0.75">
      <c r="A7" s="3" t="s">
        <v>2</v>
      </c>
      <c r="B7" s="3" t="s">
        <v>9</v>
      </c>
      <c r="C7" s="3" t="s">
        <v>49</v>
      </c>
      <c r="D7" s="5">
        <f>SUMIFS(data!D:D,data!$A:$A,Calibration!$A7,data!$B:$B,Calibration!$B7,data!$C:$C,Calibration!$C7)</f>
        <v>0.119952</v>
      </c>
      <c r="E7" s="5">
        <f>SUMIFS(data!E:E,data!$A:$A,Calibration!$A7,data!$B:$B,Calibration!$B7,data!$C:$C,Calibration!$C7)</f>
        <v>0.124267393152</v>
      </c>
      <c r="F7" s="5">
        <f>SUMIFS(data!F:F,data!$A:$A,Calibration!$A7,data!$B:$B,Calibration!$B7,data!$C:$C,Calibration!$C7)</f>
        <v>0.14152896575999999</v>
      </c>
      <c r="G7" s="5">
        <f>SUMIFS(data!G:G,data!$A:$A,Calibration!$A7,data!$B:$B,Calibration!$B7,data!$C:$C,Calibration!$C7)</f>
        <v>0.131133295883333</v>
      </c>
      <c r="H7" s="5">
        <f>SUMIFS(data!H:H,data!$A:$A,Calibration!$A7,data!$B:$B,Calibration!$B7,data!$C:$C,Calibration!$C7)</f>
        <v>0.13088581105344199</v>
      </c>
      <c r="J7" s="197" t="s">
        <v>383</v>
      </c>
      <c r="K7" s="200">
        <f t="shared" si="0"/>
        <v>0.131133295883333</v>
      </c>
      <c r="L7" s="203">
        <f>'2015'!$X$55</f>
        <v>0.19904047200000002</v>
      </c>
      <c r="M7" s="200">
        <f t="shared" si="1"/>
        <v>13.443137508322822</v>
      </c>
      <c r="N7" s="203">
        <f>'2015'!$X$80</f>
        <v>10.852311203999999</v>
      </c>
      <c r="O7" s="200">
        <f t="shared" si="2"/>
        <v>13.473063232595131</v>
      </c>
      <c r="P7" s="203">
        <f>'2015'!$X$81</f>
        <v>9.0089468999999998</v>
      </c>
      <c r="Q7" s="199">
        <f t="shared" ref="Q7:Q21" si="9">SUMIFS($G:$G,$B:$B,Q$2,$C:$C,CONCATENATE(Q$3,$J7))</f>
        <v>7.4433334012031001</v>
      </c>
      <c r="R7" s="203">
        <f>'2015'!$X$60</f>
        <v>5.1544532160000003</v>
      </c>
      <c r="S7" s="200">
        <f>SUMIFS($G:$G,$B:$B,S$2,$C:$C,CONCATENATE(S$3,$J7))+SUMIFS($G:$G,$B:$B,S$1,$C:$C,CONCATENATE(S$3,$J7))</f>
        <v>7.2451903231828698</v>
      </c>
      <c r="T7" s="203">
        <f>'2015'!$X$63</f>
        <v>3.2226636960000001</v>
      </c>
      <c r="U7" s="200">
        <f t="shared" ref="U7:Y21" si="10">SUMIFS($G:$G,$B:$B,U$2,$C:$C,CONCATENATE(U$3,$J7))</f>
        <v>1.24150827676266</v>
      </c>
      <c r="V7" s="203">
        <f>'2015'!$X$62</f>
        <v>3.443809264</v>
      </c>
      <c r="W7" s="200">
        <f t="shared" si="10"/>
        <v>9.3174266402464294</v>
      </c>
      <c r="X7" s="203">
        <f>'2015'!$X$64</f>
        <v>7.8952999680000007</v>
      </c>
      <c r="Y7" s="200">
        <f t="shared" si="10"/>
        <v>8.2719250726938203</v>
      </c>
      <c r="Z7" s="203">
        <f>'2015'!$X$65</f>
        <v>8.2801506240000009</v>
      </c>
      <c r="AA7" s="200">
        <f>SUMIFS($G:$G,$B:$B,AA$2,$C:$C,CONCATENATE(AA$3,$J7))+SUMIFS($G:$G,$B:$B,AA$1,$C:$C,CONCATENATE(AA$3,$J7))</f>
        <v>1.47861488420364</v>
      </c>
      <c r="AB7" s="203">
        <f>'2015'!$X$66</f>
        <v>1.3416600600000002</v>
      </c>
      <c r="AC7" s="200">
        <f>SUMIFS($G:$G,$B:$B,AC$2,$C:$C,CONCATENATE(AC$3,$J7))+SUMIFS($G:$G,$B:$B,AC$1,$C:$C,CONCATENATE(AC$3,$J7))</f>
        <v>2.01563326</v>
      </c>
      <c r="AD7" s="203">
        <f>'2015'!$X$68</f>
        <v>1.9904465880000002</v>
      </c>
      <c r="AE7" s="200">
        <f>SUMIFS($G:$G,$B:$B,AE$2,$C:$C,CONCATENATE(AE$3,$J7))+SUMIFS($G:$G,$B:$B,AE$1,$C:$C,CONCATENATE(AE$3,$J7))</f>
        <v>0.23802143447084201</v>
      </c>
      <c r="AF7" s="203">
        <f>'2015'!$X$67</f>
        <v>0.74968840799999992</v>
      </c>
      <c r="AG7" s="197" t="s">
        <v>383</v>
      </c>
      <c r="AH7" s="200">
        <f t="shared" si="7"/>
        <v>7.5243461002967998E-2</v>
      </c>
      <c r="AI7">
        <f>'2015'!$X$79</f>
        <v>0.50831938799999998</v>
      </c>
      <c r="AJ7" s="200"/>
      <c r="AO7" s="217" t="s">
        <v>383</v>
      </c>
      <c r="AP7" s="213">
        <f t="shared" si="3"/>
        <v>0.13088581105344199</v>
      </c>
      <c r="AQ7" s="214">
        <f>'2019'!$X$55</f>
        <v>0.26171686799999999</v>
      </c>
      <c r="AR7" s="215">
        <f>'2020'!$X$55</f>
        <v>0.28989403200000002</v>
      </c>
      <c r="AS7" s="217" t="s">
        <v>383</v>
      </c>
      <c r="AT7" s="384">
        <f t="shared" si="4"/>
        <v>6.5895314288991971</v>
      </c>
      <c r="AU7" s="383">
        <f>'2019'!$X$80</f>
        <v>11.943558756</v>
      </c>
      <c r="AV7" s="215">
        <f>'2020'!$X$80</f>
        <v>12.382335396000002</v>
      </c>
      <c r="AW7" s="217" t="s">
        <v>383</v>
      </c>
      <c r="AX7" s="213">
        <f t="shared" si="5"/>
        <v>12.966711966481835</v>
      </c>
      <c r="AY7" s="214">
        <f>'2019'!$X$81</f>
        <v>10.264275144000001</v>
      </c>
      <c r="AZ7" s="215">
        <f>'2020'!$X$81</f>
        <v>8.4242602800000004</v>
      </c>
      <c r="BA7" s="375" t="s">
        <v>383</v>
      </c>
      <c r="BB7" s="394">
        <f t="shared" ref="BB7:BB21" si="11">SUMIFS($H:$H,$B:$B,BB$2,$C:$C,CONCATENATE(BB$3,$J7))</f>
        <v>7.1256019555656502</v>
      </c>
      <c r="BC7" s="214">
        <f>'2019'!$X$60</f>
        <v>6.6692793239999997</v>
      </c>
      <c r="BD7" s="214">
        <f>'2020'!$X$60</f>
        <v>6.8966225640000003</v>
      </c>
      <c r="BE7" s="375" t="s">
        <v>383</v>
      </c>
      <c r="BF7" s="384">
        <f t="shared" ref="BF7:BF21" si="12">SUMIFS($H:$H,$B:$B,BF$2,$C:$C,CONCATENATE(BF$3,$J7))+SUMIFS($H:$H,$B:$B,BF$1,$C:$C,CONCATENATE(BF$3,$J7))</f>
        <v>6.6531621752522998</v>
      </c>
      <c r="BG7" s="214">
        <f>'2019'!$X$63</f>
        <v>4.2236438400000003</v>
      </c>
      <c r="BH7" s="214">
        <f>'2020'!$X$63</f>
        <v>3.9471894360000004</v>
      </c>
      <c r="BI7" s="375" t="s">
        <v>383</v>
      </c>
      <c r="BJ7" s="384">
        <f t="shared" ref="BJ7:BJ21" si="13">SUMIFS($H:$H,$B:$B,BJ$2,$C:$C,CONCATENATE(BJ$3,$J7))</f>
        <v>8.6587564944704596</v>
      </c>
      <c r="BK7" s="214">
        <f>'2019'!$X$62</f>
        <v>6.0570016920000009</v>
      </c>
      <c r="BL7" s="214">
        <f>'2020'!$X$62</f>
        <v>5.9475587399999998</v>
      </c>
      <c r="BM7" s="375" t="s">
        <v>383</v>
      </c>
      <c r="BN7" s="213">
        <f t="shared" ref="BN7:BN21" si="14">SUMIFS($H:$H,$B:$B,BN$2,$C:$C,CONCATENATE(BN$3,$J7))</f>
        <v>9.4715726075178992</v>
      </c>
      <c r="BO7" s="383">
        <f>'2019'!$X$64</f>
        <v>8.4791492280000007</v>
      </c>
      <c r="BP7" s="383">
        <f>'2020'!$X$64</f>
        <v>7.8960535920000003</v>
      </c>
      <c r="BQ7" s="213">
        <f t="shared" ref="BQ7:BQ21" si="15">SUMIFS($H:$H,$B:$B,BQ$2,$C:$C,CONCATENATE(BQ$3,$J7))</f>
        <v>8.4991520834088004</v>
      </c>
      <c r="BR7" s="214">
        <f>'2019'!$X$65</f>
        <v>8.3823922800000013</v>
      </c>
      <c r="BS7" s="214">
        <f>'2020'!$X$65</f>
        <v>8.0635255920000013</v>
      </c>
      <c r="BT7" s="375" t="s">
        <v>383</v>
      </c>
      <c r="BU7" s="384">
        <f t="shared" ref="BU7:BU21" si="16">SUMIFS($H:$H,$B:$B,BU$2,$C:$C,CONCATENATE(BU$3,$J7))+SUMIFS($H:$H,$B:$B,BU$1,$C:$C,CONCATENATE(BU$3,$J7))</f>
        <v>1.3795295471204501</v>
      </c>
      <c r="BV7" s="383">
        <f>'2019'!$X$66</f>
        <v>2.1358960200000001</v>
      </c>
      <c r="BW7" s="214">
        <f>'2020'!$X$66</f>
        <v>2.162230992</v>
      </c>
      <c r="BX7" s="213">
        <f t="shared" ref="BX7:BX21" si="17">SUMIFS($H:$H,$B:$B,BX$2,$C:$C,CONCATENATE(BX$3,$J7))+SUMIFS($H:$H,$B:$B,BX$1,$C:$C,CONCATENATE(BX$3,$J7))</f>
        <v>2.1129857187488801</v>
      </c>
      <c r="BY7" s="214">
        <f>'2019'!$X$68</f>
        <v>2.0943210960000003</v>
      </c>
      <c r="BZ7" s="214">
        <f>'2020'!$X$68</f>
        <v>2.1691392120000001</v>
      </c>
      <c r="CA7" s="213">
        <f t="shared" ref="CA7:CA21" si="18">SUMIFS($H:$H,$B:$B,CA$2,$C:$C,CONCATENATE(CA$3,$J7))+SUMIFS($H:$H,$B:$B,CA$1,$C:$C,CONCATENATE(CA$3,$J7))</f>
        <v>2.9094002299085601E-2</v>
      </c>
      <c r="CB7" s="214">
        <f>'2019'!$X$67</f>
        <v>0.88454523600000012</v>
      </c>
      <c r="CC7" s="214">
        <f>'2020'!$X$67</f>
        <v>0.96116367600000008</v>
      </c>
      <c r="CD7" s="388" t="s">
        <v>383</v>
      </c>
      <c r="CE7" s="374">
        <f t="shared" si="8"/>
        <v>7.5243461002967998E-2</v>
      </c>
      <c r="CF7" s="389">
        <f>'2019'!$X$79</f>
        <v>0.73302494400000007</v>
      </c>
      <c r="CG7" s="389">
        <f>'2020'!$X$79</f>
        <v>0.84133746000000009</v>
      </c>
    </row>
    <row r="8" spans="1:85" x14ac:dyDescent="0.75">
      <c r="A8" s="3" t="s">
        <v>2</v>
      </c>
      <c r="B8" s="3" t="s">
        <v>9</v>
      </c>
      <c r="C8" s="3" t="s">
        <v>50</v>
      </c>
      <c r="D8" s="5">
        <f>SUMIFS(data!D:D,data!$A:$A,Calibration!$A8,data!$B:$B,Calibration!$B8,data!$C:$C,Calibration!$C8)</f>
        <v>3.5610410000000101</v>
      </c>
      <c r="E8" s="5">
        <f>SUMIFS(data!E:E,data!$A:$A,Calibration!$A8,data!$B:$B,Calibration!$B8,data!$C:$C,Calibration!$C8)</f>
        <v>3.5980949339303998</v>
      </c>
      <c r="F8" s="5">
        <f>SUMIFS(data!F:F,data!$A:$A,Calibration!$A8,data!$B:$B,Calibration!$B8,data!$C:$C,Calibration!$C8)</f>
        <v>3.6830677879397999</v>
      </c>
      <c r="G8" s="5">
        <f>SUMIFS(data!G:G,data!$A:$A,Calibration!$A8,data!$B:$B,Calibration!$B8,data!$C:$C,Calibration!$C8)</f>
        <v>2.9320912466267601</v>
      </c>
      <c r="H8" s="5">
        <f>SUMIFS(data!H:H,data!$A:$A,Calibration!$A8,data!$B:$B,Calibration!$B8,data!$C:$C,Calibration!$C8)</f>
        <v>2.92655757877752</v>
      </c>
      <c r="J8" s="197" t="s">
        <v>384</v>
      </c>
      <c r="K8" s="200">
        <f t="shared" si="0"/>
        <v>2.9320912466267601</v>
      </c>
      <c r="L8" s="203">
        <f>'2015'!$AG$55</f>
        <v>2.9830950000000001</v>
      </c>
      <c r="M8" s="200">
        <f t="shared" si="1"/>
        <v>41.779206678650716</v>
      </c>
      <c r="N8" s="203">
        <f>'2015'!$AG$80</f>
        <v>46.103788059999999</v>
      </c>
      <c r="O8" s="200">
        <f t="shared" si="2"/>
        <v>78.12904204145606</v>
      </c>
      <c r="P8" s="203">
        <f>'2015'!$AG$81</f>
        <v>56.682028836000001</v>
      </c>
      <c r="Q8" s="200">
        <f t="shared" si="9"/>
        <v>6.2317041308718499</v>
      </c>
      <c r="R8" s="203">
        <f>'2015'!$AG$60</f>
        <v>6.6408509520000001</v>
      </c>
      <c r="S8" s="200">
        <f t="shared" si="6"/>
        <v>6.2707198958836106</v>
      </c>
      <c r="T8" s="203">
        <f>'2015'!$AG$63</f>
        <v>8.0045754480000006</v>
      </c>
      <c r="U8" s="200">
        <f t="shared" si="10"/>
        <v>13.936978787199999</v>
      </c>
      <c r="V8" s="203">
        <f>'2015'!$AG$62</f>
        <v>10.595451024000001</v>
      </c>
      <c r="W8" s="200">
        <f t="shared" si="10"/>
        <v>1.26745982362098</v>
      </c>
      <c r="X8" s="203">
        <f>'2015'!$AG$64</f>
        <v>1.3818533400000002</v>
      </c>
      <c r="Y8" s="200">
        <f t="shared" si="10"/>
        <v>1.7306651563723201</v>
      </c>
      <c r="Z8" s="203">
        <f>'2015'!$AG$65</f>
        <v>1.826575236</v>
      </c>
      <c r="AA8" s="200">
        <f t="shared" ref="AA8:AE21" si="19">SUMIFS($G:$G,$B:$B,AA$2,$C:$C,CONCATENATE(AA$3,$J8))+SUMIFS($G:$G,$B:$B,AA$1,$C:$C,CONCATENATE(AA$3,$J8))</f>
        <v>3.00160312743962</v>
      </c>
      <c r="AB8" s="203">
        <f>'2015'!$AG$66</f>
        <v>2.998000008</v>
      </c>
      <c r="AC8" s="200">
        <f t="shared" si="19"/>
        <v>4.8475979902999997</v>
      </c>
      <c r="AD8" s="203">
        <f>'2015'!$AG$68</f>
        <v>4.9786076159999997</v>
      </c>
      <c r="AE8" s="200">
        <f t="shared" si="19"/>
        <v>0.28335885056052701</v>
      </c>
      <c r="AF8" s="203">
        <f>'2015'!$AG$67</f>
        <v>0.80591713200000004</v>
      </c>
      <c r="AG8" s="197" t="s">
        <v>384</v>
      </c>
      <c r="AH8" s="200">
        <f t="shared" si="7"/>
        <v>2.0462391057148501</v>
      </c>
      <c r="AI8">
        <f>'2015'!$AG$79</f>
        <v>1.1304360000000001E-3</v>
      </c>
      <c r="AJ8" s="200"/>
      <c r="AO8" s="217" t="s">
        <v>384</v>
      </c>
      <c r="AP8" s="213">
        <f t="shared" si="3"/>
        <v>2.92655757877752</v>
      </c>
      <c r="AQ8" s="214">
        <f>'2019'!$AG$55</f>
        <v>3.6819137880000006</v>
      </c>
      <c r="AR8" s="215">
        <f>'2020'!$AG$55</f>
        <v>3.7251634320000004</v>
      </c>
      <c r="AS8" s="217" t="s">
        <v>384</v>
      </c>
      <c r="AT8" s="384">
        <f t="shared" si="4"/>
        <v>42.761483849087035</v>
      </c>
      <c r="AU8" s="383">
        <f>'2019'!$AG$80</f>
        <v>47.612666411999996</v>
      </c>
      <c r="AV8" s="215">
        <f>'2020'!$AG$80</f>
        <v>49.335450876000003</v>
      </c>
      <c r="AW8" s="217" t="s">
        <v>384</v>
      </c>
      <c r="AX8" s="384">
        <f t="shared" si="5"/>
        <v>70.136643938023667</v>
      </c>
      <c r="AY8" s="214">
        <f>'2019'!$AG$81</f>
        <v>58.444922844000004</v>
      </c>
      <c r="AZ8" s="215">
        <f>'2020'!$AG$81</f>
        <v>53.477284644000001</v>
      </c>
      <c r="BA8" s="375" t="s">
        <v>384</v>
      </c>
      <c r="BB8" s="384">
        <f t="shared" si="11"/>
        <v>10.5199008939704</v>
      </c>
      <c r="BC8" s="383">
        <f>'2019'!$AG$60</f>
        <v>7.5166039079999996</v>
      </c>
      <c r="BD8" s="214">
        <f>'2020'!$AG$60</f>
        <v>7.2861624359999997</v>
      </c>
      <c r="BE8" s="375" t="s">
        <v>384</v>
      </c>
      <c r="BF8" s="384">
        <f t="shared" si="12"/>
        <v>5.7565943557503081</v>
      </c>
      <c r="BG8" s="383">
        <f>'2019'!$AG$63</f>
        <v>9.1518005160000016</v>
      </c>
      <c r="BH8" s="214">
        <f>'2020'!$AG$63</f>
        <v>8.9584540920000002</v>
      </c>
      <c r="BI8" s="375" t="s">
        <v>384</v>
      </c>
      <c r="BJ8" s="384">
        <f t="shared" si="13"/>
        <v>13.4621902691238</v>
      </c>
      <c r="BK8" s="214">
        <f>'2019'!$AG$62</f>
        <v>11.282463036000001</v>
      </c>
      <c r="BL8" s="214">
        <f>'2020'!$AG$62</f>
        <v>11.073457980000001</v>
      </c>
      <c r="BM8" s="375" t="s">
        <v>384</v>
      </c>
      <c r="BN8" s="213">
        <f t="shared" si="14"/>
        <v>1.4186765215688499</v>
      </c>
      <c r="BO8" s="214">
        <f>'2019'!$AG$64</f>
        <v>1.6467521760000001</v>
      </c>
      <c r="BP8" s="214">
        <f>'2020'!$AG$64</f>
        <v>1.487528172</v>
      </c>
      <c r="BQ8" s="213">
        <f t="shared" si="15"/>
        <v>1.75101134680019</v>
      </c>
      <c r="BR8" s="214">
        <f>'2019'!$AG$65</f>
        <v>1.9932098760000001</v>
      </c>
      <c r="BS8" s="214">
        <f>'2020'!$AG$65</f>
        <v>1.8634190760000002</v>
      </c>
      <c r="BT8" s="375" t="s">
        <v>384</v>
      </c>
      <c r="BU8" s="213">
        <f t="shared" si="16"/>
        <v>2.8171179897342999</v>
      </c>
      <c r="BV8" s="214">
        <f>'2019'!$AG$66</f>
        <v>2.4909785280000003</v>
      </c>
      <c r="BW8" s="214">
        <f>'2020'!$AG$66</f>
        <v>2.4087916439999999</v>
      </c>
      <c r="BX8" s="213">
        <f t="shared" si="17"/>
        <v>5.0817306535910598</v>
      </c>
      <c r="BY8" s="214">
        <f>'2019'!$AG$68</f>
        <v>5.1636223079999999</v>
      </c>
      <c r="BZ8" s="214">
        <f>'2020'!$AG$68</f>
        <v>5.444389116</v>
      </c>
      <c r="CA8" s="213">
        <f t="shared" si="18"/>
        <v>0.297538888684938</v>
      </c>
      <c r="CB8" s="214">
        <f>'2019'!$AG$67</f>
        <v>0.95948895600000006</v>
      </c>
      <c r="CC8" s="214">
        <f>'2020'!$AG$67</f>
        <v>0.86905407599999995</v>
      </c>
      <c r="CD8" s="388" t="s">
        <v>384</v>
      </c>
      <c r="CE8" s="390">
        <f t="shared" si="8"/>
        <v>2.0462391057148501</v>
      </c>
      <c r="CF8" s="391">
        <f>'2019'!$AG$79</f>
        <v>4.2412284000000001E-2</v>
      </c>
      <c r="CG8" s="389">
        <f>'2020'!$AG$79</f>
        <v>3.7346256000000001E-2</v>
      </c>
    </row>
    <row r="9" spans="1:85" x14ac:dyDescent="0.75">
      <c r="A9" s="3" t="s">
        <v>3</v>
      </c>
      <c r="B9" s="3" t="s">
        <v>10</v>
      </c>
      <c r="C9" s="3" t="s">
        <v>51</v>
      </c>
      <c r="D9" s="5">
        <f>SUMIFS(data!D:D,data!$A:$A,Calibration!$A9,data!$B:$B,Calibration!$B9,data!$C:$C,Calibration!$C9)</f>
        <v>0.96122220000000003</v>
      </c>
      <c r="E9" s="5">
        <f>SUMIFS(data!E:E,data!$A:$A,Calibration!$A9,data!$B:$B,Calibration!$B9,data!$C:$C,Calibration!$C9)</f>
        <v>0</v>
      </c>
      <c r="F9" s="5">
        <f>SUMIFS(data!F:F,data!$A:$A,Calibration!$A9,data!$B:$B,Calibration!$B9,data!$C:$C,Calibration!$C9)</f>
        <v>0.350484580999185</v>
      </c>
      <c r="G9" s="5">
        <f>SUMIFS(data!G:G,data!$A:$A,Calibration!$A9,data!$B:$B,Calibration!$B9,data!$C:$C,Calibration!$C9)</f>
        <v>0.28979573316724799</v>
      </c>
      <c r="H9" s="5">
        <f>SUMIFS(data!H:H,data!$A:$A,Calibration!$A9,data!$B:$B,Calibration!$B9,data!$C:$C,Calibration!$C9)</f>
        <v>0.78376158544475205</v>
      </c>
      <c r="J9" s="197" t="s">
        <v>385</v>
      </c>
      <c r="K9" s="200">
        <f t="shared" si="0"/>
        <v>0</v>
      </c>
      <c r="M9" s="200">
        <f t="shared" si="1"/>
        <v>0</v>
      </c>
      <c r="N9" s="202"/>
      <c r="O9" s="200">
        <f t="shared" si="2"/>
        <v>9.4203000000000099E-3</v>
      </c>
      <c r="P9" s="202"/>
      <c r="Q9" s="200">
        <f t="shared" si="9"/>
        <v>0</v>
      </c>
      <c r="R9" s="202"/>
      <c r="S9" s="200">
        <f t="shared" si="6"/>
        <v>0</v>
      </c>
      <c r="T9" s="202"/>
      <c r="U9" s="200">
        <f t="shared" si="10"/>
        <v>0</v>
      </c>
      <c r="V9" s="202"/>
      <c r="W9" s="200">
        <f t="shared" si="10"/>
        <v>0</v>
      </c>
      <c r="X9" s="202"/>
      <c r="Y9" s="200">
        <f t="shared" si="10"/>
        <v>0</v>
      </c>
      <c r="Z9" s="202"/>
      <c r="AA9" s="200">
        <f t="shared" si="19"/>
        <v>0</v>
      </c>
      <c r="AB9" s="202"/>
      <c r="AC9" s="200">
        <f t="shared" si="19"/>
        <v>0</v>
      </c>
      <c r="AD9" s="202"/>
      <c r="AE9" s="200">
        <f t="shared" si="19"/>
        <v>0</v>
      </c>
      <c r="AF9" s="202"/>
      <c r="AG9" s="197" t="s">
        <v>385</v>
      </c>
      <c r="AH9" s="200">
        <f t="shared" si="7"/>
        <v>0</v>
      </c>
      <c r="AJ9" s="200"/>
      <c r="AO9" s="217" t="s">
        <v>385</v>
      </c>
      <c r="AP9" s="213">
        <f t="shared" si="3"/>
        <v>0</v>
      </c>
      <c r="AQ9" s="209"/>
      <c r="AR9" s="210"/>
      <c r="AS9" s="217" t="s">
        <v>385</v>
      </c>
      <c r="AT9" s="213">
        <f t="shared" si="4"/>
        <v>0</v>
      </c>
      <c r="AU9" s="209"/>
      <c r="AV9" s="210"/>
      <c r="AW9" s="217" t="s">
        <v>385</v>
      </c>
      <c r="AX9" s="213">
        <f t="shared" si="5"/>
        <v>0.110154651428571</v>
      </c>
      <c r="AY9" s="209"/>
      <c r="AZ9" s="210"/>
      <c r="BA9" s="375" t="s">
        <v>385</v>
      </c>
      <c r="BB9" s="213">
        <f t="shared" si="11"/>
        <v>0</v>
      </c>
      <c r="BC9" s="209"/>
      <c r="BD9" s="209"/>
      <c r="BE9" s="375" t="s">
        <v>385</v>
      </c>
      <c r="BF9" s="213">
        <f t="shared" si="12"/>
        <v>0</v>
      </c>
      <c r="BG9" s="209"/>
      <c r="BH9" s="209"/>
      <c r="BI9" s="375" t="s">
        <v>385</v>
      </c>
      <c r="BJ9" s="213">
        <f t="shared" si="13"/>
        <v>0</v>
      </c>
      <c r="BK9" s="209"/>
      <c r="BL9" s="209"/>
      <c r="BM9" s="375" t="s">
        <v>385</v>
      </c>
      <c r="BN9" s="213">
        <f t="shared" si="14"/>
        <v>0</v>
      </c>
      <c r="BO9" s="209"/>
      <c r="BP9" s="209"/>
      <c r="BQ9" s="213">
        <f t="shared" si="15"/>
        <v>0</v>
      </c>
      <c r="BR9" s="209"/>
      <c r="BS9" s="209"/>
      <c r="BT9" s="375" t="s">
        <v>385</v>
      </c>
      <c r="BU9" s="213">
        <f t="shared" si="16"/>
        <v>0</v>
      </c>
      <c r="BV9" s="209"/>
      <c r="BW9" s="209"/>
      <c r="BX9" s="213">
        <f t="shared" si="17"/>
        <v>0</v>
      </c>
      <c r="BY9" s="209"/>
      <c r="BZ9" s="209"/>
      <c r="CA9" s="213">
        <f t="shared" si="18"/>
        <v>0</v>
      </c>
      <c r="CB9" s="209"/>
      <c r="CC9" s="209"/>
      <c r="CD9" s="388" t="s">
        <v>385</v>
      </c>
      <c r="CE9" s="374">
        <f t="shared" si="8"/>
        <v>0</v>
      </c>
    </row>
    <row r="10" spans="1:85" x14ac:dyDescent="0.75">
      <c r="A10" s="3" t="s">
        <v>3</v>
      </c>
      <c r="B10" s="3" t="s">
        <v>10</v>
      </c>
      <c r="C10" s="3" t="s">
        <v>52</v>
      </c>
      <c r="D10" s="5">
        <f>SUMIFS(data!D:D,data!$A:$A,Calibration!$A10,data!$B:$B,Calibration!$B10,data!$C:$C,Calibration!$C10)</f>
        <v>0.57953690000000002</v>
      </c>
      <c r="E10" s="5">
        <f>SUMIFS(data!E:E,data!$A:$A,Calibration!$A10,data!$B:$B,Calibration!$B10,data!$C:$C,Calibration!$C10)</f>
        <v>4.7415262542241798</v>
      </c>
      <c r="F10" s="5">
        <f>SUMIFS(data!F:F,data!$A:$A,Calibration!$A10,data!$B:$B,Calibration!$B10,data!$C:$C,Calibration!$C10)</f>
        <v>0.87621145249796295</v>
      </c>
      <c r="G10" s="5">
        <f>SUMIFS(data!G:G,data!$A:$A,Calibration!$A10,data!$B:$B,Calibration!$B10,data!$C:$C,Calibration!$C10)</f>
        <v>1.0625843549465701</v>
      </c>
      <c r="H10" s="5">
        <f>SUMIFS(data!H:H,data!$A:$A,Calibration!$A10,data!$B:$B,Calibration!$B10,data!$C:$C,Calibration!$C10)</f>
        <v>0.60830030510465305</v>
      </c>
      <c r="J10" s="197" t="s">
        <v>386</v>
      </c>
      <c r="K10" s="200">
        <f t="shared" si="0"/>
        <v>0</v>
      </c>
      <c r="M10" s="200">
        <f t="shared" si="1"/>
        <v>0.55810650540602302</v>
      </c>
      <c r="N10" s="203">
        <f>'2015'!$AJ$80</f>
        <v>1.4662592280000002</v>
      </c>
      <c r="O10" s="200">
        <f t="shared" si="2"/>
        <v>1.79</v>
      </c>
      <c r="P10" s="203">
        <f>'2015'!$AJ$81</f>
        <v>1.7611774200000001</v>
      </c>
      <c r="Q10" s="200">
        <f t="shared" si="9"/>
        <v>0</v>
      </c>
      <c r="R10" s="203">
        <f>'2015'!$AJ$60</f>
        <v>0</v>
      </c>
      <c r="S10" s="200">
        <f t="shared" si="6"/>
        <v>0</v>
      </c>
      <c r="T10" s="203">
        <f>'2015'!$AJ$63</f>
        <v>0</v>
      </c>
      <c r="U10" s="200">
        <f t="shared" si="10"/>
        <v>0</v>
      </c>
      <c r="V10" s="203">
        <f>'2015'!$AJ$62</f>
        <v>0</v>
      </c>
      <c r="W10" s="200">
        <f t="shared" si="10"/>
        <v>0</v>
      </c>
      <c r="X10" s="203">
        <f>'2015'!$AJ$64</f>
        <v>0</v>
      </c>
      <c r="Y10" s="200">
        <f t="shared" si="10"/>
        <v>0</v>
      </c>
      <c r="Z10" s="203">
        <f>'2015'!$AJ$65</f>
        <v>0</v>
      </c>
      <c r="AA10" s="200">
        <f t="shared" si="19"/>
        <v>0</v>
      </c>
      <c r="AB10" s="203">
        <f>'2015'!$AJ$66</f>
        <v>0</v>
      </c>
      <c r="AC10" s="200">
        <f t="shared" si="19"/>
        <v>0</v>
      </c>
      <c r="AD10" s="203">
        <f>'2015'!$AJ$68</f>
        <v>0</v>
      </c>
      <c r="AE10" s="200">
        <f t="shared" si="19"/>
        <v>0</v>
      </c>
      <c r="AF10" s="203">
        <f>'2015'!$AJ$67</f>
        <v>0</v>
      </c>
      <c r="AG10" s="197" t="s">
        <v>386</v>
      </c>
      <c r="AH10" s="200">
        <f t="shared" si="7"/>
        <v>0</v>
      </c>
      <c r="AJ10" s="200"/>
      <c r="AO10" s="217" t="s">
        <v>386</v>
      </c>
      <c r="AP10" s="213">
        <f t="shared" si="3"/>
        <v>0</v>
      </c>
      <c r="AQ10" s="209"/>
      <c r="AR10" s="210"/>
      <c r="AS10" s="217" t="s">
        <v>386</v>
      </c>
      <c r="AT10" s="213">
        <f t="shared" si="4"/>
        <v>2.6968181852472211</v>
      </c>
      <c r="AU10" s="214">
        <f>'2019'!$AJ$80</f>
        <v>2.1318348239999998</v>
      </c>
      <c r="AV10" s="215">
        <f>'2020'!$AJ$80</f>
        <v>2.2978833120000002</v>
      </c>
      <c r="AW10" s="217" t="s">
        <v>386</v>
      </c>
      <c r="AX10" s="213">
        <f t="shared" si="5"/>
        <v>2.630073722000005</v>
      </c>
      <c r="AY10" s="214">
        <f>'2019'!$AJ$81</f>
        <v>1.9020632400000002</v>
      </c>
      <c r="AZ10" s="215">
        <f>'2020'!$AJ$81</f>
        <v>1.9178893440000002</v>
      </c>
      <c r="BA10" s="375" t="s">
        <v>386</v>
      </c>
      <c r="BB10" s="213">
        <f t="shared" si="11"/>
        <v>0</v>
      </c>
      <c r="BC10" s="214">
        <f>'2019'!$AJ$60</f>
        <v>0</v>
      </c>
      <c r="BD10" s="214">
        <f>'2020'!$AJ$60</f>
        <v>0</v>
      </c>
      <c r="BE10" s="375" t="s">
        <v>386</v>
      </c>
      <c r="BF10" s="213">
        <f t="shared" si="12"/>
        <v>0</v>
      </c>
      <c r="BG10" s="214">
        <f>'2019'!$AJ$63</f>
        <v>0</v>
      </c>
      <c r="BH10" s="214">
        <f>'2020'!$AJ$63</f>
        <v>0</v>
      </c>
      <c r="BI10" s="375" t="s">
        <v>386</v>
      </c>
      <c r="BJ10" s="213">
        <f t="shared" si="13"/>
        <v>0</v>
      </c>
      <c r="BK10" s="214">
        <f>'2019'!$AJ$62</f>
        <v>0</v>
      </c>
      <c r="BL10" s="214">
        <f>'2020'!$AJ$62</f>
        <v>0</v>
      </c>
      <c r="BM10" s="375" t="s">
        <v>386</v>
      </c>
      <c r="BN10" s="213">
        <f t="shared" si="14"/>
        <v>0</v>
      </c>
      <c r="BO10" s="214">
        <f>'2019'!$AJ$64</f>
        <v>0</v>
      </c>
      <c r="BP10" s="214">
        <f>'2020'!$AJ$64</f>
        <v>0</v>
      </c>
      <c r="BQ10" s="213">
        <f t="shared" si="15"/>
        <v>0</v>
      </c>
      <c r="BR10" s="214">
        <f>'2019'!$AJ$65</f>
        <v>0</v>
      </c>
      <c r="BS10" s="214">
        <f>'2020'!$AJ$65</f>
        <v>0</v>
      </c>
      <c r="BT10" s="375" t="s">
        <v>386</v>
      </c>
      <c r="BU10" s="213">
        <f t="shared" si="16"/>
        <v>0</v>
      </c>
      <c r="BV10" s="214">
        <f>'2019'!$AJ$66</f>
        <v>0</v>
      </c>
      <c r="BW10" s="214">
        <f>'2020'!$AJ$66</f>
        <v>0</v>
      </c>
      <c r="BX10" s="213">
        <f t="shared" si="17"/>
        <v>0</v>
      </c>
      <c r="BY10" s="214">
        <f>'2019'!$AJ$68</f>
        <v>0</v>
      </c>
      <c r="BZ10" s="214">
        <f>'2020'!$AJ$68</f>
        <v>0</v>
      </c>
      <c r="CA10" s="213">
        <f t="shared" si="18"/>
        <v>0</v>
      </c>
      <c r="CB10" s="214">
        <f>'2019'!$AJ$67</f>
        <v>0</v>
      </c>
      <c r="CC10" s="214">
        <f>'2020'!$AJ$67</f>
        <v>0</v>
      </c>
      <c r="CD10" s="388" t="s">
        <v>386</v>
      </c>
      <c r="CE10" s="374">
        <f t="shared" si="8"/>
        <v>0</v>
      </c>
    </row>
    <row r="11" spans="1:85" x14ac:dyDescent="0.75">
      <c r="A11" s="3" t="s">
        <v>3</v>
      </c>
      <c r="B11" s="3" t="s">
        <v>10</v>
      </c>
      <c r="C11" s="3" t="s">
        <v>53</v>
      </c>
      <c r="D11" s="5">
        <f>SUMIFS(data!D:D,data!$A:$A,Calibration!$A11,data!$B:$B,Calibration!$B11,data!$C:$C,Calibration!$C11)</f>
        <v>2.1725238400000002</v>
      </c>
      <c r="E11" s="5">
        <f>SUMIFS(data!E:E,data!$A:$A,Calibration!$A11,data!$B:$B,Calibration!$B11,data!$C:$C,Calibration!$C11)</f>
        <v>0</v>
      </c>
      <c r="F11" s="5">
        <f>SUMIFS(data!F:F,data!$A:$A,Calibration!$A11,data!$B:$B,Calibration!$B11,data!$C:$C,Calibration!$C11)</f>
        <v>2.2781497764947098</v>
      </c>
      <c r="G11" s="5">
        <f>SUMIFS(data!G:G,data!$A:$A,Calibration!$A11,data!$B:$B,Calibration!$B11,data!$C:$C,Calibration!$C11)</f>
        <v>2.5115630207828099</v>
      </c>
      <c r="H11" s="5">
        <f>SUMIFS(data!H:H,data!$A:$A,Calibration!$A11,data!$B:$B,Calibration!$B11,data!$C:$C,Calibration!$C11)</f>
        <v>2.5852577967346102</v>
      </c>
      <c r="J11" s="197" t="s">
        <v>387</v>
      </c>
      <c r="K11" s="200">
        <f t="shared" si="0"/>
        <v>0</v>
      </c>
      <c r="M11" s="200">
        <f t="shared" si="1"/>
        <v>9.9960605125411499E-4</v>
      </c>
      <c r="N11" s="202"/>
      <c r="O11" s="200">
        <f t="shared" si="2"/>
        <v>1.5991719801889599</v>
      </c>
      <c r="P11" s="202"/>
      <c r="Q11" s="200">
        <f t="shared" si="9"/>
        <v>0</v>
      </c>
      <c r="R11" s="202"/>
      <c r="S11" s="200">
        <f t="shared" si="6"/>
        <v>0</v>
      </c>
      <c r="T11" s="202"/>
      <c r="U11" s="200">
        <f t="shared" si="10"/>
        <v>0</v>
      </c>
      <c r="V11" s="202"/>
      <c r="W11" s="200">
        <f t="shared" si="10"/>
        <v>0</v>
      </c>
      <c r="X11" s="202"/>
      <c r="Y11" s="200">
        <f t="shared" si="10"/>
        <v>0</v>
      </c>
      <c r="Z11" s="202"/>
      <c r="AA11" s="200">
        <f t="shared" si="19"/>
        <v>0</v>
      </c>
      <c r="AB11" s="202"/>
      <c r="AC11" s="200">
        <f t="shared" si="19"/>
        <v>0</v>
      </c>
      <c r="AD11" s="202"/>
      <c r="AE11" s="200">
        <f t="shared" si="19"/>
        <v>0</v>
      </c>
      <c r="AF11" s="202"/>
      <c r="AG11" s="197" t="s">
        <v>387</v>
      </c>
      <c r="AH11" s="200">
        <f t="shared" si="7"/>
        <v>0</v>
      </c>
      <c r="AJ11" s="200"/>
      <c r="AO11" s="217" t="s">
        <v>387</v>
      </c>
      <c r="AP11" s="213">
        <f t="shared" si="3"/>
        <v>0</v>
      </c>
      <c r="AQ11" s="209"/>
      <c r="AR11" s="210"/>
      <c r="AS11" s="217" t="s">
        <v>387</v>
      </c>
      <c r="AT11" s="213">
        <f t="shared" si="4"/>
        <v>9.06205150136008E-4</v>
      </c>
      <c r="AU11" s="209"/>
      <c r="AV11" s="210"/>
      <c r="AW11" s="217" t="s">
        <v>387</v>
      </c>
      <c r="AX11" s="213">
        <f t="shared" si="5"/>
        <v>1.6272652460694701</v>
      </c>
      <c r="AY11" s="209"/>
      <c r="AZ11" s="210"/>
      <c r="BA11" s="375" t="s">
        <v>387</v>
      </c>
      <c r="BB11" s="213">
        <f t="shared" si="11"/>
        <v>0</v>
      </c>
      <c r="BC11" s="209"/>
      <c r="BD11" s="209"/>
      <c r="BE11" s="375" t="s">
        <v>387</v>
      </c>
      <c r="BF11" s="213">
        <f t="shared" si="12"/>
        <v>0</v>
      </c>
      <c r="BG11" s="209"/>
      <c r="BH11" s="209"/>
      <c r="BI11" s="375" t="s">
        <v>387</v>
      </c>
      <c r="BJ11" s="213">
        <f t="shared" si="13"/>
        <v>0</v>
      </c>
      <c r="BK11" s="209"/>
      <c r="BL11" s="209"/>
      <c r="BM11" s="375" t="s">
        <v>387</v>
      </c>
      <c r="BN11" s="213">
        <f t="shared" si="14"/>
        <v>0</v>
      </c>
      <c r="BO11" s="209"/>
      <c r="BP11" s="209"/>
      <c r="BQ11" s="213">
        <f t="shared" si="15"/>
        <v>0</v>
      </c>
      <c r="BR11" s="209"/>
      <c r="BS11" s="209"/>
      <c r="BT11" s="375" t="s">
        <v>387</v>
      </c>
      <c r="BU11" s="213">
        <f t="shared" si="16"/>
        <v>0</v>
      </c>
      <c r="BV11" s="209"/>
      <c r="BW11" s="209"/>
      <c r="BX11" s="213">
        <f t="shared" si="17"/>
        <v>0</v>
      </c>
      <c r="BY11" s="209"/>
      <c r="BZ11" s="209"/>
      <c r="CA11" s="213">
        <f t="shared" si="18"/>
        <v>0</v>
      </c>
      <c r="CB11" s="209"/>
      <c r="CC11" s="209"/>
      <c r="CD11" s="388" t="s">
        <v>387</v>
      </c>
      <c r="CE11" s="374">
        <f t="shared" si="8"/>
        <v>0</v>
      </c>
    </row>
    <row r="12" spans="1:85" x14ac:dyDescent="0.75">
      <c r="A12" s="3" t="s">
        <v>3</v>
      </c>
      <c r="B12" s="3" t="s">
        <v>11</v>
      </c>
      <c r="C12" s="3" t="s">
        <v>54</v>
      </c>
      <c r="D12" s="5">
        <f>SUMIFS(data!D:D,data!$A:$A,Calibration!$A12,data!$B:$B,Calibration!$B12,data!$C:$C,Calibration!$C12)</f>
        <v>2.0670276371787199E-3</v>
      </c>
      <c r="E12" s="5">
        <f>SUMIFS(data!E:E,data!$A:$A,Calibration!$A12,data!$B:$B,Calibration!$B12,data!$C:$C,Calibration!$C12)</f>
        <v>1.9636762553197802E-3</v>
      </c>
      <c r="F12" s="5">
        <f>SUMIFS(data!F:F,data!$A:$A,Calibration!$A12,data!$B:$B,Calibration!$B12,data!$C:$C,Calibration!$C12)</f>
        <v>3.6874205938675102E-7</v>
      </c>
      <c r="G12" s="5">
        <f>SUMIFS(data!G:G,data!$A:$A,Calibration!$A12,data!$B:$B,Calibration!$B12,data!$C:$C,Calibration!$C12)</f>
        <v>0</v>
      </c>
      <c r="H12" s="5">
        <f>SUMIFS(data!H:H,data!$A:$A,Calibration!$A12,data!$B:$B,Calibration!$B12,data!$C:$C,Calibration!$C12)</f>
        <v>0</v>
      </c>
      <c r="J12" s="197" t="s">
        <v>388</v>
      </c>
      <c r="K12" s="200">
        <f t="shared" si="0"/>
        <v>0</v>
      </c>
      <c r="M12" s="200">
        <f t="shared" si="1"/>
        <v>0</v>
      </c>
      <c r="N12" s="202"/>
      <c r="O12" s="200">
        <f t="shared" si="2"/>
        <v>0</v>
      </c>
      <c r="P12" s="202"/>
      <c r="Q12" s="200">
        <f t="shared" si="9"/>
        <v>0</v>
      </c>
      <c r="R12" s="202">
        <f>'2015'!Y60</f>
        <v>0</v>
      </c>
      <c r="S12" s="200">
        <f t="shared" si="6"/>
        <v>0</v>
      </c>
      <c r="T12" s="203">
        <f>'2015'!$AA$63</f>
        <v>0</v>
      </c>
      <c r="U12" s="200">
        <f t="shared" si="10"/>
        <v>0</v>
      </c>
      <c r="V12" s="202">
        <f>'2015'!$AA$62</f>
        <v>0</v>
      </c>
      <c r="W12" s="200">
        <f t="shared" si="10"/>
        <v>0</v>
      </c>
      <c r="X12" s="202">
        <f>'2015'!$AA64</f>
        <v>0</v>
      </c>
      <c r="Y12" s="200">
        <f t="shared" si="10"/>
        <v>0</v>
      </c>
      <c r="Z12" s="202">
        <f>'2015'!$AA65</f>
        <v>0</v>
      </c>
      <c r="AA12" s="200">
        <f t="shared" si="19"/>
        <v>0</v>
      </c>
      <c r="AB12" s="202">
        <f>'2015'!$AA66</f>
        <v>0</v>
      </c>
      <c r="AC12" s="200">
        <f t="shared" si="19"/>
        <v>0</v>
      </c>
      <c r="AD12" s="202">
        <f>'2015'!$AA68</f>
        <v>0</v>
      </c>
      <c r="AE12" s="200">
        <f t="shared" si="19"/>
        <v>0</v>
      </c>
      <c r="AF12" s="202">
        <f>'2015'!$AA67</f>
        <v>0</v>
      </c>
      <c r="AG12" s="197" t="s">
        <v>388</v>
      </c>
      <c r="AH12" s="200">
        <f t="shared" si="7"/>
        <v>0</v>
      </c>
      <c r="AJ12" s="200"/>
      <c r="AO12" s="217" t="s">
        <v>388</v>
      </c>
      <c r="AP12" s="213">
        <f t="shared" si="3"/>
        <v>0</v>
      </c>
      <c r="AQ12" s="209"/>
      <c r="AR12" s="210"/>
      <c r="AS12" s="217" t="s">
        <v>388</v>
      </c>
      <c r="AT12" s="213">
        <f t="shared" si="4"/>
        <v>0</v>
      </c>
      <c r="AU12" s="209"/>
      <c r="AV12" s="210"/>
      <c r="AW12" s="217" t="s">
        <v>388</v>
      </c>
      <c r="AX12" s="213">
        <f t="shared" si="5"/>
        <v>0</v>
      </c>
      <c r="AY12" s="209"/>
      <c r="AZ12" s="210"/>
      <c r="BA12" s="375" t="s">
        <v>388</v>
      </c>
      <c r="BB12" s="213">
        <f t="shared" si="11"/>
        <v>0</v>
      </c>
      <c r="BC12" s="209">
        <f>'2019'!BH60</f>
        <v>0</v>
      </c>
      <c r="BD12" s="209">
        <f>'2020'!BI60</f>
        <v>0</v>
      </c>
      <c r="BE12" s="375" t="s">
        <v>388</v>
      </c>
      <c r="BF12" s="213">
        <f t="shared" si="12"/>
        <v>0</v>
      </c>
      <c r="BG12" s="214">
        <f>'2019'!$AA$63</f>
        <v>0</v>
      </c>
      <c r="BH12" s="214">
        <f>'2020'!$AA$63</f>
        <v>0</v>
      </c>
      <c r="BI12" s="375" t="s">
        <v>388</v>
      </c>
      <c r="BJ12" s="213">
        <f t="shared" si="13"/>
        <v>0</v>
      </c>
      <c r="BK12" s="209">
        <f>'2019'!$AA$62</f>
        <v>0</v>
      </c>
      <c r="BL12" s="209">
        <f>'2020'!$AA$62</f>
        <v>0</v>
      </c>
      <c r="BM12" s="375" t="s">
        <v>388</v>
      </c>
      <c r="BN12" s="213">
        <f t="shared" si="14"/>
        <v>0</v>
      </c>
      <c r="BO12" s="209">
        <f>'2019'!$AA64</f>
        <v>0</v>
      </c>
      <c r="BP12" s="209">
        <f>'2020'!$AA64</f>
        <v>0</v>
      </c>
      <c r="BQ12" s="213">
        <f t="shared" si="15"/>
        <v>0</v>
      </c>
      <c r="BR12" s="209">
        <f>'2019'!$AA65</f>
        <v>0</v>
      </c>
      <c r="BS12" s="209">
        <f>'2020'!$AA65</f>
        <v>0</v>
      </c>
      <c r="BT12" s="375" t="s">
        <v>388</v>
      </c>
      <c r="BU12" s="213">
        <f t="shared" si="16"/>
        <v>0</v>
      </c>
      <c r="BV12" s="209">
        <f>'2019'!$AA66</f>
        <v>0</v>
      </c>
      <c r="BW12" s="209">
        <f>'2020'!$AA66</f>
        <v>0</v>
      </c>
      <c r="BX12" s="213">
        <f t="shared" si="17"/>
        <v>0</v>
      </c>
      <c r="BY12" s="209">
        <f>'2019'!$AA68</f>
        <v>0</v>
      </c>
      <c r="BZ12" s="209">
        <f>'2020'!$AA68</f>
        <v>0</v>
      </c>
      <c r="CA12" s="213">
        <f t="shared" si="18"/>
        <v>0</v>
      </c>
      <c r="CB12" s="209">
        <f>'2019'!$AA67</f>
        <v>0</v>
      </c>
      <c r="CC12" s="209">
        <f>'2020'!$AA67</f>
        <v>0</v>
      </c>
      <c r="CD12" s="388" t="s">
        <v>388</v>
      </c>
      <c r="CE12" s="374">
        <f t="shared" si="8"/>
        <v>0</v>
      </c>
    </row>
    <row r="13" spans="1:85" x14ac:dyDescent="0.75">
      <c r="A13" s="3" t="s">
        <v>3</v>
      </c>
      <c r="B13" s="3" t="s">
        <v>11</v>
      </c>
      <c r="C13" s="3" t="s">
        <v>52</v>
      </c>
      <c r="D13" s="5">
        <f>SUMIFS(data!D:D,data!$A:$A,Calibration!$A13,data!$B:$B,Calibration!$B13,data!$C:$C,Calibration!$C13)</f>
        <v>0</v>
      </c>
      <c r="E13" s="5">
        <f>SUMIFS(data!E:E,data!$A:$A,Calibration!$A13,data!$B:$B,Calibration!$B13,data!$C:$C,Calibration!$C13)</f>
        <v>0</v>
      </c>
      <c r="F13" s="5">
        <f>SUMIFS(data!F:F,data!$A:$A,Calibration!$A13,data!$B:$B,Calibration!$B13,data!$C:$C,Calibration!$C13)</f>
        <v>0</v>
      </c>
      <c r="G13" s="5">
        <f>SUMIFS(data!G:G,data!$A:$A,Calibration!$A13,data!$B:$B,Calibration!$B13,data!$C:$C,Calibration!$C13)</f>
        <v>3.8620491737639998E-2</v>
      </c>
      <c r="H13" s="5">
        <f>SUMIFS(data!H:H,data!$A:$A,Calibration!$A13,data!$B:$B,Calibration!$B13,data!$C:$C,Calibration!$C13)</f>
        <v>9.4162918386301295E-2</v>
      </c>
      <c r="J13" s="197" t="s">
        <v>389</v>
      </c>
      <c r="K13" s="200">
        <f t="shared" si="0"/>
        <v>0</v>
      </c>
      <c r="M13" s="200">
        <f t="shared" si="1"/>
        <v>0</v>
      </c>
      <c r="N13" s="202"/>
      <c r="O13" s="200">
        <f t="shared" si="2"/>
        <v>0</v>
      </c>
      <c r="P13" s="202"/>
      <c r="Q13" s="234">
        <f t="shared" si="9"/>
        <v>1.12777778806107</v>
      </c>
      <c r="R13" s="235">
        <f>'2015'!$P$60-R14-R5</f>
        <v>1.6181144640000005</v>
      </c>
      <c r="S13" s="200">
        <f t="shared" si="6"/>
        <v>0.41902288289711198</v>
      </c>
      <c r="T13" s="235">
        <f>'2015'!$P$63-T14-T5</f>
        <v>0.21086411599999999</v>
      </c>
      <c r="U13" s="200">
        <f t="shared" si="10"/>
        <v>19.5420906248963</v>
      </c>
      <c r="V13" s="235">
        <f>'2015'!$P$62-V14-V5</f>
        <v>0.71204907600000011</v>
      </c>
      <c r="W13" s="200">
        <f t="shared" si="10"/>
        <v>0.60434740300124901</v>
      </c>
      <c r="X13" s="235">
        <f>'2015'!$P$64-X14-X5</f>
        <v>0.43735312800000004</v>
      </c>
      <c r="Y13" s="200">
        <f t="shared" si="10"/>
        <v>8.5123274219001704E-2</v>
      </c>
      <c r="Z13" s="235">
        <f>'2015'!$P$65-Z14-Z5</f>
        <v>2.4999999999999991E-2</v>
      </c>
      <c r="AA13" s="200">
        <f t="shared" si="19"/>
        <v>14.828914101515968</v>
      </c>
      <c r="AB13" s="235">
        <f>'2015'!$P$66-AB14-AB5</f>
        <v>15.664200443999999</v>
      </c>
      <c r="AC13" s="200">
        <f t="shared" si="19"/>
        <v>0</v>
      </c>
      <c r="AD13" s="235">
        <f>'2015'!$P$68-AD14-AD5</f>
        <v>1.5907339999999847E-3</v>
      </c>
      <c r="AE13" s="200">
        <f t="shared" si="19"/>
        <v>1.7001531033631601E-2</v>
      </c>
      <c r="AF13" s="235">
        <f>'2015'!$P$67-AF14-AF5</f>
        <v>0</v>
      </c>
      <c r="AG13" s="197" t="s">
        <v>389</v>
      </c>
      <c r="AH13" s="200">
        <f t="shared" si="7"/>
        <v>0</v>
      </c>
      <c r="AJ13" s="200"/>
      <c r="AO13" s="217" t="s">
        <v>389</v>
      </c>
      <c r="AP13" s="213">
        <f t="shared" si="3"/>
        <v>0</v>
      </c>
      <c r="AQ13" s="209"/>
      <c r="AR13" s="210"/>
      <c r="AS13" s="217" t="s">
        <v>389</v>
      </c>
      <c r="AT13" s="213">
        <f t="shared" si="4"/>
        <v>0</v>
      </c>
      <c r="AU13" s="209"/>
      <c r="AV13" s="210"/>
      <c r="AW13" s="217" t="s">
        <v>389</v>
      </c>
      <c r="AX13" s="213">
        <f t="shared" si="5"/>
        <v>0</v>
      </c>
      <c r="AY13" s="209"/>
      <c r="AZ13" s="210"/>
      <c r="BA13" s="375" t="s">
        <v>389</v>
      </c>
      <c r="BB13" s="395">
        <f t="shared" si="11"/>
        <v>1.07963665993419</v>
      </c>
      <c r="BC13" s="376">
        <f>'2019'!$P$60-BC14-BC5</f>
        <v>0.83832296399999984</v>
      </c>
      <c r="BD13" s="376">
        <f>'2020'!$P$60-BD14-BD5</f>
        <v>0.78184303199999994</v>
      </c>
      <c r="BE13" s="375" t="s">
        <v>389</v>
      </c>
      <c r="BF13" s="213">
        <f t="shared" si="12"/>
        <v>0.382675370664739</v>
      </c>
      <c r="BG13" s="376">
        <f>'2019'!$P$63-BG14-BG5</f>
        <v>0.19497927599999998</v>
      </c>
      <c r="BH13" s="376">
        <f>'2020'!$P$63-BH14-BH5</f>
        <v>5.2167528000000019E-2</v>
      </c>
      <c r="BI13" s="375" t="s">
        <v>389</v>
      </c>
      <c r="BJ13" s="213">
        <f t="shared" si="13"/>
        <v>0</v>
      </c>
      <c r="BK13" s="376">
        <f>'2019'!$P$62-BK14-BK5</f>
        <v>0.9220589640000002</v>
      </c>
      <c r="BL13" s="376">
        <f>'2020'!$P$62-BL14-BL5</f>
        <v>0.75785266800000006</v>
      </c>
      <c r="BM13" s="375" t="s">
        <v>389</v>
      </c>
      <c r="BN13" s="213">
        <f t="shared" si="14"/>
        <v>0.27245108202288598</v>
      </c>
      <c r="BO13" s="376">
        <f>'2019'!$P$64-BO14-BO5</f>
        <v>0.55759802400000003</v>
      </c>
      <c r="BP13" s="376">
        <f>'2020'!$P$64-BP14-BP5</f>
        <v>0.51706979999999991</v>
      </c>
      <c r="BQ13" s="213">
        <f t="shared" si="15"/>
        <v>0</v>
      </c>
      <c r="BR13" s="376">
        <f>'2019'!$P$65-BR14-BR5</f>
        <v>0</v>
      </c>
      <c r="BS13" s="376">
        <f>'2020'!$P$65-BS14-BS5</f>
        <v>0</v>
      </c>
      <c r="BT13" s="375" t="s">
        <v>389</v>
      </c>
      <c r="BU13" s="384">
        <f t="shared" si="16"/>
        <v>13.17430738978511</v>
      </c>
      <c r="BV13" s="392">
        <f>'2019'!$P$66-BV14-BV5</f>
        <v>10.266452279999999</v>
      </c>
      <c r="BW13" s="376">
        <f>'2020'!$P$66-BW14-BW5</f>
        <v>10.899915119999999</v>
      </c>
      <c r="BX13" s="213">
        <f t="shared" si="17"/>
        <v>0</v>
      </c>
      <c r="BY13" s="376">
        <f>'2019'!$P$68-BY14-BY5</f>
        <v>0</v>
      </c>
      <c r="BZ13" s="376">
        <f>'2020'!$P$68-BZ14-BZ5</f>
        <v>-6.1799523831673753E-18</v>
      </c>
      <c r="CA13" s="213">
        <f t="shared" si="18"/>
        <v>0</v>
      </c>
      <c r="CB13" s="376">
        <f>'2019'!$P$67-CB14-CB5</f>
        <v>0</v>
      </c>
      <c r="CC13" s="376">
        <f>'2020'!$P$67-CC14-CC5</f>
        <v>0</v>
      </c>
      <c r="CD13" s="388" t="s">
        <v>389</v>
      </c>
      <c r="CE13" s="374">
        <f t="shared" si="8"/>
        <v>0</v>
      </c>
    </row>
    <row r="14" spans="1:85" x14ac:dyDescent="0.75">
      <c r="A14" s="3" t="s">
        <v>3</v>
      </c>
      <c r="B14" s="3" t="s">
        <v>11</v>
      </c>
      <c r="C14" s="3" t="s">
        <v>53</v>
      </c>
      <c r="D14" s="5">
        <f>SUMIFS(data!D:D,data!$A:$A,Calibration!$A14,data!$B:$B,Calibration!$B14,data!$C:$C,Calibration!$C14)</f>
        <v>3.7584882902706198</v>
      </c>
      <c r="E14" s="5">
        <f>SUMIFS(data!E:E,data!$A:$A,Calibration!$A14,data!$B:$B,Calibration!$B14,data!$C:$C,Calibration!$C14)</f>
        <v>3.7789716029146301</v>
      </c>
      <c r="F14" s="5">
        <f>SUMIFS(data!F:F,data!$A:$A,Calibration!$A14,data!$B:$B,Calibration!$B14,data!$C:$C,Calibration!$C14)</f>
        <v>3.6874202248137702</v>
      </c>
      <c r="G14" s="5">
        <f>SUMIFS(data!G:G,data!$A:$A,Calibration!$A14,data!$B:$B,Calibration!$B14,data!$C:$C,Calibration!$C14)</f>
        <v>3.6302987064441798</v>
      </c>
      <c r="H14" s="5">
        <f>SUMIFS(data!H:H,data!$A:$A,Calibration!$A14,data!$B:$B,Calibration!$B14,data!$C:$C,Calibration!$C14)</f>
        <v>3.88159591179347</v>
      </c>
      <c r="J14" s="197" t="s">
        <v>390</v>
      </c>
      <c r="K14" s="200">
        <f t="shared" si="0"/>
        <v>0</v>
      </c>
      <c r="M14" s="200">
        <f t="shared" si="1"/>
        <v>0</v>
      </c>
      <c r="N14" s="202"/>
      <c r="O14" s="200">
        <f t="shared" si="2"/>
        <v>0</v>
      </c>
      <c r="P14" s="202"/>
      <c r="Q14" s="200">
        <f t="shared" si="9"/>
        <v>4.5053260855176003</v>
      </c>
      <c r="R14" s="203">
        <f>'2015'!$L$60</f>
        <v>1.092252384</v>
      </c>
      <c r="S14" s="200">
        <f t="shared" si="6"/>
        <v>0</v>
      </c>
      <c r="T14" s="203">
        <f>'2015'!$L$63</f>
        <v>8.7780328000000005E-2</v>
      </c>
      <c r="U14" s="200">
        <f t="shared" si="10"/>
        <v>0</v>
      </c>
      <c r="V14" s="203">
        <f>'2015'!$L$62</f>
        <v>0.163829484</v>
      </c>
      <c r="W14" s="200">
        <f t="shared" si="10"/>
        <v>7.6941023101837897E-2</v>
      </c>
      <c r="X14" s="203">
        <f>'2015'!$L$64</f>
        <v>8.9513783999999999E-2</v>
      </c>
      <c r="Y14" s="200">
        <f t="shared" si="10"/>
        <v>0</v>
      </c>
      <c r="Z14" s="203">
        <f>'2015'!$L$65</f>
        <v>5.0744016000000003E-2</v>
      </c>
      <c r="AA14" s="200">
        <f t="shared" si="19"/>
        <v>0.76552666666666702</v>
      </c>
      <c r="AB14" s="203">
        <f>'2015'!$L$66</f>
        <v>0.65443870800000004</v>
      </c>
      <c r="AC14" s="200">
        <f t="shared" si="19"/>
        <v>6.1476814429999999E-2</v>
      </c>
      <c r="AD14" s="203">
        <f>'2015'!$L$68</f>
        <v>6.1880904000000007E-2</v>
      </c>
      <c r="AE14" s="200">
        <f t="shared" si="19"/>
        <v>0</v>
      </c>
      <c r="AF14" s="203">
        <f>'2015'!$L$67</f>
        <v>2.8428372E-2</v>
      </c>
      <c r="AG14" s="197" t="s">
        <v>390</v>
      </c>
      <c r="AH14" s="200">
        <f t="shared" si="7"/>
        <v>0</v>
      </c>
      <c r="AJ14" s="200">
        <f t="shared" ref="AJ14:AJ21" si="20">SUMIF($C:$C,CONCATENATE(AJ$3,$J14),$G:$G)</f>
        <v>0</v>
      </c>
      <c r="AO14" s="217" t="s">
        <v>390</v>
      </c>
      <c r="AP14" s="213">
        <f t="shared" si="3"/>
        <v>0</v>
      </c>
      <c r="AQ14" s="209"/>
      <c r="AR14" s="210"/>
      <c r="AS14" s="217" t="s">
        <v>390</v>
      </c>
      <c r="AT14" s="213">
        <f t="shared" si="4"/>
        <v>0</v>
      </c>
      <c r="AU14" s="209"/>
      <c r="AV14" s="210"/>
      <c r="AW14" s="217" t="s">
        <v>390</v>
      </c>
      <c r="AX14" s="213">
        <f t="shared" si="5"/>
        <v>0</v>
      </c>
      <c r="AY14" s="209"/>
      <c r="AZ14" s="210"/>
      <c r="BA14" s="375" t="s">
        <v>390</v>
      </c>
      <c r="BB14" s="213">
        <f t="shared" si="11"/>
        <v>0</v>
      </c>
      <c r="BC14" s="214">
        <f>'2019'!$L$60</f>
        <v>0.56019384000000005</v>
      </c>
      <c r="BD14" s="214">
        <f>'2020'!$L$60</f>
        <v>0.47063818800000007</v>
      </c>
      <c r="BE14" s="375" t="s">
        <v>390</v>
      </c>
      <c r="BF14" s="213">
        <f t="shared" si="12"/>
        <v>0</v>
      </c>
      <c r="BG14" s="214">
        <f>'2019'!$L$63</f>
        <v>7.2012960000000001E-2</v>
      </c>
      <c r="BH14" s="214">
        <f>'2020'!$L$63</f>
        <v>7.8251292E-2</v>
      </c>
      <c r="BI14" s="375" t="s">
        <v>390</v>
      </c>
      <c r="BJ14" s="213">
        <f t="shared" si="13"/>
        <v>0</v>
      </c>
      <c r="BK14" s="214">
        <f>'2019'!$L$62</f>
        <v>0.15064106399999999</v>
      </c>
      <c r="BL14" s="214">
        <f>'2020'!$L$62</f>
        <v>0.14004846000000001</v>
      </c>
      <c r="BM14" s="375" t="s">
        <v>390</v>
      </c>
      <c r="BN14" s="213">
        <f t="shared" si="14"/>
        <v>0</v>
      </c>
      <c r="BO14" s="214">
        <f>'2019'!$L$64</f>
        <v>5.4679608000000005E-2</v>
      </c>
      <c r="BP14" s="214">
        <f>'2020'!$L$64</f>
        <v>4.8859956000000003E-2</v>
      </c>
      <c r="BQ14" s="213">
        <f t="shared" si="15"/>
        <v>0</v>
      </c>
      <c r="BR14" s="214">
        <f>'2019'!$L$65</f>
        <v>8.5829400000000007E-3</v>
      </c>
      <c r="BS14" s="214">
        <f>'2020'!$L$65</f>
        <v>1.1639304000000001E-2</v>
      </c>
      <c r="BT14" s="375" t="s">
        <v>390</v>
      </c>
      <c r="BU14" s="213">
        <f t="shared" si="16"/>
        <v>0.27527499999999999</v>
      </c>
      <c r="BV14" s="214">
        <f>'2019'!$L$66</f>
        <v>0.65489925599999999</v>
      </c>
      <c r="BW14" s="214">
        <f>'2020'!$L$66</f>
        <v>0.64820037600000002</v>
      </c>
      <c r="BX14" s="213">
        <f t="shared" si="17"/>
        <v>6.4446064421840907E-2</v>
      </c>
      <c r="BY14" s="214">
        <f>'2019'!$L$68</f>
        <v>5.8154652000000001E-2</v>
      </c>
      <c r="BZ14" s="214">
        <f>'2020'!$L$68</f>
        <v>6.0666732000000008E-2</v>
      </c>
      <c r="CA14" s="213">
        <f t="shared" si="18"/>
        <v>1.08434809531131E-2</v>
      </c>
      <c r="CB14" s="214">
        <f>'2019'!$L$67</f>
        <v>1.5198084000000001E-2</v>
      </c>
      <c r="CC14" s="214">
        <f>'2020'!$L$67</f>
        <v>1.7584559999999999E-2</v>
      </c>
      <c r="CD14" s="388" t="s">
        <v>390</v>
      </c>
      <c r="CE14" s="374">
        <f t="shared" si="8"/>
        <v>0</v>
      </c>
    </row>
    <row r="15" spans="1:85" x14ac:dyDescent="0.75">
      <c r="A15" s="3" t="s">
        <v>3</v>
      </c>
      <c r="B15" s="3" t="s">
        <v>12</v>
      </c>
      <c r="C15" s="3" t="s">
        <v>53</v>
      </c>
      <c r="D15" s="5">
        <f>SUMIFS(data!D:D,data!$A:$A,Calibration!$A15,data!$B:$B,Calibration!$B15,data!$C:$C,Calibration!$C15)</f>
        <v>12.845047204</v>
      </c>
      <c r="E15" s="5">
        <f>SUMIFS(data!E:E,data!$A:$A,Calibration!$A15,data!$B:$B,Calibration!$B15,data!$C:$C,Calibration!$C15)</f>
        <v>12.2613056668803</v>
      </c>
      <c r="F15" s="5">
        <f>SUMIFS(data!F:F,data!$A:$A,Calibration!$A15,data!$B:$B,Calibration!$B15,data!$C:$C,Calibration!$C15)</f>
        <v>9.9263395184013596</v>
      </c>
      <c r="G15" s="5">
        <f>SUMIFS(data!G:G,data!$A:$A,Calibration!$A15,data!$B:$B,Calibration!$B15,data!$C:$C,Calibration!$C15)</f>
        <v>9.7850385481315296</v>
      </c>
      <c r="H15" s="5">
        <f>SUMIFS(data!H:H,data!$A:$A,Calibration!$A15,data!$B:$B,Calibration!$B15,data!$C:$C,Calibration!$C15)</f>
        <v>10.7816549797204</v>
      </c>
      <c r="J15" s="197" t="s">
        <v>391</v>
      </c>
      <c r="K15" s="200">
        <f t="shared" si="0"/>
        <v>0</v>
      </c>
      <c r="M15" s="200">
        <f t="shared" si="1"/>
        <v>0</v>
      </c>
      <c r="N15" s="202"/>
      <c r="O15" s="200">
        <f t="shared" si="2"/>
        <v>0</v>
      </c>
      <c r="P15" s="202"/>
      <c r="Q15" s="200">
        <f t="shared" si="9"/>
        <v>0</v>
      </c>
      <c r="R15" s="202"/>
      <c r="S15" s="200">
        <f t="shared" si="6"/>
        <v>0</v>
      </c>
      <c r="T15" s="202"/>
      <c r="U15" s="200">
        <f t="shared" si="10"/>
        <v>0</v>
      </c>
      <c r="V15" s="202"/>
      <c r="W15" s="200">
        <f t="shared" si="10"/>
        <v>0</v>
      </c>
      <c r="X15" s="202"/>
      <c r="Y15" s="200">
        <f t="shared" si="10"/>
        <v>0</v>
      </c>
      <c r="Z15" s="202"/>
      <c r="AA15" s="200">
        <f t="shared" si="19"/>
        <v>0</v>
      </c>
      <c r="AB15" s="202"/>
      <c r="AC15" s="200">
        <f t="shared" si="19"/>
        <v>0</v>
      </c>
      <c r="AD15" s="202"/>
      <c r="AE15" s="200">
        <f t="shared" si="19"/>
        <v>0</v>
      </c>
      <c r="AF15" s="202"/>
      <c r="AG15" s="197" t="s">
        <v>391</v>
      </c>
      <c r="AH15" s="200">
        <f t="shared" si="7"/>
        <v>0</v>
      </c>
      <c r="AJ15" s="200">
        <f t="shared" si="20"/>
        <v>0</v>
      </c>
      <c r="AO15" s="217" t="s">
        <v>391</v>
      </c>
      <c r="AP15" s="213">
        <f t="shared" si="3"/>
        <v>0</v>
      </c>
      <c r="AQ15" s="209"/>
      <c r="AR15" s="210"/>
      <c r="AS15" s="217" t="s">
        <v>391</v>
      </c>
      <c r="AT15" s="213">
        <f t="shared" si="4"/>
        <v>0</v>
      </c>
      <c r="AU15" s="209"/>
      <c r="AV15" s="210"/>
      <c r="AW15" s="217" t="s">
        <v>391</v>
      </c>
      <c r="AX15" s="213">
        <f t="shared" si="5"/>
        <v>0</v>
      </c>
      <c r="AY15" s="209"/>
      <c r="AZ15" s="210"/>
      <c r="BA15" s="375" t="s">
        <v>391</v>
      </c>
      <c r="BB15" s="213">
        <f t="shared" si="11"/>
        <v>0</v>
      </c>
      <c r="BC15" s="209"/>
      <c r="BD15" s="209"/>
      <c r="BE15" s="375" t="s">
        <v>391</v>
      </c>
      <c r="BF15" s="213">
        <f t="shared" si="12"/>
        <v>0</v>
      </c>
      <c r="BG15" s="209"/>
      <c r="BH15" s="209"/>
      <c r="BI15" s="375" t="s">
        <v>391</v>
      </c>
      <c r="BJ15" s="213">
        <f t="shared" si="13"/>
        <v>0</v>
      </c>
      <c r="BK15" s="209"/>
      <c r="BL15" s="209"/>
      <c r="BM15" s="375" t="s">
        <v>391</v>
      </c>
      <c r="BN15" s="213">
        <f t="shared" si="14"/>
        <v>0</v>
      </c>
      <c r="BO15" s="209"/>
      <c r="BP15" s="209"/>
      <c r="BQ15" s="213">
        <f t="shared" si="15"/>
        <v>0</v>
      </c>
      <c r="BR15" s="209"/>
      <c r="BS15" s="209"/>
      <c r="BT15" s="375" t="s">
        <v>391</v>
      </c>
      <c r="BU15" s="213">
        <f t="shared" si="16"/>
        <v>0</v>
      </c>
      <c r="BV15" s="209"/>
      <c r="BW15" s="209"/>
      <c r="BX15" s="213">
        <f t="shared" si="17"/>
        <v>0</v>
      </c>
      <c r="BY15" s="209"/>
      <c r="BZ15" s="209"/>
      <c r="CA15" s="213">
        <f t="shared" si="18"/>
        <v>0</v>
      </c>
      <c r="CB15" s="209"/>
      <c r="CC15" s="209"/>
      <c r="CD15" s="388" t="s">
        <v>391</v>
      </c>
      <c r="CE15" s="374">
        <f t="shared" si="8"/>
        <v>0</v>
      </c>
    </row>
    <row r="16" spans="1:85" x14ac:dyDescent="0.75">
      <c r="A16" s="3" t="s">
        <v>3</v>
      </c>
      <c r="B16" s="3" t="s">
        <v>13</v>
      </c>
      <c r="C16" s="3" t="s">
        <v>55</v>
      </c>
      <c r="D16" s="5">
        <f>SUMIFS(data!D:D,data!$A:$A,Calibration!$A16,data!$B:$B,Calibration!$B16,data!$C:$C,Calibration!$C16)</f>
        <v>0</v>
      </c>
      <c r="E16" s="5">
        <f>SUMIFS(data!E:E,data!$A:$A,Calibration!$A16,data!$B:$B,Calibration!$B16,data!$C:$C,Calibration!$C16)</f>
        <v>0</v>
      </c>
      <c r="F16" s="5">
        <f>SUMIFS(data!F:F,data!$A:$A,Calibration!$A16,data!$B:$B,Calibration!$B16,data!$C:$C,Calibration!$C16)</f>
        <v>0.96629819220097202</v>
      </c>
      <c r="G16" s="5">
        <f>SUMIFS(data!G:G,data!$A:$A,Calibration!$A16,data!$B:$B,Calibration!$B16,data!$C:$C,Calibration!$C16)</f>
        <v>0</v>
      </c>
      <c r="H16" s="5">
        <f>SUMIFS(data!H:H,data!$A:$A,Calibration!$A16,data!$B:$B,Calibration!$B16,data!$C:$C,Calibration!$C16)</f>
        <v>0.152145628407865</v>
      </c>
      <c r="J16" s="197" t="s">
        <v>392</v>
      </c>
      <c r="K16" s="200">
        <f t="shared" si="0"/>
        <v>0</v>
      </c>
      <c r="M16" s="200">
        <f t="shared" si="1"/>
        <v>0</v>
      </c>
      <c r="N16" s="202"/>
      <c r="O16" s="200">
        <f t="shared" si="2"/>
        <v>0</v>
      </c>
      <c r="P16" s="202"/>
      <c r="Q16" s="200">
        <f t="shared" si="9"/>
        <v>0</v>
      </c>
      <c r="R16" s="202"/>
      <c r="S16" s="200">
        <f t="shared" si="6"/>
        <v>0</v>
      </c>
      <c r="T16" s="202"/>
      <c r="U16" s="200">
        <f t="shared" si="10"/>
        <v>0</v>
      </c>
      <c r="V16" s="202"/>
      <c r="W16" s="200">
        <f t="shared" si="10"/>
        <v>0</v>
      </c>
      <c r="X16" s="202"/>
      <c r="Y16" s="200">
        <f t="shared" si="10"/>
        <v>0</v>
      </c>
      <c r="Z16" s="202"/>
      <c r="AA16" s="200">
        <f t="shared" si="19"/>
        <v>0</v>
      </c>
      <c r="AB16" s="202"/>
      <c r="AC16" s="200">
        <f t="shared" si="19"/>
        <v>0</v>
      </c>
      <c r="AD16" s="202"/>
      <c r="AE16" s="200">
        <f t="shared" si="19"/>
        <v>0</v>
      </c>
      <c r="AF16" s="202"/>
      <c r="AG16" s="197" t="s">
        <v>392</v>
      </c>
      <c r="AH16" s="200">
        <f t="shared" si="7"/>
        <v>0</v>
      </c>
      <c r="AJ16" s="200">
        <f t="shared" si="20"/>
        <v>0</v>
      </c>
      <c r="AO16" s="217" t="s">
        <v>392</v>
      </c>
      <c r="AP16" s="213">
        <f t="shared" si="3"/>
        <v>0</v>
      </c>
      <c r="AQ16" s="209"/>
      <c r="AR16" s="210"/>
      <c r="AS16" s="217" t="s">
        <v>392</v>
      </c>
      <c r="AT16" s="213">
        <f t="shared" si="4"/>
        <v>0</v>
      </c>
      <c r="AU16" s="209"/>
      <c r="AV16" s="210"/>
      <c r="AW16" s="217" t="s">
        <v>392</v>
      </c>
      <c r="AX16" s="213">
        <f t="shared" si="5"/>
        <v>0</v>
      </c>
      <c r="AY16" s="209"/>
      <c r="AZ16" s="210"/>
      <c r="BA16" s="375" t="s">
        <v>392</v>
      </c>
      <c r="BB16" s="213">
        <f t="shared" si="11"/>
        <v>0</v>
      </c>
      <c r="BC16" s="209"/>
      <c r="BD16" s="209"/>
      <c r="BE16" s="375" t="s">
        <v>392</v>
      </c>
      <c r="BF16" s="213">
        <f t="shared" si="12"/>
        <v>0</v>
      </c>
      <c r="BG16" s="209"/>
      <c r="BH16" s="209"/>
      <c r="BI16" s="375" t="s">
        <v>392</v>
      </c>
      <c r="BJ16" s="213">
        <f t="shared" si="13"/>
        <v>0</v>
      </c>
      <c r="BK16" s="209"/>
      <c r="BL16" s="209"/>
      <c r="BM16" s="375" t="s">
        <v>392</v>
      </c>
      <c r="BN16" s="213">
        <f t="shared" si="14"/>
        <v>0</v>
      </c>
      <c r="BO16" s="209"/>
      <c r="BP16" s="209"/>
      <c r="BQ16" s="213">
        <f t="shared" si="15"/>
        <v>0</v>
      </c>
      <c r="BR16" s="209"/>
      <c r="BS16" s="209"/>
      <c r="BT16" s="375" t="s">
        <v>392</v>
      </c>
      <c r="BU16" s="213">
        <f t="shared" si="16"/>
        <v>0</v>
      </c>
      <c r="BV16" s="209"/>
      <c r="BW16" s="209"/>
      <c r="BX16" s="213">
        <f t="shared" si="17"/>
        <v>0</v>
      </c>
      <c r="BY16" s="209"/>
      <c r="BZ16" s="209"/>
      <c r="CA16" s="213">
        <f t="shared" si="18"/>
        <v>0</v>
      </c>
      <c r="CB16" s="209"/>
      <c r="CC16" s="209"/>
      <c r="CD16" s="388" t="s">
        <v>392</v>
      </c>
      <c r="CE16" s="374">
        <f t="shared" si="8"/>
        <v>0</v>
      </c>
    </row>
    <row r="17" spans="1:85" x14ac:dyDescent="0.75">
      <c r="A17" s="3" t="s">
        <v>3</v>
      </c>
      <c r="B17" s="3" t="s">
        <v>13</v>
      </c>
      <c r="C17" s="3" t="s">
        <v>56</v>
      </c>
      <c r="D17" s="5">
        <f>SUMIFS(data!D:D,data!$A:$A,Calibration!$A17,data!$B:$B,Calibration!$B17,data!$C:$C,Calibration!$C17)</f>
        <v>29.713474064114799</v>
      </c>
      <c r="E17" s="5">
        <f>SUMIFS(data!E:E,data!$A:$A,Calibration!$A17,data!$B:$B,Calibration!$B17,data!$C:$C,Calibration!$C17)</f>
        <v>31.6674615766836</v>
      </c>
      <c r="F17" s="5">
        <f>SUMIFS(data!F:F,data!$A:$A,Calibration!$A17,data!$B:$B,Calibration!$B17,data!$C:$C,Calibration!$C17)</f>
        <v>3.4461282574029801</v>
      </c>
      <c r="G17" s="5">
        <f>SUMIFS(data!G:G,data!$A:$A,Calibration!$A17,data!$B:$B,Calibration!$B17,data!$C:$C,Calibration!$C17)</f>
        <v>1.69871656721881</v>
      </c>
      <c r="H17" s="5">
        <f>SUMIFS(data!H:H,data!$A:$A,Calibration!$A17,data!$B:$B,Calibration!$B17,data!$C:$C,Calibration!$C17)</f>
        <v>0</v>
      </c>
      <c r="J17" s="197" t="s">
        <v>393</v>
      </c>
      <c r="K17" s="200">
        <f t="shared" si="0"/>
        <v>0</v>
      </c>
      <c r="M17" s="200">
        <f t="shared" si="1"/>
        <v>0</v>
      </c>
      <c r="N17" s="202"/>
      <c r="O17" s="200">
        <f t="shared" si="2"/>
        <v>0</v>
      </c>
      <c r="P17" s="202"/>
      <c r="Q17" s="200">
        <f t="shared" si="9"/>
        <v>0</v>
      </c>
      <c r="R17" s="202"/>
      <c r="S17" s="200">
        <f t="shared" si="6"/>
        <v>0</v>
      </c>
      <c r="T17" s="203">
        <f>'2015'!$E$63</f>
        <v>2.3781023999999998E-2</v>
      </c>
      <c r="U17" s="200">
        <f t="shared" si="10"/>
        <v>0</v>
      </c>
      <c r="V17" s="203">
        <f>'2015'!$E$62</f>
        <v>0</v>
      </c>
      <c r="W17" s="200">
        <f t="shared" si="10"/>
        <v>0</v>
      </c>
      <c r="X17" s="203">
        <f>'2015'!$E$64</f>
        <v>0</v>
      </c>
      <c r="Y17" s="200">
        <f t="shared" si="10"/>
        <v>0</v>
      </c>
      <c r="Z17" s="203">
        <f>'2015'!$E$65</f>
        <v>0</v>
      </c>
      <c r="AA17" s="200">
        <f t="shared" si="19"/>
        <v>0</v>
      </c>
      <c r="AB17" s="203">
        <f>'2015'!$E$66</f>
        <v>0</v>
      </c>
      <c r="AC17" s="200">
        <f t="shared" si="19"/>
        <v>0</v>
      </c>
      <c r="AD17" s="203">
        <f>'2015'!$E$68</f>
        <v>0.26946244800000002</v>
      </c>
      <c r="AE17" s="200">
        <f t="shared" si="19"/>
        <v>0</v>
      </c>
      <c r="AF17" s="203">
        <f>'2015'!$E$67</f>
        <v>0.20381342399999999</v>
      </c>
      <c r="AG17" s="197" t="s">
        <v>393</v>
      </c>
      <c r="AH17" s="200">
        <f t="shared" si="7"/>
        <v>0</v>
      </c>
      <c r="AJ17" s="200">
        <f t="shared" si="20"/>
        <v>0</v>
      </c>
      <c r="AO17" s="217" t="s">
        <v>393</v>
      </c>
      <c r="AP17" s="213">
        <f t="shared" si="3"/>
        <v>0</v>
      </c>
      <c r="AQ17" s="209"/>
      <c r="AR17" s="210"/>
      <c r="AS17" s="217" t="s">
        <v>393</v>
      </c>
      <c r="AT17" s="213">
        <f t="shared" si="4"/>
        <v>0</v>
      </c>
      <c r="AU17" s="209"/>
      <c r="AV17" s="210"/>
      <c r="AW17" s="217" t="s">
        <v>393</v>
      </c>
      <c r="AX17" s="213">
        <f t="shared" si="5"/>
        <v>0</v>
      </c>
      <c r="AY17" s="209"/>
      <c r="AZ17" s="210"/>
      <c r="BA17" s="375" t="s">
        <v>393</v>
      </c>
      <c r="BB17" s="213">
        <f t="shared" si="11"/>
        <v>0</v>
      </c>
      <c r="BC17" s="209"/>
      <c r="BD17" s="209"/>
      <c r="BE17" s="375" t="s">
        <v>393</v>
      </c>
      <c r="BF17" s="213">
        <f t="shared" si="12"/>
        <v>0</v>
      </c>
      <c r="BG17" s="214">
        <f>'2019'!$E$63</f>
        <v>0</v>
      </c>
      <c r="BH17" s="214">
        <f>'2020'!$E$63</f>
        <v>0</v>
      </c>
      <c r="BI17" s="375" t="s">
        <v>393</v>
      </c>
      <c r="BJ17" s="213">
        <f t="shared" si="13"/>
        <v>0</v>
      </c>
      <c r="BK17" s="214">
        <f>'2019'!$E$62</f>
        <v>0</v>
      </c>
      <c r="BL17" s="214">
        <f>'2020'!$E$62</f>
        <v>0</v>
      </c>
      <c r="BM17" s="375" t="s">
        <v>393</v>
      </c>
      <c r="BN17" s="213">
        <f t="shared" si="14"/>
        <v>0</v>
      </c>
      <c r="BO17" s="214">
        <f>'2019'!$E$64</f>
        <v>0</v>
      </c>
      <c r="BP17" s="214">
        <f>'2020'!$E$64</f>
        <v>0</v>
      </c>
      <c r="BQ17" s="213">
        <f t="shared" si="15"/>
        <v>0</v>
      </c>
      <c r="BR17" s="214">
        <f>'2019'!$E$65</f>
        <v>0</v>
      </c>
      <c r="BS17" s="214">
        <f>'2020'!$E$65</f>
        <v>0</v>
      </c>
      <c r="BT17" s="375" t="s">
        <v>393</v>
      </c>
      <c r="BU17" s="213">
        <f t="shared" si="16"/>
        <v>0</v>
      </c>
      <c r="BV17" s="214">
        <f>'2019'!$E$66</f>
        <v>0</v>
      </c>
      <c r="BW17" s="214">
        <f>'2020'!$E$66</f>
        <v>0</v>
      </c>
      <c r="BX17" s="213">
        <f t="shared" si="17"/>
        <v>0</v>
      </c>
      <c r="BY17" s="214">
        <f>'2019'!$E$68</f>
        <v>0.20247364800000001</v>
      </c>
      <c r="BZ17" s="214">
        <f>'2020'!$E$68</f>
        <v>0.23617738800000002</v>
      </c>
      <c r="CA17" s="213">
        <f t="shared" si="18"/>
        <v>0</v>
      </c>
      <c r="CB17" s="214">
        <f>'2019'!$E$67</f>
        <v>0.11944940400000001</v>
      </c>
      <c r="CC17" s="214">
        <f>'2020'!$E$67</f>
        <v>0.15336248399999999</v>
      </c>
      <c r="CD17" s="388" t="s">
        <v>393</v>
      </c>
      <c r="CE17" s="374">
        <f t="shared" si="8"/>
        <v>0</v>
      </c>
    </row>
    <row r="18" spans="1:85" x14ac:dyDescent="0.75">
      <c r="A18" s="3" t="s">
        <v>3</v>
      </c>
      <c r="B18" s="3" t="s">
        <v>13</v>
      </c>
      <c r="C18" s="3" t="s">
        <v>57</v>
      </c>
      <c r="D18" s="5">
        <f>SUMIFS(data!D:D,data!$A:$A,Calibration!$A18,data!$B:$B,Calibration!$B18,data!$C:$C,Calibration!$C18)</f>
        <v>0.2189528</v>
      </c>
      <c r="E18" s="5">
        <f>SUMIFS(data!E:E,data!$A:$A,Calibration!$A18,data!$B:$B,Calibration!$B18,data!$C:$C,Calibration!$C18)</f>
        <v>4.7519774221878901</v>
      </c>
      <c r="F18" s="5">
        <f>SUMIFS(data!F:F,data!$A:$A,Calibration!$A18,data!$B:$B,Calibration!$B18,data!$C:$C,Calibration!$C18)</f>
        <v>14.6592703653379</v>
      </c>
      <c r="G18" s="5">
        <f>SUMIFS(data!G:G,data!$A:$A,Calibration!$A18,data!$B:$B,Calibration!$B18,data!$C:$C,Calibration!$C18)</f>
        <v>1.5991719801889599</v>
      </c>
      <c r="H18" s="5">
        <f>SUMIFS(data!H:H,data!$A:$A,Calibration!$A18,data!$B:$B,Calibration!$B18,data!$C:$C,Calibration!$C18)</f>
        <v>1.6272652460694701</v>
      </c>
      <c r="J18" s="197" t="s">
        <v>394</v>
      </c>
      <c r="K18" s="200">
        <f t="shared" si="0"/>
        <v>0</v>
      </c>
      <c r="M18" s="200">
        <f t="shared" si="1"/>
        <v>20.30555290331527</v>
      </c>
      <c r="N18" s="203">
        <f>'2015'!$AK$80</f>
        <v>32.101660979999998</v>
      </c>
      <c r="O18" s="200">
        <f t="shared" si="2"/>
        <v>0.86303742682457496</v>
      </c>
      <c r="P18" s="203">
        <f>'2015'!$AK$81</f>
        <v>1.75615326</v>
      </c>
      <c r="Q18" s="200">
        <f t="shared" si="9"/>
        <v>1.3533333456732899</v>
      </c>
      <c r="R18" s="203">
        <f>'2015'!$AK$60</f>
        <v>1.1412798120000001</v>
      </c>
      <c r="S18" s="200">
        <f t="shared" si="6"/>
        <v>0</v>
      </c>
      <c r="T18" s="203">
        <f>'2015'!$AK$63+'2015'!$AP$63</f>
        <v>6.401617200000001E-2</v>
      </c>
      <c r="U18" s="200">
        <f t="shared" si="10"/>
        <v>0</v>
      </c>
      <c r="V18" s="203">
        <f>'2015'!$AK$62+'2015'!$AP$62</f>
        <v>0.79344046800000001</v>
      </c>
      <c r="W18" s="200">
        <f t="shared" si="10"/>
        <v>0.32974724186502802</v>
      </c>
      <c r="X18" s="203">
        <f>'2015'!$AK$64+'2015'!$AP$64+'2015'!$AN$64</f>
        <v>0.70476404399999992</v>
      </c>
      <c r="Y18" s="200">
        <f t="shared" si="10"/>
        <v>0</v>
      </c>
      <c r="Z18" s="203">
        <f>'2015'!$AK$65+'2015'!$AP$65</f>
        <v>0</v>
      </c>
      <c r="AA18" s="200">
        <f t="shared" si="19"/>
        <v>0</v>
      </c>
      <c r="AB18" s="203">
        <f>'2015'!$AK$66+'2015'!$AP$66+'2015'!$AN$66</f>
        <v>2.6079995880000002</v>
      </c>
      <c r="AC18" s="200">
        <f t="shared" si="19"/>
        <v>0</v>
      </c>
      <c r="AD18" s="203">
        <f>'2015'!$AK$68+'2015'!$AP$68+'2015'!$AN$68</f>
        <v>0</v>
      </c>
      <c r="AE18" s="200">
        <f t="shared" si="19"/>
        <v>0</v>
      </c>
      <c r="AF18" s="203">
        <f>'2015'!$AK$67+'2015'!$AP$67+'2015'!$AN$67</f>
        <v>4.1868E-5</v>
      </c>
      <c r="AG18" s="197" t="s">
        <v>394</v>
      </c>
      <c r="AH18" s="200">
        <f t="shared" si="7"/>
        <v>0</v>
      </c>
      <c r="AJ18" s="200">
        <f t="shared" si="20"/>
        <v>0</v>
      </c>
      <c r="AO18" s="217" t="s">
        <v>394</v>
      </c>
      <c r="AP18" s="213">
        <f t="shared" si="3"/>
        <v>0</v>
      </c>
      <c r="AQ18" s="209"/>
      <c r="AR18" s="210"/>
      <c r="AS18" s="217" t="s">
        <v>394</v>
      </c>
      <c r="AT18" s="384">
        <f t="shared" si="4"/>
        <v>19.555798091433026</v>
      </c>
      <c r="AU18" s="383">
        <f>'2019'!$AK$80</f>
        <v>31.859622072000004</v>
      </c>
      <c r="AV18" s="215">
        <f>'2020'!$AK$80</f>
        <v>32.577574536</v>
      </c>
      <c r="AW18" s="217" t="s">
        <v>394</v>
      </c>
      <c r="AX18" s="213">
        <f t="shared" si="5"/>
        <v>0.52967307875445202</v>
      </c>
      <c r="AY18" s="214">
        <f>'2019'!$AK$81</f>
        <v>1.1536308720000001</v>
      </c>
      <c r="AZ18" s="215">
        <f>'2020'!$AK$81</f>
        <v>0.77912161200000007</v>
      </c>
      <c r="BA18" s="375" t="s">
        <v>394</v>
      </c>
      <c r="BB18" s="213">
        <f t="shared" si="11"/>
        <v>1.29556399192103</v>
      </c>
      <c r="BC18" s="214">
        <f>'2019'!$AK$60</f>
        <v>1.2178982520000001</v>
      </c>
      <c r="BD18" s="214">
        <f>'2020'!$AK$60</f>
        <v>1.281412008</v>
      </c>
      <c r="BE18" s="375" t="s">
        <v>394</v>
      </c>
      <c r="BF18" s="213">
        <f t="shared" si="12"/>
        <v>0</v>
      </c>
      <c r="BG18" s="214">
        <f>'2019'!$AK$63+'2019'!$AP$63</f>
        <v>0.20121760799999999</v>
      </c>
      <c r="BH18" s="214">
        <f>'2020'!$AK$63+'2020'!$AP$63</f>
        <v>0.20511133200000001</v>
      </c>
      <c r="BI18" s="375" t="s">
        <v>394</v>
      </c>
      <c r="BJ18" s="213">
        <f t="shared" si="13"/>
        <v>0</v>
      </c>
      <c r="BK18" s="214">
        <f>'2019'!$AK$62+'2019'!$AP$62</f>
        <v>0.96325707599999999</v>
      </c>
      <c r="BL18" s="214">
        <f>'2020'!$AK$62+'2020'!$AP$62</f>
        <v>0.91008471599999996</v>
      </c>
      <c r="BM18" s="375" t="s">
        <v>394</v>
      </c>
      <c r="BN18" s="213">
        <f t="shared" si="14"/>
        <v>0.59111521732035499</v>
      </c>
      <c r="BO18" s="214">
        <f>'2019'!$AK$64+'2019'!$AP$64+'2019'!$AN$64</f>
        <v>0.82961442000000007</v>
      </c>
      <c r="BP18" s="214">
        <f>'2020'!$AK$64+'2020'!$AP$64+'2020'!$AN$64</f>
        <v>0.82919573999999996</v>
      </c>
      <c r="BQ18" s="213">
        <f t="shared" si="15"/>
        <v>0</v>
      </c>
      <c r="BR18" s="214">
        <f>'2019'!$AK$65+'2019'!$AP$65</f>
        <v>0</v>
      </c>
      <c r="BS18" s="214">
        <f>'2020'!$AK$65+'2020'!$AP$65</f>
        <v>0</v>
      </c>
      <c r="BT18" s="375" t="s">
        <v>394</v>
      </c>
      <c r="BU18" s="384">
        <f t="shared" si="16"/>
        <v>0</v>
      </c>
      <c r="BV18" s="383">
        <f>'2019'!$AK$66+'2019'!$AP$66+'2019'!$AN$66</f>
        <v>3.6127059840000002</v>
      </c>
      <c r="BW18" s="383">
        <f>'2020'!$AK$66+'2020'!$AP$66+'2020'!$AN$66</f>
        <v>2.8278903240000002</v>
      </c>
      <c r="BX18" s="213">
        <f t="shared" si="17"/>
        <v>0</v>
      </c>
      <c r="BY18" s="214">
        <f>'2019'!$AK$68+'2019'!$AP$68+'2019'!$AN$68</f>
        <v>0</v>
      </c>
      <c r="BZ18" s="214">
        <f>'2020'!$AK$68+'2020'!$AP$68+'2020'!$AN$68</f>
        <v>0</v>
      </c>
      <c r="CA18" s="213">
        <f t="shared" si="18"/>
        <v>5.4187968664485699E-2</v>
      </c>
      <c r="CB18" s="214">
        <f>'2019'!$AK$67+'2019'!$AP$67+'2019'!$AN$67</f>
        <v>1.25604E-4</v>
      </c>
      <c r="CC18" s="214">
        <f>'2020'!$AK$67+'2020'!$AP$67+'2020'!$AN$67</f>
        <v>1.25604E-4</v>
      </c>
      <c r="CD18" s="388" t="s">
        <v>394</v>
      </c>
      <c r="CE18" s="374">
        <f t="shared" si="8"/>
        <v>0</v>
      </c>
    </row>
    <row r="19" spans="1:85" x14ac:dyDescent="0.75">
      <c r="A19" s="3" t="s">
        <v>3</v>
      </c>
      <c r="B19" s="3" t="s">
        <v>13</v>
      </c>
      <c r="C19" s="3" t="s">
        <v>51</v>
      </c>
      <c r="D19" s="5">
        <f>SUMIFS(data!D:D,data!$A:$A,Calibration!$A19,data!$B:$B,Calibration!$B19,data!$C:$C,Calibration!$C19)</f>
        <v>3.3642777000000001</v>
      </c>
      <c r="E19" s="5">
        <f>SUMIFS(data!E:E,data!$A:$A,Calibration!$A19,data!$B:$B,Calibration!$B19,data!$C:$C,Calibration!$C19)</f>
        <v>0</v>
      </c>
      <c r="F19" s="5">
        <f>SUMIFS(data!F:F,data!$A:$A,Calibration!$A19,data!$B:$B,Calibration!$B19,data!$C:$C,Calibration!$C19)</f>
        <v>1.55134848067547</v>
      </c>
      <c r="G19" s="5">
        <f>SUMIFS(data!G:G,data!$A:$A,Calibration!$A19,data!$B:$B,Calibration!$B19,data!$C:$C,Calibration!$C19)</f>
        <v>1.7433356021856401</v>
      </c>
      <c r="H19" s="5">
        <f>SUMIFS(data!H:H,data!$A:$A,Calibration!$A19,data!$B:$B,Calibration!$B19,data!$C:$C,Calibration!$C19)</f>
        <v>1.6570207040609</v>
      </c>
      <c r="J19" s="197" t="s">
        <v>395</v>
      </c>
      <c r="K19" s="200">
        <f t="shared" si="0"/>
        <v>0</v>
      </c>
      <c r="M19" s="200">
        <f t="shared" si="1"/>
        <v>0</v>
      </c>
      <c r="N19" s="203"/>
      <c r="O19" s="200">
        <f t="shared" si="2"/>
        <v>0</v>
      </c>
      <c r="P19" s="203"/>
      <c r="Q19" s="200">
        <f t="shared" si="9"/>
        <v>0</v>
      </c>
      <c r="R19" s="203"/>
      <c r="S19" s="200">
        <f t="shared" si="6"/>
        <v>0</v>
      </c>
      <c r="T19" s="203">
        <f>'2015'!$AI$63</f>
        <v>1.3230288000000002E-2</v>
      </c>
      <c r="U19" s="200">
        <f t="shared" si="10"/>
        <v>0</v>
      </c>
      <c r="V19" s="203">
        <f>'2015'!$AI$62</f>
        <v>1.1304360000000001E-3</v>
      </c>
      <c r="W19" s="200">
        <f t="shared" si="10"/>
        <v>0</v>
      </c>
      <c r="X19" s="203">
        <f>'2015'!$AI$64</f>
        <v>0</v>
      </c>
      <c r="Y19" s="200">
        <f t="shared" si="10"/>
        <v>0</v>
      </c>
      <c r="Z19" s="203">
        <f>'2015'!$AI$65</f>
        <v>0</v>
      </c>
      <c r="AA19" s="200">
        <f t="shared" si="19"/>
        <v>3.8220000000000001</v>
      </c>
      <c r="AB19" s="203">
        <f>'2015'!$AI$66</f>
        <v>3.5627180919999999</v>
      </c>
      <c r="AC19" s="200">
        <f t="shared" si="19"/>
        <v>0</v>
      </c>
      <c r="AD19" s="203">
        <f>'2015'!$AI$68</f>
        <v>0</v>
      </c>
      <c r="AE19" s="200">
        <f t="shared" si="19"/>
        <v>0</v>
      </c>
      <c r="AF19" s="203">
        <f>'2015'!$AI$67</f>
        <v>0</v>
      </c>
      <c r="AG19" s="197" t="s">
        <v>395</v>
      </c>
      <c r="AH19" s="200">
        <f t="shared" si="7"/>
        <v>0</v>
      </c>
      <c r="AJ19" s="200">
        <f t="shared" si="20"/>
        <v>0</v>
      </c>
      <c r="AO19" s="217" t="s">
        <v>395</v>
      </c>
      <c r="AP19" s="213">
        <f t="shared" si="3"/>
        <v>0</v>
      </c>
      <c r="AQ19" s="209"/>
      <c r="AR19" s="210"/>
      <c r="AS19" s="217" t="s">
        <v>395</v>
      </c>
      <c r="AT19" s="384">
        <f t="shared" si="4"/>
        <v>0</v>
      </c>
      <c r="AU19" s="383"/>
      <c r="AV19" s="215"/>
      <c r="AW19" s="217" t="s">
        <v>395</v>
      </c>
      <c r="AX19" s="213">
        <f t="shared" si="5"/>
        <v>0</v>
      </c>
      <c r="AY19" s="214"/>
      <c r="AZ19" s="215"/>
      <c r="BA19" s="375" t="s">
        <v>395</v>
      </c>
      <c r="BB19" s="213">
        <f t="shared" si="11"/>
        <v>0</v>
      </c>
      <c r="BC19" s="214"/>
      <c r="BD19" s="214"/>
      <c r="BE19" s="375" t="s">
        <v>395</v>
      </c>
      <c r="BF19" s="213">
        <f t="shared" si="12"/>
        <v>0</v>
      </c>
      <c r="BG19" s="214">
        <f>'2019'!$AI$63</f>
        <v>4.81482E-3</v>
      </c>
      <c r="BH19" s="214">
        <f>'2020'!$AI$63</f>
        <v>4.8566880000000005E-3</v>
      </c>
      <c r="BI19" s="375" t="s">
        <v>395</v>
      </c>
      <c r="BJ19" s="213">
        <f t="shared" si="13"/>
        <v>0</v>
      </c>
      <c r="BK19" s="214">
        <f>'2019'!$AI$62</f>
        <v>0</v>
      </c>
      <c r="BL19" s="214">
        <f>'2020'!$AI$62</f>
        <v>0</v>
      </c>
      <c r="BM19" s="375" t="s">
        <v>395</v>
      </c>
      <c r="BN19" s="213">
        <f t="shared" si="14"/>
        <v>0</v>
      </c>
      <c r="BO19" s="214">
        <f>'2019'!$AI$64</f>
        <v>0</v>
      </c>
      <c r="BP19" s="214">
        <f>'2020'!$AI$64</f>
        <v>0</v>
      </c>
      <c r="BQ19" s="213">
        <f t="shared" si="15"/>
        <v>0</v>
      </c>
      <c r="BR19" s="214">
        <f>'2019'!$AI$65</f>
        <v>0</v>
      </c>
      <c r="BS19" s="214">
        <f>'2020'!$AI$65</f>
        <v>0</v>
      </c>
      <c r="BT19" s="375" t="s">
        <v>395</v>
      </c>
      <c r="BU19" s="213">
        <f t="shared" si="16"/>
        <v>6.4695450130019498</v>
      </c>
      <c r="BV19" s="214">
        <f>'2019'!$AI$66</f>
        <v>2.7518580360000002</v>
      </c>
      <c r="BW19" s="214">
        <f>'2020'!$AI$66</f>
        <v>4.0288320360000007</v>
      </c>
      <c r="BX19" s="213">
        <f t="shared" si="17"/>
        <v>0</v>
      </c>
      <c r="BY19" s="214">
        <f>'2019'!$AI$68</f>
        <v>0</v>
      </c>
      <c r="BZ19" s="214">
        <f>'2020'!$AI$68</f>
        <v>0</v>
      </c>
      <c r="CA19" s="213">
        <f t="shared" si="18"/>
        <v>0</v>
      </c>
      <c r="CB19" s="214">
        <f>'2019'!$AI$67</f>
        <v>0</v>
      </c>
      <c r="CC19" s="214">
        <f>'2020'!$AI$67</f>
        <v>0</v>
      </c>
      <c r="CD19" s="388" t="s">
        <v>395</v>
      </c>
      <c r="CE19" s="374">
        <f t="shared" si="8"/>
        <v>0</v>
      </c>
    </row>
    <row r="20" spans="1:85" x14ac:dyDescent="0.75">
      <c r="A20" s="3" t="s">
        <v>3</v>
      </c>
      <c r="B20" s="3" t="s">
        <v>13</v>
      </c>
      <c r="C20" s="3" t="s">
        <v>54</v>
      </c>
      <c r="D20" s="5">
        <f>SUMIFS(data!D:D,data!$A:$A,Calibration!$A20,data!$B:$B,Calibration!$B20,data!$C:$C,Calibration!$C20)</f>
        <v>1.8840599999999999E-2</v>
      </c>
      <c r="E20" s="5">
        <f>SUMIFS(data!E:E,data!$A:$A,Calibration!$A20,data!$B:$B,Calibration!$B20,data!$C:$C,Calibration!$C20)</f>
        <v>1.7898569999999999E-2</v>
      </c>
      <c r="F20" s="5">
        <f>SUMIFS(data!F:F,data!$A:$A,Calibration!$A20,data!$B:$B,Calibration!$B20,data!$C:$C,Calibration!$C20)</f>
        <v>1.4130449999999999E-2</v>
      </c>
      <c r="G20" s="5">
        <f>SUMIFS(data!G:G,data!$A:$A,Calibration!$A20,data!$B:$B,Calibration!$B20,data!$C:$C,Calibration!$C20)</f>
        <v>9.4203000000000099E-3</v>
      </c>
      <c r="H20" s="5">
        <f>SUMIFS(data!H:H,data!$A:$A,Calibration!$A20,data!$B:$B,Calibration!$B20,data!$C:$C,Calibration!$C20)</f>
        <v>0.110154651428571</v>
      </c>
      <c r="J20" s="197" t="s">
        <v>401</v>
      </c>
      <c r="K20" s="200">
        <f t="shared" si="0"/>
        <v>0</v>
      </c>
      <c r="M20" s="200">
        <f t="shared" si="1"/>
        <v>0</v>
      </c>
      <c r="O20" s="200">
        <f t="shared" si="2"/>
        <v>0</v>
      </c>
      <c r="Q20" s="200">
        <f t="shared" si="9"/>
        <v>0</v>
      </c>
      <c r="R20" s="203">
        <f>'2015'!$AO$60</f>
        <v>4.6766806000000001E-2</v>
      </c>
      <c r="S20" s="200">
        <f t="shared" si="6"/>
        <v>0</v>
      </c>
      <c r="T20" s="203">
        <f>'2015'!$AO$63</f>
        <v>0</v>
      </c>
      <c r="U20" s="200">
        <f t="shared" si="10"/>
        <v>0</v>
      </c>
      <c r="V20" s="203">
        <f>'2015'!$AO$62</f>
        <v>0.30710178000000005</v>
      </c>
      <c r="W20" s="200">
        <f t="shared" si="10"/>
        <v>0</v>
      </c>
      <c r="X20" s="203">
        <f>'2015'!$AO$64</f>
        <v>0</v>
      </c>
      <c r="Y20" s="200">
        <f t="shared" si="10"/>
        <v>0</v>
      </c>
      <c r="Z20" s="203">
        <f>'2015'!$AO$65</f>
        <v>0</v>
      </c>
      <c r="AA20" s="200">
        <f t="shared" si="19"/>
        <v>0</v>
      </c>
      <c r="AB20" s="203">
        <f>'2015'!$AO$66</f>
        <v>0</v>
      </c>
      <c r="AC20" s="200">
        <f t="shared" si="19"/>
        <v>0</v>
      </c>
      <c r="AD20" s="203">
        <f>'2015'!$AO$68</f>
        <v>0</v>
      </c>
      <c r="AE20" s="200">
        <f t="shared" si="19"/>
        <v>0</v>
      </c>
      <c r="AF20" s="203">
        <f>'2015'!$AO$67</f>
        <v>0</v>
      </c>
      <c r="AG20" s="197" t="s">
        <v>401</v>
      </c>
      <c r="AH20" s="200">
        <f t="shared" si="7"/>
        <v>0</v>
      </c>
      <c r="AJ20" s="200">
        <f t="shared" si="20"/>
        <v>0</v>
      </c>
      <c r="AO20" s="217" t="s">
        <v>401</v>
      </c>
      <c r="AP20" s="213">
        <f t="shared" si="3"/>
        <v>0</v>
      </c>
      <c r="AQ20" s="209"/>
      <c r="AR20" s="210"/>
      <c r="AS20" s="217" t="s">
        <v>401</v>
      </c>
      <c r="AT20" s="384">
        <f t="shared" si="4"/>
        <v>0</v>
      </c>
      <c r="AW20" s="217" t="s">
        <v>401</v>
      </c>
      <c r="AX20" s="213">
        <f t="shared" si="5"/>
        <v>0</v>
      </c>
      <c r="BA20" s="217" t="s">
        <v>401</v>
      </c>
      <c r="BB20" s="213">
        <f t="shared" si="11"/>
        <v>0</v>
      </c>
      <c r="BC20" s="214">
        <f>'2019'!$AO$60</f>
        <v>3.8937239999999998E-2</v>
      </c>
      <c r="BD20" s="214">
        <f>'2020'!$AO$60</f>
        <v>6.1043544000000005E-2</v>
      </c>
      <c r="BE20" s="217" t="s">
        <v>401</v>
      </c>
      <c r="BF20" s="213">
        <f t="shared" si="12"/>
        <v>0</v>
      </c>
      <c r="BG20" s="214">
        <f>'2019'!$AO$63</f>
        <v>0</v>
      </c>
      <c r="BH20" s="214">
        <f>'2020'!$AO$63</f>
        <v>0</v>
      </c>
      <c r="BI20" s="217" t="s">
        <v>401</v>
      </c>
      <c r="BJ20" s="213">
        <f t="shared" si="13"/>
        <v>0</v>
      </c>
      <c r="BK20" s="214">
        <f>'2019'!$AO$62</f>
        <v>0.247732956</v>
      </c>
      <c r="BL20" s="214">
        <f>'2020'!$AO$62</f>
        <v>0.23508882</v>
      </c>
      <c r="BM20" s="217" t="s">
        <v>401</v>
      </c>
      <c r="BN20" s="213">
        <f t="shared" si="14"/>
        <v>0</v>
      </c>
      <c r="BO20" s="214">
        <f>'2019'!$AO$64</f>
        <v>0</v>
      </c>
      <c r="BP20" s="214">
        <f>'2020'!$AO$64</f>
        <v>0</v>
      </c>
      <c r="BQ20" s="213">
        <f t="shared" si="15"/>
        <v>0</v>
      </c>
      <c r="BR20" s="214">
        <f>'2019'!$AO$65</f>
        <v>0</v>
      </c>
      <c r="BS20" s="214">
        <f>'2020'!$AO$65</f>
        <v>0</v>
      </c>
      <c r="BT20" s="217" t="s">
        <v>401</v>
      </c>
      <c r="BU20" s="213">
        <f t="shared" si="16"/>
        <v>0</v>
      </c>
      <c r="BV20" s="214">
        <f>'2019'!$AO$66</f>
        <v>0</v>
      </c>
      <c r="BW20" s="214">
        <f>'2020'!$AO$66</f>
        <v>0</v>
      </c>
      <c r="BX20" s="213">
        <f t="shared" si="17"/>
        <v>0</v>
      </c>
      <c r="BY20" s="214">
        <f>'2019'!$AO$68</f>
        <v>0</v>
      </c>
      <c r="BZ20" s="214">
        <f>'2020'!$AO$68</f>
        <v>0</v>
      </c>
      <c r="CA20" s="213">
        <f t="shared" si="18"/>
        <v>0</v>
      </c>
      <c r="CB20" s="214">
        <f>'2019'!$AO$67</f>
        <v>0</v>
      </c>
      <c r="CC20" s="214">
        <f>'2020'!$AO$67</f>
        <v>0</v>
      </c>
      <c r="CD20" s="388" t="s">
        <v>401</v>
      </c>
      <c r="CE20" s="374">
        <f t="shared" si="8"/>
        <v>0</v>
      </c>
    </row>
    <row r="21" spans="1:85" x14ac:dyDescent="0.75">
      <c r="A21" s="3" t="s">
        <v>3</v>
      </c>
      <c r="B21" s="3" t="s">
        <v>13</v>
      </c>
      <c r="C21" s="3" t="s">
        <v>52</v>
      </c>
      <c r="D21" s="5">
        <f>SUMIFS(data!D:D,data!$A:$A,Calibration!$A21,data!$B:$B,Calibration!$B21,data!$C:$C,Calibration!$C21)</f>
        <v>3.7876109387396002</v>
      </c>
      <c r="E21" s="5">
        <f>SUMIFS(data!E:E,data!$A:$A,Calibration!$A21,data!$B:$B,Calibration!$B21,data!$C:$C,Calibration!$C21)</f>
        <v>8.7187069840508793E-2</v>
      </c>
      <c r="F21" s="5">
        <f>SUMIFS(data!F:F,data!$A:$A,Calibration!$A21,data!$B:$B,Calibration!$B21,data!$C:$C,Calibration!$C21)</f>
        <v>4.6970229746766297</v>
      </c>
      <c r="G21" s="5">
        <f>SUMIFS(data!G:G,data!$A:$A,Calibration!$A21,data!$B:$B,Calibration!$B21,data!$C:$C,Calibration!$C21)</f>
        <v>4.73044638775177</v>
      </c>
      <c r="H21" s="5">
        <f>SUMIFS(data!H:H,data!$A:$A,Calibration!$A21,data!$B:$B,Calibration!$B21,data!$C:$C,Calibration!$C21)</f>
        <v>6.0408638018815903</v>
      </c>
      <c r="J21" s="197" t="s">
        <v>411</v>
      </c>
      <c r="K21" s="200">
        <f t="shared" si="0"/>
        <v>0</v>
      </c>
      <c r="M21" s="200">
        <f t="shared" si="1"/>
        <v>0.60659876023861403</v>
      </c>
      <c r="N21" s="203">
        <f>'2015'!$AQ$80</f>
        <v>10.170490824</v>
      </c>
      <c r="O21" s="200">
        <f t="shared" si="2"/>
        <v>2.9993907497546899</v>
      </c>
      <c r="P21" s="203">
        <f>'2015'!$AQ$81</f>
        <v>14.743020708</v>
      </c>
      <c r="Q21" s="200">
        <f t="shared" si="9"/>
        <v>0</v>
      </c>
      <c r="R21" s="203"/>
      <c r="S21" s="200">
        <f t="shared" si="6"/>
        <v>0</v>
      </c>
      <c r="T21" s="203"/>
      <c r="U21" s="200">
        <f t="shared" si="10"/>
        <v>0</v>
      </c>
      <c r="V21" s="203"/>
      <c r="W21" s="200">
        <f t="shared" si="10"/>
        <v>0</v>
      </c>
      <c r="X21" s="203"/>
      <c r="Y21" s="200">
        <f t="shared" si="10"/>
        <v>0</v>
      </c>
      <c r="Z21" s="203"/>
      <c r="AA21" s="200">
        <f t="shared" si="19"/>
        <v>0</v>
      </c>
      <c r="AB21" s="203"/>
      <c r="AC21" s="200">
        <f t="shared" si="19"/>
        <v>0</v>
      </c>
      <c r="AD21" s="203"/>
      <c r="AE21" s="200">
        <f t="shared" si="19"/>
        <v>0</v>
      </c>
      <c r="AF21" s="203"/>
      <c r="AG21" s="197" t="s">
        <v>400</v>
      </c>
      <c r="AH21" s="200">
        <f t="shared" si="7"/>
        <v>0</v>
      </c>
      <c r="AJ21" s="200">
        <f t="shared" si="20"/>
        <v>0</v>
      </c>
      <c r="AO21" s="217" t="s">
        <v>411</v>
      </c>
      <c r="AP21" s="213">
        <f t="shared" si="3"/>
        <v>0</v>
      </c>
      <c r="AQ21" s="209"/>
      <c r="AR21" s="210"/>
      <c r="AS21" s="217" t="s">
        <v>411</v>
      </c>
      <c r="AT21" s="213">
        <f t="shared" si="4"/>
        <v>1.08614790597629</v>
      </c>
      <c r="AU21" s="383">
        <f>'2019'!$AQ$80</f>
        <v>10.125650196</v>
      </c>
      <c r="AV21" s="215">
        <f>'2020'!$AQ$80</f>
        <v>10.681154820000001</v>
      </c>
      <c r="AW21" s="217" t="s">
        <v>411</v>
      </c>
      <c r="AX21" s="213">
        <f t="shared" si="5"/>
        <v>3.45659212328846</v>
      </c>
      <c r="AY21" s="214">
        <f>'2019'!$AQ$81</f>
        <v>18.395208216</v>
      </c>
      <c r="AZ21" s="215">
        <f>'2020'!$AQ$81</f>
        <v>15.523523964000001</v>
      </c>
      <c r="BA21" s="217" t="s">
        <v>411</v>
      </c>
      <c r="BB21" s="213">
        <f t="shared" si="11"/>
        <v>0</v>
      </c>
      <c r="BC21" s="214"/>
      <c r="BD21" s="214"/>
      <c r="BE21" s="217" t="s">
        <v>411</v>
      </c>
      <c r="BF21" s="213">
        <f t="shared" si="12"/>
        <v>0</v>
      </c>
      <c r="BG21" s="214"/>
      <c r="BH21" s="214"/>
      <c r="BI21" s="217" t="s">
        <v>411</v>
      </c>
      <c r="BJ21" s="213">
        <f t="shared" si="13"/>
        <v>0</v>
      </c>
      <c r="BK21" s="214"/>
      <c r="BL21" s="214"/>
      <c r="BM21" s="217" t="s">
        <v>411</v>
      </c>
      <c r="BN21" s="213">
        <f t="shared" si="14"/>
        <v>0</v>
      </c>
      <c r="BO21" s="214"/>
      <c r="BP21" s="214"/>
      <c r="BQ21" s="213">
        <f t="shared" si="15"/>
        <v>0</v>
      </c>
      <c r="BR21" s="214"/>
      <c r="BS21" s="214"/>
      <c r="BT21" s="217" t="s">
        <v>411</v>
      </c>
      <c r="BU21" s="213">
        <f t="shared" si="16"/>
        <v>0</v>
      </c>
      <c r="BV21" s="214"/>
      <c r="BW21" s="214"/>
      <c r="BX21" s="213">
        <f t="shared" si="17"/>
        <v>0</v>
      </c>
      <c r="BY21" s="214"/>
      <c r="BZ21" s="214"/>
      <c r="CA21" s="213">
        <f t="shared" si="18"/>
        <v>0</v>
      </c>
      <c r="CB21" s="214"/>
      <c r="CC21" s="214"/>
      <c r="CD21" s="388" t="s">
        <v>400</v>
      </c>
      <c r="CE21" s="374">
        <f t="shared" si="8"/>
        <v>0</v>
      </c>
    </row>
    <row r="22" spans="1:85" x14ac:dyDescent="0.75">
      <c r="A22" s="3" t="s">
        <v>3</v>
      </c>
      <c r="B22" s="3" t="s">
        <v>13</v>
      </c>
      <c r="C22" s="3" t="s">
        <v>53</v>
      </c>
      <c r="D22" s="5">
        <f>SUMIFS(data!D:D,data!$A:$A,Calibration!$A22,data!$B:$B,Calibration!$B22,data!$C:$C,Calibration!$C22)</f>
        <v>3.2048858389698801E-2</v>
      </c>
      <c r="E22" s="5">
        <f>SUMIFS(data!E:E,data!$A:$A,Calibration!$A22,data!$B:$B,Calibration!$B22,data!$C:$C,Calibration!$C22)</f>
        <v>0</v>
      </c>
      <c r="F22" s="5">
        <f>SUMIFS(data!F:F,data!$A:$A,Calibration!$A22,data!$B:$B,Calibration!$B22,data!$C:$C,Calibration!$C22)</f>
        <v>0.26561119184251702</v>
      </c>
      <c r="G22" s="5">
        <f>SUMIFS(data!G:G,data!$A:$A,Calibration!$A22,data!$B:$B,Calibration!$B22,data!$C:$C,Calibration!$C22)</f>
        <v>18.123785963316099</v>
      </c>
      <c r="H22" s="5">
        <f>SUMIFS(data!H:H,data!$A:$A,Calibration!$A22,data!$B:$B,Calibration!$B22,data!$C:$C,Calibration!$C22)</f>
        <v>17.226452863999398</v>
      </c>
      <c r="K22" s="200">
        <f>SUM(K4:K21)</f>
        <v>17.698469527124942</v>
      </c>
      <c r="L22" s="204">
        <f t="shared" ref="L22:Q22" si="21">SUM(L4:L21)</f>
        <v>17.711838719999999</v>
      </c>
      <c r="M22" s="200">
        <f t="shared" si="21"/>
        <v>99.517518890378554</v>
      </c>
      <c r="N22" s="204">
        <f t="shared" si="21"/>
        <v>120.28278904</v>
      </c>
      <c r="O22" s="200">
        <f t="shared" si="21"/>
        <v>109.11038603728451</v>
      </c>
      <c r="P22" s="204">
        <f t="shared" si="21"/>
        <v>92.196018051999999</v>
      </c>
      <c r="Q22" s="200">
        <f t="shared" si="21"/>
        <v>23.760536509155092</v>
      </c>
      <c r="R22" s="204">
        <f>SUM(R4:R21)</f>
        <v>18.769633990000003</v>
      </c>
      <c r="S22" s="200">
        <f t="shared" ref="S22" si="22">SUM(S4:S21)</f>
        <v>17.065166165990146</v>
      </c>
      <c r="T22" s="233">
        <f>SUM(T4:T21)</f>
        <v>15.545420928000002</v>
      </c>
      <c r="U22" s="200">
        <f t="shared" ref="U22" si="23">SUM(U4:U21)</f>
        <v>78.090656888218959</v>
      </c>
      <c r="V22" s="288">
        <f>SUM(V4:V21)</f>
        <v>55.668026535999999</v>
      </c>
      <c r="W22" s="200">
        <f t="shared" ref="W22" si="24">SUM(W4:W21)</f>
        <v>12.174426064932067</v>
      </c>
      <c r="X22" s="233">
        <f>SUM(X4:X21)</f>
        <v>11.296698156</v>
      </c>
      <c r="Y22" s="200">
        <f t="shared" ref="Y22" si="25">SUM(Y4:Y21)</f>
        <v>10.087713503285142</v>
      </c>
      <c r="Z22" s="322">
        <f>SUM(Z4:Z21)</f>
        <v>10.187242828</v>
      </c>
      <c r="AA22" s="200">
        <f t="shared" ref="AA22" si="26">SUM(AA4:AA21)</f>
        <v>23.896658779825895</v>
      </c>
      <c r="AB22" s="203">
        <f>SUM(AB4:AB21)</f>
        <v>26.902704580000002</v>
      </c>
      <c r="AC22" s="200">
        <f t="shared" ref="AC22" si="27">SUM(AC4:AC21)</f>
        <v>6.9267236979899991</v>
      </c>
      <c r="AD22" s="203">
        <f>SUM(AD4:AD21)</f>
        <v>7.3046680919999991</v>
      </c>
      <c r="AE22" s="200">
        <f t="shared" ref="AE22" si="28">SUM(AE4:AE21)</f>
        <v>0.57652270126048455</v>
      </c>
      <c r="AF22" s="203">
        <f>SUM(AF4:AF21)</f>
        <v>1.8903402</v>
      </c>
      <c r="AH22" s="200">
        <f t="shared" si="7"/>
        <v>0</v>
      </c>
      <c r="AO22" s="217"/>
      <c r="AP22" s="216">
        <f>SUM(AP4:AP21)</f>
        <v>17.665067615804595</v>
      </c>
      <c r="AQ22" s="216">
        <f>SUM(AQ4:AQ19)</f>
        <v>20.005242156000001</v>
      </c>
      <c r="AR22" s="216">
        <f>SUM(AR4:AR20)</f>
        <v>21.032599140000002</v>
      </c>
      <c r="AS22" s="217"/>
      <c r="AT22" s="216">
        <f>SUM(AT4:AT21)</f>
        <v>89.773996660565544</v>
      </c>
      <c r="AU22" s="216">
        <f>SUM(AU4:AU19)</f>
        <v>111.07601334</v>
      </c>
      <c r="AV22" s="216">
        <f>SUM(AV4:AV21)</f>
        <v>126.06065427600001</v>
      </c>
      <c r="AW22" s="217"/>
      <c r="AX22" s="216">
        <f>SUM(AX4:AX21)</f>
        <v>101.6244588346411</v>
      </c>
      <c r="AY22" s="216">
        <f>SUM(AY4:AY19)</f>
        <v>79.478108136000003</v>
      </c>
      <c r="AZ22" s="216">
        <f>SUM(AZ4:AZ21)</f>
        <v>86.720560380000009</v>
      </c>
      <c r="BA22" s="375"/>
      <c r="BB22" s="213">
        <f t="shared" ref="BB22" si="29">SUM(BB4:BB21)</f>
        <v>23.01419687471402</v>
      </c>
      <c r="BC22" s="377">
        <f>SUM(BC4:BC21)</f>
        <v>19.310065884</v>
      </c>
      <c r="BD22" s="377">
        <f>SUM(BD4:BD21)</f>
        <v>19.434246372</v>
      </c>
      <c r="BE22" s="375"/>
      <c r="BF22" s="213">
        <f t="shared" ref="BF22" si="30">SUM(BF4:BF21)</f>
        <v>16.854803140146526</v>
      </c>
      <c r="BG22" s="378">
        <f>SUM(BG4:BG21)</f>
        <v>18.643024908000001</v>
      </c>
      <c r="BH22" s="378">
        <f>SUM(BH4:BH21)</f>
        <v>17.4872169</v>
      </c>
      <c r="BI22" s="375"/>
      <c r="BJ22" s="213">
        <f t="shared" ref="BJ22" si="31">SUM(BJ4:BJ21)</f>
        <v>63.778481583592445</v>
      </c>
      <c r="BK22" s="379">
        <f>SUM(BK4:BK21)</f>
        <v>58.902916896000001</v>
      </c>
      <c r="BL22" s="379">
        <f>SUM(BL4:BL21)</f>
        <v>55.534343220000004</v>
      </c>
      <c r="BM22" s="375"/>
      <c r="BN22" s="213">
        <f t="shared" ref="BN22" si="32">SUM(BN4:BN21)</f>
        <v>12.427510641144732</v>
      </c>
      <c r="BO22" s="378">
        <f>SUM(BO4:BO21)</f>
        <v>12.305088936000002</v>
      </c>
      <c r="BP22" s="378">
        <f>SUM(BP4:BP21)</f>
        <v>11.381773931999998</v>
      </c>
      <c r="BQ22" s="213">
        <f t="shared" ref="BQ22" si="33">SUM(BQ4:BQ21)</f>
        <v>10.250163430208991</v>
      </c>
      <c r="BR22" s="380">
        <f>SUM(BR4:BR21)</f>
        <v>10.388539368000002</v>
      </c>
      <c r="BS22" s="380">
        <f>SUM(BS4:BS21)</f>
        <v>9.9419752799999994</v>
      </c>
      <c r="BT22" s="375"/>
      <c r="BU22" s="213">
        <f t="shared" ref="BU22" si="34">SUM(BU4:BU21)</f>
        <v>24.11577493964181</v>
      </c>
      <c r="BV22" s="214">
        <f>SUM(BV4:BV21)</f>
        <v>21.931295760000001</v>
      </c>
      <c r="BW22" s="214">
        <f>SUM(BW4:BW21)</f>
        <v>23.035606128000001</v>
      </c>
      <c r="BX22" s="213">
        <f t="shared" ref="BX22" si="35">SUM(BX4:BX21)</f>
        <v>7.2612754224805292</v>
      </c>
      <c r="BY22" s="214">
        <f>SUM(BY4:BY21)</f>
        <v>7.5204557640000003</v>
      </c>
      <c r="BZ22" s="214">
        <f>SUM(BZ4:BZ21)</f>
        <v>7.9110842039999998</v>
      </c>
      <c r="CA22" s="384">
        <f t="shared" ref="CA22" si="36">SUM(CA4:CA21)</f>
        <v>0.60537295907515565</v>
      </c>
      <c r="CB22" s="383">
        <f>SUM(CB4:CB21)</f>
        <v>2.0759829120000002</v>
      </c>
      <c r="CC22" s="383">
        <f>SUM(CC4:CC21)</f>
        <v>2.0501503560000001</v>
      </c>
      <c r="CE22" s="374">
        <f t="shared" si="8"/>
        <v>0</v>
      </c>
    </row>
    <row r="23" spans="1:85" x14ac:dyDescent="0.75">
      <c r="A23" s="3" t="s">
        <v>3</v>
      </c>
      <c r="B23" s="3" t="s">
        <v>13</v>
      </c>
      <c r="C23" s="3" t="s">
        <v>58</v>
      </c>
      <c r="D23" s="5">
        <f>SUMIFS(data!D:D,data!$A:$A,Calibration!$A23,data!$B:$B,Calibration!$B23,data!$C:$C,Calibration!$C23)</f>
        <v>0</v>
      </c>
      <c r="E23" s="5">
        <f>SUMIFS(data!E:E,data!$A:$A,Calibration!$A23,data!$B:$B,Calibration!$B23,data!$C:$C,Calibration!$C23)</f>
        <v>0</v>
      </c>
      <c r="F23" s="5">
        <f>SUMIFS(data!F:F,data!$A:$A,Calibration!$A23,data!$B:$B,Calibration!$B23,data!$C:$C,Calibration!$C23)</f>
        <v>0</v>
      </c>
      <c r="G23" s="5">
        <f>SUMIFS(data!G:G,data!$A:$A,Calibration!$A23,data!$B:$B,Calibration!$B23,data!$C:$C,Calibration!$C23)</f>
        <v>0</v>
      </c>
      <c r="H23" s="5">
        <f>SUMIFS(data!H:H,data!$A:$A,Calibration!$A23,data!$B:$B,Calibration!$B23,data!$C:$C,Calibration!$C23)</f>
        <v>1.88218811541634</v>
      </c>
      <c r="AH23" s="200">
        <f t="shared" si="7"/>
        <v>0</v>
      </c>
      <c r="CE23" s="374">
        <f t="shared" si="8"/>
        <v>0</v>
      </c>
    </row>
    <row r="24" spans="1:85" x14ac:dyDescent="0.75">
      <c r="A24" s="3" t="s">
        <v>3</v>
      </c>
      <c r="B24" s="3" t="s">
        <v>13</v>
      </c>
      <c r="C24" s="3" t="s">
        <v>59</v>
      </c>
      <c r="D24" s="5">
        <f>SUMIFS(data!D:D,data!$A:$A,Calibration!$A24,data!$B:$B,Calibration!$B24,data!$C:$C,Calibration!$C24)</f>
        <v>0</v>
      </c>
      <c r="E24" s="5">
        <f>SUMIFS(data!E:E,data!$A:$A,Calibration!$A24,data!$B:$B,Calibration!$B24,data!$C:$C,Calibration!$C24)</f>
        <v>0</v>
      </c>
      <c r="F24" s="5">
        <f>SUMIFS(data!F:F,data!$A:$A,Calibration!$A24,data!$B:$B,Calibration!$B24,data!$C:$C,Calibration!$C24)</f>
        <v>0</v>
      </c>
      <c r="G24" s="5">
        <f>SUMIFS(data!G:G,data!$A:$A,Calibration!$A24,data!$B:$B,Calibration!$B24,data!$C:$C,Calibration!$C24)</f>
        <v>0.86303742682457496</v>
      </c>
      <c r="H24" s="5">
        <f>SUMIFS(data!H:H,data!$A:$A,Calibration!$A24,data!$B:$B,Calibration!$B24,data!$C:$C,Calibration!$C24)</f>
        <v>0.52967307875445202</v>
      </c>
      <c r="J24" s="197" t="s">
        <v>402</v>
      </c>
      <c r="Z24" s="201">
        <f>Z22-'2015'!$AU$65</f>
        <v>2.4999999999998579E-2</v>
      </c>
      <c r="AB24" s="201">
        <f>AB22-'2015'!$AU$66</f>
        <v>0</v>
      </c>
      <c r="AD24" s="201">
        <f>AD22-'2015'!$AU$68</f>
        <v>0</v>
      </c>
      <c r="AF24" s="201">
        <f>AF22-'2015'!$AU$67</f>
        <v>0</v>
      </c>
      <c r="AG24" s="197" t="s">
        <v>402</v>
      </c>
      <c r="AH24" s="200">
        <f t="shared" si="7"/>
        <v>45.81858153914277</v>
      </c>
      <c r="AI24">
        <f>'2015'!$I$79</f>
        <v>48.023893908000005</v>
      </c>
      <c r="BB24" s="382">
        <f>BB22-'2019'!$AU$65</f>
        <v>23.01419687471402</v>
      </c>
      <c r="BC24" s="381">
        <f>BC22-'2019'!$AU$65</f>
        <v>19.310065884</v>
      </c>
      <c r="BD24" s="381">
        <f>BD22-'2019'!$AU$65</f>
        <v>19.434246372</v>
      </c>
      <c r="BF24" s="382">
        <f>BF22-'2019'!$AU$65</f>
        <v>16.854803140146526</v>
      </c>
      <c r="BG24" s="381">
        <f>BG22-'2019'!$AU$65</f>
        <v>18.643024908000001</v>
      </c>
      <c r="BH24" s="381">
        <f>BH22-'2019'!$AU$65</f>
        <v>17.4872169</v>
      </c>
      <c r="BJ24" s="382">
        <f>BJ22-'2019'!$AU$65</f>
        <v>63.778481583592445</v>
      </c>
      <c r="BK24" s="381">
        <f>BK22-'2019'!$AU$65</f>
        <v>58.902916896000001</v>
      </c>
      <c r="BL24" s="381">
        <f>BL22-'2019'!$AU$65</f>
        <v>55.534343220000004</v>
      </c>
      <c r="BN24" s="382">
        <f>BN22-'2019'!$AU$65</f>
        <v>12.427510641144732</v>
      </c>
      <c r="BO24" s="381">
        <f>BO22-'2019'!$AU$65</f>
        <v>12.305088936000002</v>
      </c>
      <c r="BP24" s="381">
        <f>BP22-'2019'!$AU$65</f>
        <v>11.381773931999998</v>
      </c>
      <c r="BQ24" s="382">
        <f>BQ22-'2019'!$AU$65</f>
        <v>10.250163430208991</v>
      </c>
      <c r="BR24" s="381">
        <f>BR22-'2019'!$AU$65</f>
        <v>10.388539368000002</v>
      </c>
      <c r="BS24" s="381">
        <f>BS22-'2019'!$AU$65</f>
        <v>9.9419752799999994</v>
      </c>
      <c r="BU24" s="382">
        <f>BU22-'2019'!$AU$65</f>
        <v>24.11577493964181</v>
      </c>
      <c r="BV24" s="381">
        <f>BV22-'2019'!$AU$65</f>
        <v>21.931295760000001</v>
      </c>
      <c r="BW24" s="381">
        <f>BW22-'2019'!$AU$65</f>
        <v>23.035606128000001</v>
      </c>
      <c r="BX24" s="382">
        <f>BX22-'2019'!$AU$65</f>
        <v>7.2612754224805292</v>
      </c>
      <c r="BY24" s="381">
        <f>BY22-'2019'!$AU$65</f>
        <v>7.5204557640000003</v>
      </c>
      <c r="BZ24" s="381">
        <f>BZ22-'2019'!$AU$65</f>
        <v>7.9110842039999998</v>
      </c>
      <c r="CA24" s="382">
        <f>CA22-'2019'!$AU$65</f>
        <v>0.60537295907515565</v>
      </c>
      <c r="CB24" s="381">
        <f>CB22-'2019'!$AU$65</f>
        <v>2.0759829120000002</v>
      </c>
      <c r="CC24" s="381">
        <f>CC22-'2019'!$AU$65</f>
        <v>2.0501503560000001</v>
      </c>
      <c r="CD24" s="388" t="s">
        <v>402</v>
      </c>
      <c r="CE24" s="374">
        <f t="shared" si="8"/>
        <v>45.81858153914277</v>
      </c>
      <c r="CF24" s="389">
        <f>'2019'!$I$79</f>
        <v>46.715435171999999</v>
      </c>
      <c r="CG24" s="389">
        <f>'2020'!$I$79</f>
        <v>38.793255948000002</v>
      </c>
    </row>
    <row r="25" spans="1:85" x14ac:dyDescent="0.75">
      <c r="A25" s="3" t="s">
        <v>3</v>
      </c>
      <c r="B25" s="3" t="s">
        <v>13</v>
      </c>
      <c r="C25" s="3" t="s">
        <v>60</v>
      </c>
      <c r="D25" s="5">
        <f>SUMIFS(data!D:D,data!$A:$A,Calibration!$A25,data!$B:$B,Calibration!$B25,data!$C:$C,Calibration!$C25)</f>
        <v>0</v>
      </c>
      <c r="E25" s="5">
        <f>SUMIFS(data!E:E,data!$A:$A,Calibration!$A25,data!$B:$B,Calibration!$B25,data!$C:$C,Calibration!$C25)</f>
        <v>0</v>
      </c>
      <c r="F25" s="5">
        <f>SUMIFS(data!F:F,data!$A:$A,Calibration!$A25,data!$B:$B,Calibration!$B25,data!$C:$C,Calibration!$C25)</f>
        <v>0</v>
      </c>
      <c r="G25" s="5">
        <f>SUMIFS(data!G:G,data!$A:$A,Calibration!$A25,data!$B:$B,Calibration!$B25,data!$C:$C,Calibration!$C25)</f>
        <v>2.9993907497546899</v>
      </c>
      <c r="H25" s="5">
        <f>SUMIFS(data!H:H,data!$A:$A,Calibration!$A25,data!$B:$B,Calibration!$B25,data!$C:$C,Calibration!$C25)</f>
        <v>3.45659212328846</v>
      </c>
      <c r="J25" s="197" t="s">
        <v>403</v>
      </c>
      <c r="AG25" s="197" t="s">
        <v>403</v>
      </c>
      <c r="AH25" s="200">
        <f t="shared" si="7"/>
        <v>0</v>
      </c>
      <c r="CD25" s="388" t="s">
        <v>403</v>
      </c>
      <c r="CE25" s="374">
        <f t="shared" si="8"/>
        <v>0</v>
      </c>
    </row>
    <row r="26" spans="1:85" x14ac:dyDescent="0.75">
      <c r="A26" s="3" t="s">
        <v>3</v>
      </c>
      <c r="B26" s="3" t="s">
        <v>14</v>
      </c>
      <c r="C26" s="3" t="s">
        <v>53</v>
      </c>
      <c r="D26" s="5">
        <f>SUMIFS(data!D:D,data!$A:$A,Calibration!$A26,data!$B:$B,Calibration!$B26,data!$C:$C,Calibration!$C26)</f>
        <v>49.046898211840002</v>
      </c>
      <c r="E26" s="5">
        <f>SUMIFS(data!E:E,data!$A:$A,Calibration!$A26,data!$B:$B,Calibration!$B26,data!$C:$C,Calibration!$C26)</f>
        <v>13.412661797924001</v>
      </c>
      <c r="F26" s="5">
        <f>SUMIFS(data!F:F,data!$A:$A,Calibration!$A26,data!$B:$B,Calibration!$B26,data!$C:$C,Calibration!$C26)</f>
        <v>19.336764318968001</v>
      </c>
      <c r="G26" s="5">
        <f>SUMIFS(data!G:G,data!$A:$A,Calibration!$A26,data!$B:$B,Calibration!$B26,data!$C:$C,Calibration!$C26)</f>
        <v>28.802948685898102</v>
      </c>
      <c r="H26" s="5">
        <f>SUMIFS(data!H:H,data!$A:$A,Calibration!$A26,data!$B:$B,Calibration!$B26,data!$C:$C,Calibration!$C26)</f>
        <v>20.629195436490502</v>
      </c>
      <c r="J26" s="197" t="s">
        <v>404</v>
      </c>
      <c r="AG26" s="197" t="s">
        <v>404</v>
      </c>
      <c r="AH26" s="200">
        <f t="shared" si="7"/>
        <v>0</v>
      </c>
      <c r="CD26" s="388" t="s">
        <v>404</v>
      </c>
      <c r="CE26" s="374">
        <f t="shared" si="8"/>
        <v>0</v>
      </c>
    </row>
    <row r="27" spans="1:85" x14ac:dyDescent="0.75">
      <c r="A27" s="3" t="s">
        <v>3</v>
      </c>
      <c r="B27" s="3" t="s">
        <v>15</v>
      </c>
      <c r="C27" s="3" t="s">
        <v>53</v>
      </c>
      <c r="D27" s="5">
        <f>SUMIFS(data!D:D,data!$A:$A,Calibration!$A27,data!$B:$B,Calibration!$B27,data!$C:$C,Calibration!$C27)</f>
        <v>5.0782744759999803</v>
      </c>
      <c r="E27" s="5">
        <f>SUMIFS(data!E:E,data!$A:$A,Calibration!$A27,data!$B:$B,Calibration!$B27,data!$C:$C,Calibration!$C27)</f>
        <v>3.72052747681867</v>
      </c>
      <c r="F27" s="5">
        <f>SUMIFS(data!F:F,data!$A:$A,Calibration!$A27,data!$B:$B,Calibration!$B27,data!$C:$C,Calibration!$C27)</f>
        <v>6.0981946006152699</v>
      </c>
      <c r="G27" s="5">
        <f>SUMIFS(data!G:G,data!$A:$A,Calibration!$A27,data!$B:$B,Calibration!$B27,data!$C:$C,Calibration!$C27)</f>
        <v>5.5942180844415299</v>
      </c>
      <c r="H27" s="5">
        <f>SUMIFS(data!H:H,data!$A:$A,Calibration!$A27,data!$B:$B,Calibration!$B27,data!$C:$C,Calibration!$C27)</f>
        <v>5.3559405936489304</v>
      </c>
      <c r="J27" s="197" t="s">
        <v>407</v>
      </c>
      <c r="AG27" s="197" t="s">
        <v>407</v>
      </c>
      <c r="AH27" s="200">
        <f t="shared" si="7"/>
        <v>0</v>
      </c>
      <c r="BO27" s="208">
        <f>BO7/BO24</f>
        <v>0.68907663098583871</v>
      </c>
      <c r="BP27" s="208">
        <f>BP7/BP24</f>
        <v>0.69374542484982482</v>
      </c>
      <c r="CD27" s="388" t="s">
        <v>407</v>
      </c>
      <c r="CE27" s="374">
        <f t="shared" si="8"/>
        <v>0</v>
      </c>
    </row>
    <row r="28" spans="1:85" x14ac:dyDescent="0.75">
      <c r="A28" s="3" t="s">
        <v>3</v>
      </c>
      <c r="B28" s="3" t="s">
        <v>16</v>
      </c>
      <c r="C28" s="3" t="s">
        <v>53</v>
      </c>
      <c r="D28" s="5">
        <f>SUMIFS(data!D:D,data!$A:$A,Calibration!$A28,data!$B:$B,Calibration!$B28,data!$C:$C,Calibration!$C28)</f>
        <v>6.8434500959999998</v>
      </c>
      <c r="E28" s="5">
        <f>SUMIFS(data!E:E,data!$A:$A,Calibration!$A28,data!$B:$B,Calibration!$B28,data!$C:$C,Calibration!$C28)</f>
        <v>6.79850014139127</v>
      </c>
      <c r="F28" s="5">
        <f>SUMIFS(data!F:F,data!$A:$A,Calibration!$A28,data!$B:$B,Calibration!$B28,data!$C:$C,Calibration!$C28)</f>
        <v>6.6187003229563404</v>
      </c>
      <c r="G28" s="5">
        <f>SUMIFS(data!G:G,data!$A:$A,Calibration!$A28,data!$B:$B,Calibration!$B28,data!$C:$C,Calibration!$C28)</f>
        <v>6.5244834390964597</v>
      </c>
      <c r="H28" s="5">
        <f>SUMIFS(data!H:H,data!$A:$A,Calibration!$A28,data!$B:$B,Calibration!$B28,data!$C:$C,Calibration!$C28)</f>
        <v>6.5659705856633099</v>
      </c>
      <c r="J28" s="197" t="s">
        <v>408</v>
      </c>
      <c r="AG28" s="197" t="s">
        <v>408</v>
      </c>
      <c r="AH28" s="200">
        <f t="shared" si="7"/>
        <v>157.60921570771711</v>
      </c>
      <c r="AI28">
        <f>'2015'!$L$79</f>
        <v>168.639154236</v>
      </c>
      <c r="CD28" s="388" t="s">
        <v>408</v>
      </c>
      <c r="CE28" s="390">
        <f t="shared" si="8"/>
        <v>157.60921570771711</v>
      </c>
      <c r="CF28" s="391">
        <f>'2019'!$L$79</f>
        <v>188.51849931600003</v>
      </c>
      <c r="CG28" s="389">
        <f>'2020'!$L$79</f>
        <v>160.82449203600001</v>
      </c>
    </row>
    <row r="29" spans="1:85" x14ac:dyDescent="0.75">
      <c r="A29" s="3" t="s">
        <v>3</v>
      </c>
      <c r="B29" s="3" t="s">
        <v>17</v>
      </c>
      <c r="C29" s="3" t="s">
        <v>55</v>
      </c>
      <c r="D29" s="5">
        <f>SUMIFS(data!D:D,data!$A:$A,Calibration!$A29,data!$B:$B,Calibration!$B29,data!$C:$C,Calibration!$C29)</f>
        <v>0.37080587969854201</v>
      </c>
      <c r="E29" s="5">
        <f>SUMIFS(data!E:E,data!$A:$A,Calibration!$A29,data!$B:$B,Calibration!$B29,data!$C:$C,Calibration!$C29)</f>
        <v>0.25374961457607098</v>
      </c>
      <c r="F29" s="5">
        <f>SUMIFS(data!F:F,data!$A:$A,Calibration!$A29,data!$B:$B,Calibration!$B29,data!$C:$C,Calibration!$C29)</f>
        <v>0.247203919799028</v>
      </c>
      <c r="G29" s="5">
        <f>SUMIFS(data!G:G,data!$A:$A,Calibration!$A29,data!$B:$B,Calibration!$B29,data!$C:$C,Calibration!$C29)</f>
        <v>1.79</v>
      </c>
      <c r="H29" s="5">
        <f>SUMIFS(data!H:H,data!$A:$A,Calibration!$A29,data!$B:$B,Calibration!$B29,data!$C:$C,Calibration!$C29)</f>
        <v>2.4779280935921402</v>
      </c>
      <c r="J29" s="197" t="s">
        <v>409</v>
      </c>
      <c r="AG29" s="197" t="s">
        <v>409</v>
      </c>
      <c r="AH29" s="200">
        <f t="shared" si="7"/>
        <v>0</v>
      </c>
      <c r="CD29" s="388" t="s">
        <v>409</v>
      </c>
      <c r="CE29" s="374">
        <f t="shared" si="8"/>
        <v>0</v>
      </c>
    </row>
    <row r="30" spans="1:85" x14ac:dyDescent="0.75">
      <c r="A30" s="3" t="s">
        <v>3</v>
      </c>
      <c r="B30" s="3" t="s">
        <v>17</v>
      </c>
      <c r="C30" s="3" t="s">
        <v>56</v>
      </c>
      <c r="D30" s="5">
        <f>SUMIFS(data!D:D,data!$A:$A,Calibration!$A30,data!$B:$B,Calibration!$B30,data!$C:$C,Calibration!$C30)</f>
        <v>8.1685493073621505</v>
      </c>
      <c r="E30" s="5">
        <f>SUMIFS(data!E:E,data!$A:$A,Calibration!$A30,data!$B:$B,Calibration!$B30,data!$C:$C,Calibration!$C30)</f>
        <v>7.54317306735937</v>
      </c>
      <c r="F30" s="5">
        <f>SUMIFS(data!F:F,data!$A:$A,Calibration!$A30,data!$B:$B,Calibration!$B30,data!$C:$C,Calibration!$C30)</f>
        <v>4.3272115465634498</v>
      </c>
      <c r="G30" s="5">
        <f>SUMIFS(data!G:G,data!$A:$A,Calibration!$A30,data!$B:$B,Calibration!$B30,data!$C:$C,Calibration!$C30)</f>
        <v>1.9103529995397901</v>
      </c>
      <c r="H30" s="5">
        <f>SUMIFS(data!H:H,data!$A:$A,Calibration!$A30,data!$B:$B,Calibration!$B30,data!$C:$C,Calibration!$C30)</f>
        <v>1.9538450623763499</v>
      </c>
      <c r="J30" s="197" t="s">
        <v>410</v>
      </c>
      <c r="AG30" s="197" t="s">
        <v>410</v>
      </c>
      <c r="AH30" s="200">
        <f t="shared" si="7"/>
        <v>0</v>
      </c>
      <c r="CD30" s="388" t="s">
        <v>410</v>
      </c>
      <c r="CE30" s="374">
        <f t="shared" si="8"/>
        <v>0</v>
      </c>
    </row>
    <row r="31" spans="1:85" x14ac:dyDescent="0.75">
      <c r="A31" s="3" t="s">
        <v>3</v>
      </c>
      <c r="B31" s="3" t="s">
        <v>17</v>
      </c>
      <c r="C31" s="3" t="s">
        <v>57</v>
      </c>
      <c r="D31" s="5">
        <f>SUMIFS(data!D:D,data!$A:$A,Calibration!$A31,data!$B:$B,Calibration!$B31,data!$C:$C,Calibration!$C31)</f>
        <v>5.3865711294000002E-2</v>
      </c>
      <c r="E31" s="5">
        <f>SUMIFS(data!E:E,data!$A:$A,Calibration!$A31,data!$B:$B,Calibration!$B31,data!$C:$C,Calibration!$C31)</f>
        <v>1.4468998278032099</v>
      </c>
      <c r="F31" s="5">
        <f>SUMIFS(data!F:F,data!$A:$A,Calibration!$A31,data!$B:$B,Calibration!$B31,data!$C:$C,Calibration!$C31)</f>
        <v>0.60139764516502403</v>
      </c>
      <c r="G31" s="5">
        <f>SUMIFS(data!G:G,data!$A:$A,Calibration!$A31,data!$B:$B,Calibration!$B31,data!$C:$C,Calibration!$C31)</f>
        <v>0</v>
      </c>
      <c r="H31" s="5">
        <f>SUMIFS(data!H:H,data!$A:$A,Calibration!$A31,data!$B:$B,Calibration!$B31,data!$C:$C,Calibration!$C31)</f>
        <v>0</v>
      </c>
      <c r="J31" s="197" t="s">
        <v>405</v>
      </c>
      <c r="AG31" s="197" t="s">
        <v>405</v>
      </c>
      <c r="AH31" s="200">
        <f t="shared" si="7"/>
        <v>0</v>
      </c>
      <c r="CD31" s="388" t="s">
        <v>405</v>
      </c>
      <c r="CE31" s="374">
        <f t="shared" si="8"/>
        <v>0</v>
      </c>
    </row>
    <row r="32" spans="1:85" x14ac:dyDescent="0.75">
      <c r="A32" s="3" t="s">
        <v>3</v>
      </c>
      <c r="B32" s="3" t="s">
        <v>17</v>
      </c>
      <c r="C32" s="3" t="s">
        <v>51</v>
      </c>
      <c r="D32" s="5">
        <f>SUMIFS(data!D:D,data!$A:$A,Calibration!$A32,data!$B:$B,Calibration!$B32,data!$C:$C,Calibration!$C32)</f>
        <v>0.47295049448633197</v>
      </c>
      <c r="E32" s="5">
        <f>SUMIFS(data!E:E,data!$A:$A,Calibration!$A32,data!$B:$B,Calibration!$B32,data!$C:$C,Calibration!$C32)</f>
        <v>0</v>
      </c>
      <c r="F32" s="5">
        <f>SUMIFS(data!F:F,data!$A:$A,Calibration!$A32,data!$B:$B,Calibration!$B32,data!$C:$C,Calibration!$C32)</f>
        <v>1.05708249466096</v>
      </c>
      <c r="G32" s="5">
        <f>SUMIFS(data!G:G,data!$A:$A,Calibration!$A32,data!$B:$B,Calibration!$B32,data!$C:$C,Calibration!$C32)</f>
        <v>4.6050594043536002</v>
      </c>
      <c r="H32" s="5">
        <f>SUMIFS(data!H:H,data!$A:$A,Calibration!$A32,data!$B:$B,Calibration!$B32,data!$C:$C,Calibration!$C32)</f>
        <v>5.7727167567126401</v>
      </c>
      <c r="J32" s="197" t="s">
        <v>406</v>
      </c>
      <c r="AG32" s="197" t="s">
        <v>406</v>
      </c>
      <c r="AH32" s="200">
        <f t="shared" si="7"/>
        <v>0</v>
      </c>
      <c r="CD32" s="388" t="s">
        <v>406</v>
      </c>
      <c r="CE32" s="374">
        <f t="shared" si="8"/>
        <v>0</v>
      </c>
    </row>
    <row r="33" spans="1:85" x14ac:dyDescent="0.75">
      <c r="A33" s="3" t="s">
        <v>3</v>
      </c>
      <c r="B33" s="3" t="s">
        <v>17</v>
      </c>
      <c r="C33" s="3" t="s">
        <v>54</v>
      </c>
      <c r="D33" s="5">
        <f>SUMIFS(data!D:D,data!$A:$A,Calibration!$A33,data!$B:$B,Calibration!$B33,data!$C:$C,Calibration!$C33)</f>
        <v>2.06003266499191E-2</v>
      </c>
      <c r="E33" s="5">
        <f>SUMIFS(data!E:E,data!$A:$A,Calibration!$A33,data!$B:$B,Calibration!$B33,data!$C:$C,Calibration!$C33)</f>
        <v>1.4097200809781701E-2</v>
      </c>
      <c r="F33" s="5">
        <f>SUMIFS(data!F:F,data!$A:$A,Calibration!$A33,data!$B:$B,Calibration!$B33,data!$C:$C,Calibration!$C33)</f>
        <v>1.3733551099945999E-2</v>
      </c>
      <c r="G33" s="5">
        <f>SUMIFS(data!G:G,data!$A:$A,Calibration!$A33,data!$B:$B,Calibration!$B33,data!$C:$C,Calibration!$C33)</f>
        <v>0</v>
      </c>
      <c r="H33" s="5">
        <f>SUMIFS(data!H:H,data!$A:$A,Calibration!$A33,data!$B:$B,Calibration!$B33,data!$C:$C,Calibration!$C33)</f>
        <v>0</v>
      </c>
      <c r="AH33" s="385">
        <f>SUM(AH4:AH32)</f>
        <v>206.99826768738944</v>
      </c>
      <c r="AI33" s="385">
        <f>SUM(AI4:AI32)</f>
        <v>218.714370804</v>
      </c>
      <c r="CE33" s="389">
        <f>SUM(CE4:CE32)</f>
        <v>206.99826768738944</v>
      </c>
      <c r="CF33" s="389">
        <f>SUM(CF4:CF32)</f>
        <v>237.71976325200004</v>
      </c>
      <c r="CG33" s="389">
        <f>SUM(CG4:CG32)</f>
        <v>201.78579862800001</v>
      </c>
    </row>
    <row r="34" spans="1:85" x14ac:dyDescent="0.75">
      <c r="A34" s="3" t="s">
        <v>3</v>
      </c>
      <c r="B34" s="3" t="s">
        <v>17</v>
      </c>
      <c r="C34" s="3" t="s">
        <v>52</v>
      </c>
      <c r="D34" s="5">
        <f>SUMIFS(data!D:D,data!$A:$A,Calibration!$A34,data!$B:$B,Calibration!$B34,data!$C:$C,Calibration!$C34)</f>
        <v>1.5956120716542599</v>
      </c>
      <c r="E34" s="5">
        <f>SUMIFS(data!E:E,data!$A:$A,Calibration!$A34,data!$B:$B,Calibration!$B34,data!$C:$C,Calibration!$C34)</f>
        <v>3.8892433518497298</v>
      </c>
      <c r="F34" s="5">
        <f>SUMIFS(data!F:F,data!$A:$A,Calibration!$A34,data!$B:$B,Calibration!$B34,data!$C:$C,Calibration!$C34)</f>
        <v>2.98577596712878</v>
      </c>
      <c r="G34" s="5">
        <f>SUMIFS(data!G:G,data!$A:$A,Calibration!$A34,data!$B:$B,Calibration!$B34,data!$C:$C,Calibration!$C34)</f>
        <v>7.6414119981591497</v>
      </c>
      <c r="H34" s="5">
        <f>SUMIFS(data!H:H,data!$A:$A,Calibration!$A34,data!$B:$B,Calibration!$B34,data!$C:$C,Calibration!$C34)</f>
        <v>6.2233849411092903</v>
      </c>
    </row>
    <row r="35" spans="1:85" x14ac:dyDescent="0.75">
      <c r="A35" s="3" t="s">
        <v>3</v>
      </c>
      <c r="B35" s="3" t="s">
        <v>17</v>
      </c>
      <c r="C35" s="3" t="s">
        <v>53</v>
      </c>
      <c r="D35" s="5">
        <f>SUMIFS(data!D:D,data!$A:$A,Calibration!$A35,data!$B:$B,Calibration!$B35,data!$C:$C,Calibration!$C35)</f>
        <v>0.240555529836673</v>
      </c>
      <c r="E35" s="5">
        <f>SUMIFS(data!E:E,data!$A:$A,Calibration!$A35,data!$B:$B,Calibration!$B35,data!$C:$C,Calibration!$C35)</f>
        <v>0</v>
      </c>
      <c r="F35" s="5">
        <f>SUMIFS(data!F:F,data!$A:$A,Calibration!$A35,data!$B:$B,Calibration!$B35,data!$C:$C,Calibration!$C35)</f>
        <v>1.5856237419914401</v>
      </c>
      <c r="G35" s="5">
        <f>SUMIFS(data!G:G,data!$A:$A,Calibration!$A35,data!$B:$B,Calibration!$B35,data!$C:$C,Calibration!$C35)</f>
        <v>3.1567055933453498</v>
      </c>
      <c r="H35" s="5">
        <f>SUMIFS(data!H:H,data!$A:$A,Calibration!$A35,data!$B:$B,Calibration!$B35,data!$C:$C,Calibration!$C35)</f>
        <v>3.1105757699730399</v>
      </c>
    </row>
    <row r="36" spans="1:85" x14ac:dyDescent="0.75">
      <c r="A36" s="3" t="s">
        <v>4</v>
      </c>
      <c r="B36" s="3" t="s">
        <v>9</v>
      </c>
      <c r="C36" s="3" t="s">
        <v>61</v>
      </c>
      <c r="D36" s="5">
        <f>SUMIFS(data!D:D,data!$A:$A,Calibration!$A36,data!$B:$B,Calibration!$B36,data!$C:$C,Calibration!$C36)</f>
        <v>3.1835648008207998E-2</v>
      </c>
      <c r="E36" s="5">
        <f>SUMIFS(data!E:E,data!$A:$A,Calibration!$A36,data!$B:$B,Calibration!$B36,data!$C:$C,Calibration!$C36)</f>
        <v>0</v>
      </c>
      <c r="F36" s="5">
        <f>SUMIFS(data!F:F,data!$A:$A,Calibration!$A36,data!$B:$B,Calibration!$B36,data!$C:$C,Calibration!$C36)</f>
        <v>0.41328185814284901</v>
      </c>
      <c r="G36" s="5">
        <f>SUMIFS(data!G:G,data!$A:$A,Calibration!$A36,data!$B:$B,Calibration!$B36,data!$C:$C,Calibration!$C36)</f>
        <v>0.53419399999999895</v>
      </c>
      <c r="H36" s="5">
        <f>SUMIFS(data!H:H,data!$A:$A,Calibration!$A36,data!$B:$B,Calibration!$B36,data!$C:$C,Calibration!$C36)</f>
        <v>0.53419399999999895</v>
      </c>
    </row>
    <row r="37" spans="1:85" x14ac:dyDescent="0.75">
      <c r="A37" s="3" t="s">
        <v>4</v>
      </c>
      <c r="B37" s="3" t="s">
        <v>18</v>
      </c>
      <c r="C37" s="3" t="s">
        <v>62</v>
      </c>
      <c r="D37" s="5">
        <f>SUMIFS(data!D:D,data!$A:$A,Calibration!$A37,data!$B:$B,Calibration!$B37,data!$C:$C,Calibration!$C37)</f>
        <v>0</v>
      </c>
      <c r="E37" s="5">
        <f>SUMIFS(data!E:E,data!$A:$A,Calibration!$A37,data!$B:$B,Calibration!$B37,data!$C:$C,Calibration!$C37)</f>
        <v>0</v>
      </c>
      <c r="F37" s="5">
        <f>SUMIFS(data!F:F,data!$A:$A,Calibration!$A37,data!$B:$B,Calibration!$B37,data!$C:$C,Calibration!$C37)</f>
        <v>0</v>
      </c>
      <c r="G37" s="5">
        <f>SUMIFS(data!G:G,data!$A:$A,Calibration!$A37,data!$B:$B,Calibration!$B37,data!$C:$C,Calibration!$C37)</f>
        <v>0</v>
      </c>
      <c r="H37" s="5">
        <f>SUMIFS(data!H:H,data!$A:$A,Calibration!$A37,data!$B:$B,Calibration!$B37,data!$C:$C,Calibration!$C37)</f>
        <v>0</v>
      </c>
    </row>
    <row r="38" spans="1:85" x14ac:dyDescent="0.75">
      <c r="A38" s="3" t="s">
        <v>4</v>
      </c>
      <c r="B38" s="3" t="s">
        <v>18</v>
      </c>
      <c r="C38" s="3" t="s">
        <v>63</v>
      </c>
      <c r="D38" s="5">
        <f>SUMIFS(data!D:D,data!$A:$A,Calibration!$A38,data!$B:$B,Calibration!$B38,data!$C:$C,Calibration!$C38)</f>
        <v>1.2030000000000001</v>
      </c>
      <c r="E38" s="5">
        <f>SUMIFS(data!E:E,data!$A:$A,Calibration!$A38,data!$B:$B,Calibration!$B38,data!$C:$C,Calibration!$C38)</f>
        <v>0</v>
      </c>
      <c r="F38" s="5">
        <f>SUMIFS(data!F:F,data!$A:$A,Calibration!$A38,data!$B:$B,Calibration!$B38,data!$C:$C,Calibration!$C38)</f>
        <v>0</v>
      </c>
      <c r="G38" s="5">
        <f>SUMIFS(data!G:G,data!$A:$A,Calibration!$A38,data!$B:$B,Calibration!$B38,data!$C:$C,Calibration!$C38)</f>
        <v>0</v>
      </c>
      <c r="H38" s="5">
        <f>SUMIFS(data!H:H,data!$A:$A,Calibration!$A38,data!$B:$B,Calibration!$B38,data!$C:$C,Calibration!$C38)</f>
        <v>0</v>
      </c>
    </row>
    <row r="39" spans="1:85" x14ac:dyDescent="0.75">
      <c r="A39" s="3" t="s">
        <v>4</v>
      </c>
      <c r="B39" s="3" t="s">
        <v>18</v>
      </c>
      <c r="C39" s="3" t="s">
        <v>64</v>
      </c>
      <c r="D39" s="5">
        <f>SUMIFS(data!D:D,data!$A:$A,Calibration!$A39,data!$B:$B,Calibration!$B39,data!$C:$C,Calibration!$C39)</f>
        <v>0.217887</v>
      </c>
      <c r="E39" s="5">
        <f>SUMIFS(data!E:E,data!$A:$A,Calibration!$A39,data!$B:$B,Calibration!$B39,data!$C:$C,Calibration!$C39)</f>
        <v>0.21062410000000001</v>
      </c>
      <c r="F39" s="5">
        <f>SUMIFS(data!F:F,data!$A:$A,Calibration!$A39,data!$B:$B,Calibration!$B39,data!$C:$C,Calibration!$C39)</f>
        <v>6.7143190635686301E-2</v>
      </c>
      <c r="G39" s="5">
        <f>SUMIFS(data!G:G,data!$A:$A,Calibration!$A39,data!$B:$B,Calibration!$B39,data!$C:$C,Calibration!$C39)</f>
        <v>0</v>
      </c>
      <c r="H39" s="5">
        <f>SUMIFS(data!H:H,data!$A:$A,Calibration!$A39,data!$B:$B,Calibration!$B39,data!$C:$C,Calibration!$C39)</f>
        <v>0</v>
      </c>
    </row>
    <row r="40" spans="1:85" x14ac:dyDescent="0.75">
      <c r="A40" s="3" t="s">
        <v>4</v>
      </c>
      <c r="B40" s="3" t="s">
        <v>18</v>
      </c>
      <c r="C40" s="3" t="s">
        <v>65</v>
      </c>
      <c r="D40" s="5">
        <f>SUMIFS(data!D:D,data!$A:$A,Calibration!$A40,data!$B:$B,Calibration!$B40,data!$C:$C,Calibration!$C40)</f>
        <v>0</v>
      </c>
      <c r="E40" s="5">
        <f>SUMIFS(data!E:E,data!$A:$A,Calibration!$A40,data!$B:$B,Calibration!$B40,data!$C:$C,Calibration!$C40)</f>
        <v>0</v>
      </c>
      <c r="F40" s="5">
        <f>SUMIFS(data!F:F,data!$A:$A,Calibration!$A40,data!$B:$B,Calibration!$B40,data!$C:$C,Calibration!$C40)</f>
        <v>0</v>
      </c>
      <c r="G40" s="5">
        <f>SUMIFS(data!G:G,data!$A:$A,Calibration!$A40,data!$B:$B,Calibration!$B40,data!$C:$C,Calibration!$C40)</f>
        <v>0</v>
      </c>
      <c r="H40" s="5">
        <f>SUMIFS(data!H:H,data!$A:$A,Calibration!$A40,data!$B:$B,Calibration!$B40,data!$C:$C,Calibration!$C40)</f>
        <v>0</v>
      </c>
    </row>
    <row r="41" spans="1:85" x14ac:dyDescent="0.75">
      <c r="A41" s="3" t="s">
        <v>4</v>
      </c>
      <c r="B41" s="3" t="s">
        <v>18</v>
      </c>
      <c r="C41" s="3" t="s">
        <v>66</v>
      </c>
      <c r="D41" s="5">
        <f>SUMIFS(data!D:D,data!$A:$A,Calibration!$A41,data!$B:$B,Calibration!$B41,data!$C:$C,Calibration!$C41)</f>
        <v>3.2151800000000001</v>
      </c>
      <c r="E41" s="5">
        <f>SUMIFS(data!E:E,data!$A:$A,Calibration!$A41,data!$B:$B,Calibration!$B41,data!$C:$C,Calibration!$C41)</f>
        <v>3.1967660541714298</v>
      </c>
      <c r="F41" s="5">
        <f>SUMIFS(data!F:F,data!$A:$A,Calibration!$A41,data!$B:$B,Calibration!$B41,data!$C:$C,Calibration!$C41)</f>
        <v>0.51051957979437002</v>
      </c>
      <c r="G41" s="5">
        <f>SUMIFS(data!G:G,data!$A:$A,Calibration!$A41,data!$B:$B,Calibration!$B41,data!$C:$C,Calibration!$C41)</f>
        <v>0.41902288289711198</v>
      </c>
      <c r="H41" s="5">
        <f>SUMIFS(data!H:H,data!$A:$A,Calibration!$A41,data!$B:$B,Calibration!$B41,data!$C:$C,Calibration!$C41)</f>
        <v>0.382675370664739</v>
      </c>
    </row>
    <row r="42" spans="1:85" x14ac:dyDescent="0.75">
      <c r="A42" s="3" t="s">
        <v>4</v>
      </c>
      <c r="B42" s="3" t="s">
        <v>18</v>
      </c>
      <c r="C42" s="3" t="s">
        <v>67</v>
      </c>
      <c r="D42" s="5">
        <f>SUMIFS(data!D:D,data!$A:$A,Calibration!$A42,data!$B:$B,Calibration!$B42,data!$C:$C,Calibration!$C42)</f>
        <v>2.4192999999999998</v>
      </c>
      <c r="E42" s="5">
        <f>SUMIFS(data!E:E,data!$A:$A,Calibration!$A42,data!$B:$B,Calibration!$B42,data!$C:$C,Calibration!$C42)</f>
        <v>3.7583908229910898</v>
      </c>
      <c r="F42" s="5">
        <f>SUMIFS(data!F:F,data!$A:$A,Calibration!$A42,data!$B:$B,Calibration!$B42,data!$C:$C,Calibration!$C42)</f>
        <v>6.9663070392326096</v>
      </c>
      <c r="G42" s="5">
        <f>SUMIFS(data!G:G,data!$A:$A,Calibration!$A42,data!$B:$B,Calibration!$B42,data!$C:$C,Calibration!$C42)</f>
        <v>7.2451903231828698</v>
      </c>
      <c r="H42" s="5">
        <f>SUMIFS(data!H:H,data!$A:$A,Calibration!$A42,data!$B:$B,Calibration!$B42,data!$C:$C,Calibration!$C42)</f>
        <v>6.6531621752522998</v>
      </c>
    </row>
    <row r="43" spans="1:85" x14ac:dyDescent="0.75">
      <c r="A43" s="3" t="s">
        <v>4</v>
      </c>
      <c r="B43" s="3" t="s">
        <v>18</v>
      </c>
      <c r="C43" s="3" t="s">
        <v>68</v>
      </c>
      <c r="D43" s="5">
        <f>SUMIFS(data!D:D,data!$A:$A,Calibration!$A43,data!$B:$B,Calibration!$B43,data!$C:$C,Calibration!$C43)</f>
        <v>8.1400000000000095</v>
      </c>
      <c r="E43" s="5">
        <f>SUMIFS(data!E:E,data!$A:$A,Calibration!$A43,data!$B:$B,Calibration!$B43,data!$C:$C,Calibration!$C43)</f>
        <v>7.15663420548149</v>
      </c>
      <c r="F43" s="5">
        <f>SUMIFS(data!F:F,data!$A:$A,Calibration!$A43,data!$B:$B,Calibration!$B43,data!$C:$C,Calibration!$C43)</f>
        <v>6.4791710274074097</v>
      </c>
      <c r="G43" s="5">
        <f>SUMIFS(data!G:G,data!$A:$A,Calibration!$A43,data!$B:$B,Calibration!$B43,data!$C:$C,Calibration!$C43)</f>
        <v>5.68046459319108</v>
      </c>
      <c r="H43" s="5">
        <f>SUMIFS(data!H:H,data!$A:$A,Calibration!$A43,data!$B:$B,Calibration!$B43,data!$C:$C,Calibration!$C43)</f>
        <v>5.1512761695205098</v>
      </c>
    </row>
    <row r="44" spans="1:85" x14ac:dyDescent="0.75">
      <c r="A44" s="3" t="s">
        <v>4</v>
      </c>
      <c r="B44" s="3" t="s">
        <v>18</v>
      </c>
      <c r="C44" s="3" t="s">
        <v>69</v>
      </c>
      <c r="D44" s="5">
        <f>SUMIFS(data!D:D,data!$A:$A,Calibration!$A44,data!$B:$B,Calibration!$B44,data!$C:$C,Calibration!$C44)</f>
        <v>0.13574149883999301</v>
      </c>
      <c r="E44" s="5">
        <f>SUMIFS(data!E:E,data!$A:$A,Calibration!$A44,data!$B:$B,Calibration!$B44,data!$C:$C,Calibration!$C44)</f>
        <v>0</v>
      </c>
      <c r="F44" s="5">
        <f>SUMIFS(data!F:F,data!$A:$A,Calibration!$A44,data!$B:$B,Calibration!$B44,data!$C:$C,Calibration!$C44)</f>
        <v>7.8599195177194603E-2</v>
      </c>
      <c r="G44" s="5">
        <f>SUMIFS(data!G:G,data!$A:$A,Calibration!$A44,data!$B:$B,Calibration!$B44,data!$C:$C,Calibration!$C44)</f>
        <v>0</v>
      </c>
      <c r="H44" s="5">
        <f>SUMIFS(data!H:H,data!$A:$A,Calibration!$A44,data!$B:$B,Calibration!$B44,data!$C:$C,Calibration!$C44)</f>
        <v>0</v>
      </c>
    </row>
    <row r="45" spans="1:85" x14ac:dyDescent="0.75">
      <c r="A45" s="3" t="s">
        <v>4</v>
      </c>
      <c r="B45" s="3" t="s">
        <v>18</v>
      </c>
      <c r="C45" s="3" t="s">
        <v>70</v>
      </c>
      <c r="D45" s="5">
        <f>SUMIFS(data!D:D,data!$A:$A,Calibration!$A45,data!$B:$B,Calibration!$B45,data!$C:$C,Calibration!$C45)</f>
        <v>0.48000000000000098</v>
      </c>
      <c r="E45" s="5">
        <f>SUMIFS(data!E:E,data!$A:$A,Calibration!$A45,data!$B:$B,Calibration!$B45,data!$C:$C,Calibration!$C45)</f>
        <v>0.46400000000000102</v>
      </c>
      <c r="F45" s="5">
        <f>SUMIFS(data!F:F,data!$A:$A,Calibration!$A45,data!$B:$B,Calibration!$B45,data!$C:$C,Calibration!$C45)</f>
        <v>0.40000000000000102</v>
      </c>
      <c r="G45" s="5">
        <f>SUMIFS(data!G:G,data!$A:$A,Calibration!$A45,data!$B:$B,Calibration!$B45,data!$C:$C,Calibration!$C45)</f>
        <v>0</v>
      </c>
      <c r="H45" s="5">
        <f>SUMIFS(data!H:H,data!$A:$A,Calibration!$A45,data!$B:$B,Calibration!$B45,data!$C:$C,Calibration!$C45)</f>
        <v>0</v>
      </c>
    </row>
    <row r="46" spans="1:85" x14ac:dyDescent="0.75">
      <c r="A46" s="3" t="s">
        <v>4</v>
      </c>
      <c r="B46" s="3" t="s">
        <v>18</v>
      </c>
      <c r="C46" s="3" t="s">
        <v>71</v>
      </c>
      <c r="D46" s="5">
        <f>SUMIFS(data!D:D,data!$A:$A,Calibration!$A46,data!$B:$B,Calibration!$B46,data!$C:$C,Calibration!$C46)</f>
        <v>1.47228</v>
      </c>
      <c r="E46" s="5">
        <f>SUMIFS(data!E:E,data!$A:$A,Calibration!$A46,data!$B:$B,Calibration!$B46,data!$C:$C,Calibration!$C46)</f>
        <v>1.4232039999999999</v>
      </c>
      <c r="F46" s="5">
        <f>SUMIFS(data!F:F,data!$A:$A,Calibration!$A46,data!$B:$B,Calibration!$B46,data!$C:$C,Calibration!$C46)</f>
        <v>0</v>
      </c>
      <c r="G46" s="5">
        <f>SUMIFS(data!G:G,data!$A:$A,Calibration!$A46,data!$B:$B,Calibration!$B46,data!$C:$C,Calibration!$C46)</f>
        <v>0</v>
      </c>
      <c r="H46" s="5">
        <f>SUMIFS(data!H:H,data!$A:$A,Calibration!$A46,data!$B:$B,Calibration!$B46,data!$C:$C,Calibration!$C46)</f>
        <v>0</v>
      </c>
    </row>
    <row r="47" spans="1:85" x14ac:dyDescent="0.75">
      <c r="A47" s="3" t="s">
        <v>4</v>
      </c>
      <c r="B47" s="3" t="s">
        <v>18</v>
      </c>
      <c r="C47" s="3" t="s">
        <v>72</v>
      </c>
      <c r="D47" s="5">
        <f>SUMIFS(data!D:D,data!$A:$A,Calibration!$A47,data!$B:$B,Calibration!$B47,data!$C:$C,Calibration!$C47)</f>
        <v>9.1614600000000106</v>
      </c>
      <c r="E47" s="5">
        <f>SUMIFS(data!E:E,data!$A:$A,Calibration!$A47,data!$B:$B,Calibration!$B47,data!$C:$C,Calibration!$C47)</f>
        <v>9.5837847991851692</v>
      </c>
      <c r="F47" s="5">
        <f>SUMIFS(data!F:F,data!$A:$A,Calibration!$A47,data!$B:$B,Calibration!$B47,data!$C:$C,Calibration!$C47)</f>
        <v>8.3622567991851806</v>
      </c>
      <c r="G47" s="5">
        <f>SUMIFS(data!G:G,data!$A:$A,Calibration!$A47,data!$B:$B,Calibration!$B47,data!$C:$C,Calibration!$C47)</f>
        <v>3.1302330640265499</v>
      </c>
      <c r="H47" s="5">
        <f>SUMIFS(data!H:H,data!$A:$A,Calibration!$A47,data!$B:$B,Calibration!$B47,data!$C:$C,Calibration!$C47)</f>
        <v>4.0623712384791801</v>
      </c>
    </row>
    <row r="48" spans="1:85" x14ac:dyDescent="0.75">
      <c r="A48" s="3" t="s">
        <v>4</v>
      </c>
      <c r="B48" s="3" t="s">
        <v>19</v>
      </c>
      <c r="C48" s="3" t="s">
        <v>68</v>
      </c>
      <c r="D48" s="5">
        <f>SUMIFS(data!D:D,data!$A:$A,Calibration!$A48,data!$B:$B,Calibration!$B48,data!$C:$C,Calibration!$C48)</f>
        <v>0</v>
      </c>
      <c r="E48" s="5">
        <f>SUMIFS(data!E:E,data!$A:$A,Calibration!$A48,data!$B:$B,Calibration!$B48,data!$C:$C,Calibration!$C48)</f>
        <v>0.83792628836126104</v>
      </c>
      <c r="F48" s="5">
        <f>SUMIFS(data!F:F,data!$A:$A,Calibration!$A48,data!$B:$B,Calibration!$B48,data!$C:$C,Calibration!$C48)</f>
        <v>0.82581184174826106</v>
      </c>
      <c r="G48" s="5">
        <f>SUMIFS(data!G:G,data!$A:$A,Calibration!$A48,data!$B:$B,Calibration!$B48,data!$C:$C,Calibration!$C48)</f>
        <v>0.59025530269253101</v>
      </c>
      <c r="H48" s="5">
        <f>SUMIFS(data!H:H,data!$A:$A,Calibration!$A48,data!$B:$B,Calibration!$B48,data!$C:$C,Calibration!$C48)</f>
        <v>0.60531818622979805</v>
      </c>
    </row>
    <row r="49" spans="1:8" x14ac:dyDescent="0.75">
      <c r="A49" s="3" t="s">
        <v>4</v>
      </c>
      <c r="B49" s="3" t="s">
        <v>19</v>
      </c>
      <c r="C49" s="3" t="s">
        <v>73</v>
      </c>
      <c r="D49" s="5">
        <f>SUMIFS(data!D:D,data!$A:$A,Calibration!$A49,data!$B:$B,Calibration!$B49,data!$C:$C,Calibration!$C49)</f>
        <v>0</v>
      </c>
      <c r="E49" s="5">
        <f>SUMIFS(data!E:E,data!$A:$A,Calibration!$A49,data!$B:$B,Calibration!$B49,data!$C:$C,Calibration!$C49)</f>
        <v>6.4921367824708198E-2</v>
      </c>
      <c r="F49" s="5">
        <f>SUMIFS(data!F:F,data!$A:$A,Calibration!$A49,data!$B:$B,Calibration!$B49,data!$C:$C,Calibration!$C49)</f>
        <v>8.0185234125556004E-2</v>
      </c>
      <c r="G49" s="5">
        <f>SUMIFS(data!G:G,data!$A:$A,Calibration!$A49,data!$B:$B,Calibration!$B49,data!$C:$C,Calibration!$C49)</f>
        <v>7.9200000000000007E-2</v>
      </c>
      <c r="H49" s="5">
        <f>SUMIFS(data!H:H,data!$A:$A,Calibration!$A49,data!$B:$B,Calibration!$B49,data!$C:$C,Calibration!$C49)</f>
        <v>7.9200000000000104E-2</v>
      </c>
    </row>
    <row r="50" spans="1:8" x14ac:dyDescent="0.75">
      <c r="A50" s="3" t="s">
        <v>4</v>
      </c>
      <c r="B50" s="3" t="s">
        <v>20</v>
      </c>
      <c r="C50" s="3" t="s">
        <v>74</v>
      </c>
      <c r="D50" s="5">
        <f>SUMIFS(data!D:D,data!$A:$A,Calibration!$A50,data!$B:$B,Calibration!$B50,data!$C:$C,Calibration!$C50)</f>
        <v>0</v>
      </c>
      <c r="E50" s="5">
        <f>SUMIFS(data!E:E,data!$A:$A,Calibration!$A50,data!$B:$B,Calibration!$B50,data!$C:$C,Calibration!$C50)</f>
        <v>0</v>
      </c>
      <c r="F50" s="5">
        <f>SUMIFS(data!F:F,data!$A:$A,Calibration!$A50,data!$B:$B,Calibration!$B50,data!$C:$C,Calibration!$C50)</f>
        <v>0</v>
      </c>
      <c r="G50" s="5">
        <f>SUMIFS(data!G:G,data!$A:$A,Calibration!$A50,data!$B:$B,Calibration!$B50,data!$C:$C,Calibration!$C50)</f>
        <v>3.8220000000000001</v>
      </c>
      <c r="H50" s="5">
        <f>SUMIFS(data!H:H,data!$A:$A,Calibration!$A50,data!$B:$B,Calibration!$B50,data!$C:$C,Calibration!$C50)</f>
        <v>6.4695450130019498</v>
      </c>
    </row>
    <row r="51" spans="1:8" x14ac:dyDescent="0.75">
      <c r="A51" s="3" t="s">
        <v>4</v>
      </c>
      <c r="B51" s="3" t="s">
        <v>20</v>
      </c>
      <c r="C51" s="3" t="s">
        <v>64</v>
      </c>
      <c r="D51" s="5">
        <f>SUMIFS(data!D:D,data!$A:$A,Calibration!$A51,data!$B:$B,Calibration!$B51,data!$C:$C,Calibration!$C51)</f>
        <v>9.00056913927057E-2</v>
      </c>
      <c r="E51" s="5">
        <f>SUMIFS(data!E:E,data!$A:$A,Calibration!$A51,data!$B:$B,Calibration!$B51,data!$C:$C,Calibration!$C51)</f>
        <v>0.52585957511111203</v>
      </c>
      <c r="F51" s="5">
        <f>SUMIFS(data!F:F,data!$A:$A,Calibration!$A51,data!$B:$B,Calibration!$B51,data!$C:$C,Calibration!$C51)</f>
        <v>0.43022342357488003</v>
      </c>
      <c r="G51" s="5">
        <f>SUMIFS(data!G:G,data!$A:$A,Calibration!$A51,data!$B:$B,Calibration!$B51,data!$C:$C,Calibration!$C51)</f>
        <v>0.76552666666666702</v>
      </c>
      <c r="H51" s="5">
        <f>SUMIFS(data!H:H,data!$A:$A,Calibration!$A51,data!$B:$B,Calibration!$B51,data!$C:$C,Calibration!$C51)</f>
        <v>0.27527499999999999</v>
      </c>
    </row>
    <row r="52" spans="1:8" x14ac:dyDescent="0.75">
      <c r="A52" s="3" t="s">
        <v>4</v>
      </c>
      <c r="B52" s="3" t="s">
        <v>20</v>
      </c>
      <c r="C52" s="3" t="s">
        <v>66</v>
      </c>
      <c r="D52" s="5">
        <f>SUMIFS(data!D:D,data!$A:$A,Calibration!$A52,data!$B:$B,Calibration!$B52,data!$C:$C,Calibration!$C52)</f>
        <v>0</v>
      </c>
      <c r="E52" s="5">
        <f>SUMIFS(data!E:E,data!$A:$A,Calibration!$A52,data!$B:$B,Calibration!$B52,data!$C:$C,Calibration!$C52)</f>
        <v>29.377629894475501</v>
      </c>
      <c r="F52" s="5">
        <f>SUMIFS(data!F:F,data!$A:$A,Calibration!$A52,data!$B:$B,Calibration!$B52,data!$C:$C,Calibration!$C52)</f>
        <v>24.0348281326748</v>
      </c>
      <c r="G52" s="5">
        <f>SUMIFS(data!G:G,data!$A:$A,Calibration!$A52,data!$B:$B,Calibration!$B52,data!$C:$C,Calibration!$C52)</f>
        <v>14.7861488420364</v>
      </c>
      <c r="H52" s="5">
        <f>SUMIFS(data!H:H,data!$A:$A,Calibration!$A52,data!$B:$B,Calibration!$B52,data!$C:$C,Calibration!$C52)</f>
        <v>13.129761059828001</v>
      </c>
    </row>
    <row r="53" spans="1:8" x14ac:dyDescent="0.75">
      <c r="A53" s="3" t="s">
        <v>4</v>
      </c>
      <c r="B53" s="3" t="s">
        <v>20</v>
      </c>
      <c r="C53" s="3" t="s">
        <v>67</v>
      </c>
      <c r="D53" s="5">
        <f>SUMIFS(data!D:D,data!$A:$A,Calibration!$A53,data!$B:$B,Calibration!$B53,data!$C:$C,Calibration!$C53)</f>
        <v>1.66448881342675E-2</v>
      </c>
      <c r="E53" s="5">
        <f>SUMIFS(data!E:E,data!$A:$A,Calibration!$A53,data!$B:$B,Calibration!$B53,data!$C:$C,Calibration!$C53)</f>
        <v>0.2028315504</v>
      </c>
      <c r="F53" s="5">
        <f>SUMIFS(data!F:F,data!$A:$A,Calibration!$A53,data!$B:$B,Calibration!$B53,data!$C:$C,Calibration!$C53)</f>
        <v>0.16594332052173899</v>
      </c>
      <c r="G53" s="5">
        <f>SUMIFS(data!G:G,data!$A:$A,Calibration!$A53,data!$B:$B,Calibration!$B53,data!$C:$C,Calibration!$C53)</f>
        <v>1.47861488420364</v>
      </c>
      <c r="H53" s="5">
        <f>SUMIFS(data!H:H,data!$A:$A,Calibration!$A53,data!$B:$B,Calibration!$B53,data!$C:$C,Calibration!$C53)</f>
        <v>1.3795295471204501</v>
      </c>
    </row>
    <row r="54" spans="1:8" x14ac:dyDescent="0.75">
      <c r="A54" s="3" t="s">
        <v>4</v>
      </c>
      <c r="B54" s="3" t="s">
        <v>20</v>
      </c>
      <c r="C54" s="3" t="s">
        <v>68</v>
      </c>
      <c r="D54" s="5">
        <f>SUMIFS(data!D:D,data!$A:$A,Calibration!$A54,data!$B:$B,Calibration!$B54,data!$C:$C,Calibration!$C54)</f>
        <v>0.34800008578238001</v>
      </c>
      <c r="E54" s="5">
        <f>SUMIFS(data!E:E,data!$A:$A,Calibration!$A54,data!$B:$B,Calibration!$B54,data!$C:$C,Calibration!$C54)</f>
        <v>4.1304587419111201</v>
      </c>
      <c r="F54" s="5">
        <f>SUMIFS(data!F:F,data!$A:$A,Calibration!$A54,data!$B:$B,Calibration!$B54,data!$C:$C,Calibration!$C54)</f>
        <v>3.3812341191835702</v>
      </c>
      <c r="G54" s="5">
        <f>SUMIFS(data!G:G,data!$A:$A,Calibration!$A54,data!$B:$B,Calibration!$B54,data!$C:$C,Calibration!$C54)</f>
        <v>3.00160312743962</v>
      </c>
      <c r="H54" s="5">
        <f>SUMIFS(data!H:H,data!$A:$A,Calibration!$A54,data!$B:$B,Calibration!$B54,data!$C:$C,Calibration!$C54)</f>
        <v>2.8171179897342999</v>
      </c>
    </row>
    <row r="55" spans="1:8" x14ac:dyDescent="0.75">
      <c r="A55" s="230" t="s">
        <v>4</v>
      </c>
      <c r="B55" s="230" t="s">
        <v>21</v>
      </c>
      <c r="C55" s="230" t="s">
        <v>62</v>
      </c>
      <c r="D55" s="231">
        <f>SUMIFS(data!D:D,data!$A:$A,Calibration!$A55,data!$B:$B,Calibration!$B55,data!$C:$C,Calibration!$C55)</f>
        <v>0</v>
      </c>
      <c r="E55" s="231">
        <f>SUMIFS(data!E:E,data!$A:$A,Calibration!$A55,data!$B:$B,Calibration!$B55,data!$C:$C,Calibration!$C55)</f>
        <v>0</v>
      </c>
      <c r="F55" s="231">
        <f>SUMIFS(data!F:F,data!$A:$A,Calibration!$A55,data!$B:$B,Calibration!$B55,data!$C:$C,Calibration!$C55)</f>
        <v>0</v>
      </c>
      <c r="G55" s="231">
        <f>SUMIFS(data!G:G,data!$A:$A,Calibration!$A55,data!$B:$B,Calibration!$B55,data!$C:$C,Calibration!$C55)</f>
        <v>0</v>
      </c>
      <c r="H55" s="231">
        <f>SUMIFS(data!H:H,data!$A:$A,Calibration!$A55,data!$B:$B,Calibration!$B55,data!$C:$C,Calibration!$C55)</f>
        <v>0</v>
      </c>
    </row>
    <row r="56" spans="1:8" x14ac:dyDescent="0.75">
      <c r="A56" s="230" t="s">
        <v>4</v>
      </c>
      <c r="B56" s="230" t="s">
        <v>21</v>
      </c>
      <c r="C56" s="230" t="s">
        <v>63</v>
      </c>
      <c r="D56" s="231">
        <f>SUMIFS(data!D:D,data!$A:$A,Calibration!$A56,data!$B:$B,Calibration!$B56,data!$C:$C,Calibration!$C56)</f>
        <v>1.2310000000000001</v>
      </c>
      <c r="E56" s="231">
        <f>SUMIFS(data!E:E,data!$A:$A,Calibration!$A56,data!$B:$B,Calibration!$B56,data!$C:$C,Calibration!$C56)</f>
        <v>0</v>
      </c>
      <c r="F56" s="231">
        <f>SUMIFS(data!F:F,data!$A:$A,Calibration!$A56,data!$B:$B,Calibration!$B56,data!$C:$C,Calibration!$C56)</f>
        <v>1.2606535465002799</v>
      </c>
      <c r="G56" s="231">
        <f>SUMIFS(data!G:G,data!$A:$A,Calibration!$A56,data!$B:$B,Calibration!$B56,data!$C:$C,Calibration!$C56)</f>
        <v>0.72177778435908502</v>
      </c>
      <c r="H56" s="231">
        <f>SUMIFS(data!H:H,data!$A:$A,Calibration!$A56,data!$B:$B,Calibration!$B56,data!$C:$C,Calibration!$C56)</f>
        <v>0.69096746235788198</v>
      </c>
    </row>
    <row r="57" spans="1:8" x14ac:dyDescent="0.75">
      <c r="A57" s="230" t="s">
        <v>4</v>
      </c>
      <c r="B57" s="230" t="s">
        <v>21</v>
      </c>
      <c r="C57" s="232" t="s">
        <v>64</v>
      </c>
      <c r="D57" s="231">
        <f>SUMIFS(data!D:D,data!$A:$A,Calibration!$A57,data!$B:$B,Calibration!$B57,data!$C:$C,Calibration!$C57)</f>
        <v>1.5750820000000001</v>
      </c>
      <c r="E57" s="231">
        <f>SUMIFS(data!E:E,data!$A:$A,Calibration!$A57,data!$B:$B,Calibration!$B57,data!$C:$C,Calibration!$C57)</f>
        <v>3.3346114063502501</v>
      </c>
      <c r="F57" s="231">
        <f>SUMIFS(data!F:F,data!$A:$A,Calibration!$A57,data!$B:$B,Calibration!$B57,data!$C:$C,Calibration!$C57)</f>
        <v>0.530988314500633</v>
      </c>
      <c r="G57" s="231">
        <f>SUMIFS(data!G:G,data!$A:$A,Calibration!$A57,data!$B:$B,Calibration!$B57,data!$C:$C,Calibration!$C57)</f>
        <v>4.5053260855176003</v>
      </c>
      <c r="H57" s="231">
        <f>SUMIFS(data!H:H,data!$A:$A,Calibration!$A57,data!$B:$B,Calibration!$B57,data!$C:$C,Calibration!$C57)</f>
        <v>0</v>
      </c>
    </row>
    <row r="58" spans="1:8" x14ac:dyDescent="0.75">
      <c r="A58" s="230" t="s">
        <v>4</v>
      </c>
      <c r="B58" s="230" t="s">
        <v>21</v>
      </c>
      <c r="C58" s="230" t="s">
        <v>75</v>
      </c>
      <c r="D58" s="231">
        <f>SUMIFS(data!D:D,data!$A:$A,Calibration!$A58,data!$B:$B,Calibration!$B58,data!$C:$C,Calibration!$C58)</f>
        <v>0</v>
      </c>
      <c r="E58" s="231">
        <f>SUMIFS(data!E:E,data!$A:$A,Calibration!$A58,data!$B:$B,Calibration!$B58,data!$C:$C,Calibration!$C58)</f>
        <v>1.6819999999999999</v>
      </c>
      <c r="F58" s="231">
        <f>SUMIFS(data!F:F,data!$A:$A,Calibration!$A58,data!$B:$B,Calibration!$B58,data!$C:$C,Calibration!$C58)</f>
        <v>1.45</v>
      </c>
      <c r="G58" s="231">
        <f>SUMIFS(data!G:G,data!$A:$A,Calibration!$A58,data!$B:$B,Calibration!$B58,data!$C:$C,Calibration!$C58)</f>
        <v>1.1599999999999999</v>
      </c>
      <c r="H58" s="231">
        <f>SUMIFS(data!H:H,data!$A:$A,Calibration!$A58,data!$B:$B,Calibration!$B58,data!$C:$C,Calibration!$C58)</f>
        <v>0.87</v>
      </c>
    </row>
    <row r="59" spans="1:8" x14ac:dyDescent="0.75">
      <c r="A59" s="230" t="s">
        <v>4</v>
      </c>
      <c r="B59" s="230" t="s">
        <v>21</v>
      </c>
      <c r="C59" s="230" t="s">
        <v>65</v>
      </c>
      <c r="D59" s="231">
        <f>SUMIFS(data!D:D,data!$A:$A,Calibration!$A59,data!$B:$B,Calibration!$B59,data!$C:$C,Calibration!$C59)</f>
        <v>0</v>
      </c>
      <c r="E59" s="231">
        <f>SUMIFS(data!E:E,data!$A:$A,Calibration!$A59,data!$B:$B,Calibration!$B59,data!$C:$C,Calibration!$C59)</f>
        <v>0</v>
      </c>
      <c r="F59" s="231">
        <f>SUMIFS(data!F:F,data!$A:$A,Calibration!$A59,data!$B:$B,Calibration!$B59,data!$C:$C,Calibration!$C59)</f>
        <v>0</v>
      </c>
      <c r="G59" s="231">
        <f>SUMIFS(data!G:G,data!$A:$A,Calibration!$A59,data!$B:$B,Calibration!$B59,data!$C:$C,Calibration!$C59)</f>
        <v>0</v>
      </c>
      <c r="H59" s="231">
        <f>SUMIFS(data!H:H,data!$A:$A,Calibration!$A59,data!$B:$B,Calibration!$B59,data!$C:$C,Calibration!$C59)</f>
        <v>0</v>
      </c>
    </row>
    <row r="60" spans="1:8" x14ac:dyDescent="0.75">
      <c r="A60" s="230" t="s">
        <v>4</v>
      </c>
      <c r="B60" s="230" t="s">
        <v>21</v>
      </c>
      <c r="C60" s="232" t="s">
        <v>66</v>
      </c>
      <c r="D60" s="231">
        <f>SUMIFS(data!D:D,data!$A:$A,Calibration!$A60,data!$B:$B,Calibration!$B60,data!$C:$C,Calibration!$C60)</f>
        <v>4.2450000000000001</v>
      </c>
      <c r="E60" s="231">
        <f>SUMIFS(data!E:E,data!$A:$A,Calibration!$A60,data!$B:$B,Calibration!$B60,data!$C:$C,Calibration!$C60)</f>
        <v>4.1035000000000004</v>
      </c>
      <c r="F60" s="231">
        <f>SUMIFS(data!F:F,data!$A:$A,Calibration!$A60,data!$B:$B,Calibration!$B60,data!$C:$C,Calibration!$C60)</f>
        <v>3.5049507045950201</v>
      </c>
      <c r="G60" s="231">
        <f>SUMIFS(data!G:G,data!$A:$A,Calibration!$A60,data!$B:$B,Calibration!$B60,data!$C:$C,Calibration!$C60)</f>
        <v>1.12777778806107</v>
      </c>
      <c r="H60" s="231">
        <f>SUMIFS(data!H:H,data!$A:$A,Calibration!$A60,data!$B:$B,Calibration!$B60,data!$C:$C,Calibration!$C60)</f>
        <v>1.07963665993419</v>
      </c>
    </row>
    <row r="61" spans="1:8" x14ac:dyDescent="0.75">
      <c r="A61" s="230" t="s">
        <v>4</v>
      </c>
      <c r="B61" s="230" t="s">
        <v>21</v>
      </c>
      <c r="C61" s="230" t="s">
        <v>67</v>
      </c>
      <c r="D61" s="231">
        <f>SUMIFS(data!D:D,data!$A:$A,Calibration!$A61,data!$B:$B,Calibration!$B61,data!$C:$C,Calibration!$C61)</f>
        <v>0.894540000000001</v>
      </c>
      <c r="E61" s="231">
        <f>SUMIFS(data!E:E,data!$A:$A,Calibration!$A61,data!$B:$B,Calibration!$B61,data!$C:$C,Calibration!$C61)</f>
        <v>1.63544491970198</v>
      </c>
      <c r="F61" s="231">
        <f>SUMIFS(data!F:F,data!$A:$A,Calibration!$A61,data!$B:$B,Calibration!$B61,data!$C:$C,Calibration!$C61)</f>
        <v>3.9430695426694</v>
      </c>
      <c r="G61" s="231">
        <f>SUMIFS(data!G:G,data!$A:$A,Calibration!$A61,data!$B:$B,Calibration!$B61,data!$C:$C,Calibration!$C61)</f>
        <v>7.4433334012031001</v>
      </c>
      <c r="H61" s="231">
        <f>SUMIFS(data!H:H,data!$A:$A,Calibration!$A61,data!$B:$B,Calibration!$B61,data!$C:$C,Calibration!$C61)</f>
        <v>7.1256019555656502</v>
      </c>
    </row>
    <row r="62" spans="1:8" x14ac:dyDescent="0.75">
      <c r="A62" s="230" t="s">
        <v>4</v>
      </c>
      <c r="B62" s="230" t="s">
        <v>21</v>
      </c>
      <c r="C62" s="230" t="s">
        <v>68</v>
      </c>
      <c r="D62" s="231">
        <f>SUMIFS(data!D:D,data!$A:$A,Calibration!$A62,data!$B:$B,Calibration!$B62,data!$C:$C,Calibration!$C62)</f>
        <v>6.1000000000000298</v>
      </c>
      <c r="E62" s="231">
        <f>SUMIFS(data!E:E,data!$A:$A,Calibration!$A62,data!$B:$B,Calibration!$B62,data!$C:$C,Calibration!$C62)</f>
        <v>5.2136874068966197</v>
      </c>
      <c r="F62" s="231">
        <f>SUMIFS(data!F:F,data!$A:$A,Calibration!$A62,data!$B:$B,Calibration!$B62,data!$C:$C,Calibration!$C62)</f>
        <v>7.5099852117117702</v>
      </c>
      <c r="G62" s="231">
        <f>SUMIFS(data!G:G,data!$A:$A,Calibration!$A62,data!$B:$B,Calibration!$B62,data!$C:$C,Calibration!$C62)</f>
        <v>6.2317041308718499</v>
      </c>
      <c r="H62" s="231">
        <f>SUMIFS(data!H:H,data!$A:$A,Calibration!$A62,data!$B:$B,Calibration!$B62,data!$C:$C,Calibration!$C62)</f>
        <v>10.5199008939704</v>
      </c>
    </row>
    <row r="63" spans="1:8" x14ac:dyDescent="0.75">
      <c r="A63" s="230" t="s">
        <v>4</v>
      </c>
      <c r="B63" s="230" t="s">
        <v>21</v>
      </c>
      <c r="C63" s="230" t="s">
        <v>71</v>
      </c>
      <c r="D63" s="231">
        <f>SUMIFS(data!D:D,data!$A:$A,Calibration!$A63,data!$B:$B,Calibration!$B63,data!$C:$C,Calibration!$C63)</f>
        <v>3.7167100000000102</v>
      </c>
      <c r="E63" s="231">
        <f>SUMIFS(data!E:E,data!$A:$A,Calibration!$A63,data!$B:$B,Calibration!$B63,data!$C:$C,Calibration!$C63)</f>
        <v>0</v>
      </c>
      <c r="F63" s="231">
        <f>SUMIFS(data!F:F,data!$A:$A,Calibration!$A63,data!$B:$B,Calibration!$B63,data!$C:$C,Calibration!$C63)</f>
        <v>1.7524753522975201</v>
      </c>
      <c r="G63" s="231">
        <f>SUMIFS(data!G:G,data!$A:$A,Calibration!$A63,data!$B:$B,Calibration!$B63,data!$C:$C,Calibration!$C63)</f>
        <v>1.3533333456732899</v>
      </c>
      <c r="H63" s="231">
        <f>SUMIFS(data!H:H,data!$A:$A,Calibration!$A63,data!$B:$B,Calibration!$B63,data!$C:$C,Calibration!$C63)</f>
        <v>1.29556399192103</v>
      </c>
    </row>
    <row r="64" spans="1:8" x14ac:dyDescent="0.75">
      <c r="A64" s="230" t="s">
        <v>4</v>
      </c>
      <c r="B64" s="230" t="s">
        <v>21</v>
      </c>
      <c r="C64" s="230" t="s">
        <v>76</v>
      </c>
      <c r="D64" s="231">
        <f>SUMIFS(data!D:D,data!$A:$A,Calibration!$A64,data!$B:$B,Calibration!$B64,data!$C:$C,Calibration!$C64)</f>
        <v>0</v>
      </c>
      <c r="E64" s="231">
        <f>SUMIFS(data!E:E,data!$A:$A,Calibration!$A64,data!$B:$B,Calibration!$B64,data!$C:$C,Calibration!$C64)</f>
        <v>4.5380239168372603</v>
      </c>
      <c r="F64" s="231">
        <f>SUMIFS(data!F:F,data!$A:$A,Calibration!$A64,data!$B:$B,Calibration!$B64,data!$C:$C,Calibration!$C64)</f>
        <v>6.2012976774716604</v>
      </c>
      <c r="G64" s="231">
        <f>SUMIFS(data!G:G,data!$A:$A,Calibration!$A64,data!$B:$B,Calibration!$B64,data!$C:$C,Calibration!$C64)</f>
        <v>1.2172839734690999</v>
      </c>
      <c r="H64" s="231">
        <f>SUMIFS(data!H:H,data!$A:$A,Calibration!$A64,data!$B:$B,Calibration!$B64,data!$C:$C,Calibration!$C64)</f>
        <v>1.43252591096487</v>
      </c>
    </row>
    <row r="65" spans="1:8" x14ac:dyDescent="0.75">
      <c r="A65" s="3" t="s">
        <v>4</v>
      </c>
      <c r="B65" s="3" t="s">
        <v>22</v>
      </c>
      <c r="C65" s="3" t="s">
        <v>64</v>
      </c>
      <c r="D65" s="5">
        <f>SUMIFS(data!D:D,data!$A:$A,Calibration!$A65,data!$B:$B,Calibration!$B65,data!$C:$C,Calibration!$C65)</f>
        <v>0</v>
      </c>
      <c r="E65" s="5">
        <f>SUMIFS(data!E:E,data!$A:$A,Calibration!$A65,data!$B:$B,Calibration!$B65,data!$C:$C,Calibration!$C65)</f>
        <v>0</v>
      </c>
      <c r="F65" s="5">
        <f>SUMIFS(data!F:F,data!$A:$A,Calibration!$A65,data!$B:$B,Calibration!$B65,data!$C:$C,Calibration!$C65)</f>
        <v>0</v>
      </c>
      <c r="G65" s="5">
        <f>SUMIFS(data!G:G,data!$A:$A,Calibration!$A65,data!$B:$B,Calibration!$B65,data!$C:$C,Calibration!$C65)</f>
        <v>0</v>
      </c>
      <c r="H65" s="5">
        <f>SUMIFS(data!H:H,data!$A:$A,Calibration!$A65,data!$B:$B,Calibration!$B65,data!$C:$C,Calibration!$C65)</f>
        <v>0</v>
      </c>
    </row>
    <row r="66" spans="1:8" x14ac:dyDescent="0.75">
      <c r="A66" s="3" t="s">
        <v>4</v>
      </c>
      <c r="B66" s="3" t="s">
        <v>22</v>
      </c>
      <c r="C66" s="3" t="s">
        <v>66</v>
      </c>
      <c r="D66" s="5">
        <f>SUMIFS(data!D:D,data!$A:$A,Calibration!$A66,data!$B:$B,Calibration!$B66,data!$C:$C,Calibration!$C66)</f>
        <v>0.482545</v>
      </c>
      <c r="E66" s="5">
        <f>SUMIFS(data!E:E,data!$A:$A,Calibration!$A66,data!$B:$B,Calibration!$B66,data!$C:$C,Calibration!$C66)</f>
        <v>55.890053401979998</v>
      </c>
      <c r="F66" s="5">
        <f>SUMIFS(data!F:F,data!$A:$A,Calibration!$A66,data!$B:$B,Calibration!$B66,data!$C:$C,Calibration!$C66)</f>
        <v>0.38603599999999999</v>
      </c>
      <c r="G66" s="5">
        <f>SUMIFS(data!G:G,data!$A:$A,Calibration!$A66,data!$B:$B,Calibration!$B66,data!$C:$C,Calibration!$C66)</f>
        <v>8.5123274219001704E-2</v>
      </c>
      <c r="H66" s="5">
        <f>SUMIFS(data!H:H,data!$A:$A,Calibration!$A66,data!$B:$B,Calibration!$B66,data!$C:$C,Calibration!$C66)</f>
        <v>0</v>
      </c>
    </row>
    <row r="67" spans="1:8" x14ac:dyDescent="0.75">
      <c r="A67" s="3" t="s">
        <v>4</v>
      </c>
      <c r="B67" s="3" t="s">
        <v>22</v>
      </c>
      <c r="C67" s="3" t="s">
        <v>67</v>
      </c>
      <c r="D67" s="5">
        <f>SUMIFS(data!D:D,data!$A:$A,Calibration!$A67,data!$B:$B,Calibration!$B67,data!$C:$C,Calibration!$C67)</f>
        <v>8.5680000000000006E-2</v>
      </c>
      <c r="E67" s="5">
        <f>SUMIFS(data!E:E,data!$A:$A,Calibration!$A67,data!$B:$B,Calibration!$B67,data!$C:$C,Calibration!$C67)</f>
        <v>6.2412890858167698</v>
      </c>
      <c r="F67" s="5">
        <f>SUMIFS(data!F:F,data!$A:$A,Calibration!$A67,data!$B:$B,Calibration!$B67,data!$C:$C,Calibration!$C67)</f>
        <v>5.10793697156444</v>
      </c>
      <c r="G67" s="5">
        <f>SUMIFS(data!G:G,data!$A:$A,Calibration!$A67,data!$B:$B,Calibration!$B67,data!$C:$C,Calibration!$C67)</f>
        <v>8.2719250726938203</v>
      </c>
      <c r="H67" s="5">
        <f>SUMIFS(data!H:H,data!$A:$A,Calibration!$A67,data!$B:$B,Calibration!$B67,data!$C:$C,Calibration!$C67)</f>
        <v>8.4991520834088004</v>
      </c>
    </row>
    <row r="68" spans="1:8" x14ac:dyDescent="0.75">
      <c r="A68" s="3" t="s">
        <v>4</v>
      </c>
      <c r="B68" s="3" t="s">
        <v>22</v>
      </c>
      <c r="C68" s="3" t="s">
        <v>68</v>
      </c>
      <c r="D68" s="5">
        <f>SUMIFS(data!D:D,data!$A:$A,Calibration!$A68,data!$B:$B,Calibration!$B68,data!$C:$C,Calibration!$C68)</f>
        <v>0.133994</v>
      </c>
      <c r="E68" s="5">
        <f>SUMIFS(data!E:E,data!$A:$A,Calibration!$A68,data!$B:$B,Calibration!$B68,data!$C:$C,Calibration!$C68)</f>
        <v>1.3987677444130999</v>
      </c>
      <c r="F68" s="5">
        <f>SUMIFS(data!F:F,data!$A:$A,Calibration!$A68,data!$B:$B,Calibration!$B68,data!$C:$C,Calibration!$C68)</f>
        <v>1.29063620334256</v>
      </c>
      <c r="G68" s="5">
        <f>SUMIFS(data!G:G,data!$A:$A,Calibration!$A68,data!$B:$B,Calibration!$B68,data!$C:$C,Calibration!$C68)</f>
        <v>1.7306651563723201</v>
      </c>
      <c r="H68" s="5">
        <f>SUMIFS(data!H:H,data!$A:$A,Calibration!$A68,data!$B:$B,Calibration!$B68,data!$C:$C,Calibration!$C68)</f>
        <v>1.75101134680019</v>
      </c>
    </row>
    <row r="69" spans="1:8" x14ac:dyDescent="0.75">
      <c r="A69" s="3" t="s">
        <v>4</v>
      </c>
      <c r="B69" s="3" t="s">
        <v>23</v>
      </c>
      <c r="C69" s="3" t="s">
        <v>63</v>
      </c>
      <c r="D69" s="5">
        <f>SUMIFS(data!D:D,data!$A:$A,Calibration!$A69,data!$B:$B,Calibration!$B69,data!$C:$C,Calibration!$C69)</f>
        <v>0</v>
      </c>
      <c r="E69" s="5">
        <f>SUMIFS(data!E:E,data!$A:$A,Calibration!$A69,data!$B:$B,Calibration!$B69,data!$C:$C,Calibration!$C69)</f>
        <v>1.5493880000000001E-3</v>
      </c>
      <c r="F69" s="5">
        <f>SUMIFS(data!F:F,data!$A:$A,Calibration!$A69,data!$B:$B,Calibration!$B69,data!$C:$C,Calibration!$C69)</f>
        <v>1.5429390660000001E-3</v>
      </c>
      <c r="G69" s="5">
        <f>SUMIFS(data!G:G,data!$A:$A,Calibration!$A69,data!$B:$B,Calibration!$B69,data!$C:$C,Calibration!$C69)</f>
        <v>2.01563326E-3</v>
      </c>
      <c r="H69" s="5">
        <f>SUMIFS(data!H:H,data!$A:$A,Calibration!$A69,data!$B:$B,Calibration!$B69,data!$C:$C,Calibration!$C69)</f>
        <v>2.1129857187488798E-3</v>
      </c>
    </row>
    <row r="70" spans="1:8" x14ac:dyDescent="0.75">
      <c r="A70" s="3" t="s">
        <v>4</v>
      </c>
      <c r="B70" s="3" t="s">
        <v>23</v>
      </c>
      <c r="C70" s="3" t="s">
        <v>64</v>
      </c>
      <c r="D70" s="5">
        <f>SUMIFS(data!D:D,data!$A:$A,Calibration!$A70,data!$B:$B,Calibration!$B70,data!$C:$C,Calibration!$C70)</f>
        <v>0</v>
      </c>
      <c r="E70" s="5">
        <f>SUMIFS(data!E:E,data!$A:$A,Calibration!$A70,data!$B:$B,Calibration!$B70,data!$C:$C,Calibration!$C70)</f>
        <v>4.7256333999999997E-2</v>
      </c>
      <c r="F70" s="5">
        <f>SUMIFS(data!F:F,data!$A:$A,Calibration!$A70,data!$B:$B,Calibration!$B70,data!$C:$C,Calibration!$C70)</f>
        <v>4.7059641513000003E-2</v>
      </c>
      <c r="G70" s="5">
        <f>SUMIFS(data!G:G,data!$A:$A,Calibration!$A70,data!$B:$B,Calibration!$B70,data!$C:$C,Calibration!$C70)</f>
        <v>6.1476814429999999E-2</v>
      </c>
      <c r="H70" s="5">
        <f>SUMIFS(data!H:H,data!$A:$A,Calibration!$A70,data!$B:$B,Calibration!$B70,data!$C:$C,Calibration!$C70)</f>
        <v>6.4446064421840907E-2</v>
      </c>
    </row>
    <row r="71" spans="1:8" x14ac:dyDescent="0.75">
      <c r="A71" s="3" t="s">
        <v>4</v>
      </c>
      <c r="B71" s="3" t="s">
        <v>23</v>
      </c>
      <c r="C71" s="3" t="s">
        <v>66</v>
      </c>
      <c r="D71" s="5">
        <f>SUMIFS(data!D:D,data!$A:$A,Calibration!$A71,data!$B:$B,Calibration!$B71,data!$C:$C,Calibration!$C71)</f>
        <v>0</v>
      </c>
      <c r="E71" s="5">
        <f>SUMIFS(data!E:E,data!$A:$A,Calibration!$A71,data!$B:$B,Calibration!$B71,data!$C:$C,Calibration!$C71)</f>
        <v>0</v>
      </c>
      <c r="F71" s="5">
        <f>SUMIFS(data!F:F,data!$A:$A,Calibration!$A71,data!$B:$B,Calibration!$B71,data!$C:$C,Calibration!$C71)</f>
        <v>0</v>
      </c>
      <c r="G71" s="5">
        <f>SUMIFS(data!G:G,data!$A:$A,Calibration!$A71,data!$B:$B,Calibration!$B71,data!$C:$C,Calibration!$C71)</f>
        <v>0</v>
      </c>
      <c r="H71" s="5">
        <f>SUMIFS(data!H:H,data!$A:$A,Calibration!$A71,data!$B:$B,Calibration!$B71,data!$C:$C,Calibration!$C71)</f>
        <v>0</v>
      </c>
    </row>
    <row r="72" spans="1:8" x14ac:dyDescent="0.75">
      <c r="A72" s="3" t="s">
        <v>4</v>
      </c>
      <c r="B72" s="3" t="s">
        <v>23</v>
      </c>
      <c r="C72" s="3" t="s">
        <v>67</v>
      </c>
      <c r="D72" s="5">
        <f>SUMIFS(data!D:D,data!$A:$A,Calibration!$A72,data!$B:$B,Calibration!$B72,data!$C:$C,Calibration!$C72)</f>
        <v>0</v>
      </c>
      <c r="E72" s="5">
        <f>SUMIFS(data!E:E,data!$A:$A,Calibration!$A72,data!$B:$B,Calibration!$B72,data!$C:$C,Calibration!$C72)</f>
        <v>1.549388</v>
      </c>
      <c r="F72" s="5">
        <f>SUMIFS(data!F:F,data!$A:$A,Calibration!$A72,data!$B:$B,Calibration!$B72,data!$C:$C,Calibration!$C72)</f>
        <v>1.542939066</v>
      </c>
      <c r="G72" s="5">
        <f>SUMIFS(data!G:G,data!$A:$A,Calibration!$A72,data!$B:$B,Calibration!$B72,data!$C:$C,Calibration!$C72)</f>
        <v>2.01563326</v>
      </c>
      <c r="H72" s="5">
        <f>SUMIFS(data!H:H,data!$A:$A,Calibration!$A72,data!$B:$B,Calibration!$B72,data!$C:$C,Calibration!$C72)</f>
        <v>2.1129857187488801</v>
      </c>
    </row>
    <row r="73" spans="1:8" x14ac:dyDescent="0.75">
      <c r="A73" s="3" t="s">
        <v>4</v>
      </c>
      <c r="B73" s="3" t="s">
        <v>23</v>
      </c>
      <c r="C73" s="3" t="s">
        <v>68</v>
      </c>
      <c r="D73" s="5">
        <f>SUMIFS(data!D:D,data!$A:$A,Calibration!$A73,data!$B:$B,Calibration!$B73,data!$C:$C,Calibration!$C73)</f>
        <v>0</v>
      </c>
      <c r="E73" s="5">
        <f>SUMIFS(data!E:E,data!$A:$A,Calibration!$A73,data!$B:$B,Calibration!$B73,data!$C:$C,Calibration!$C73)</f>
        <v>3.7262781399999998</v>
      </c>
      <c r="F73" s="5">
        <f>SUMIFS(data!F:F,data!$A:$A,Calibration!$A73,data!$B:$B,Calibration!$B73,data!$C:$C,Calibration!$C73)</f>
        <v>3.7107684537300001</v>
      </c>
      <c r="G73" s="5">
        <f>SUMIFS(data!G:G,data!$A:$A,Calibration!$A73,data!$B:$B,Calibration!$B73,data!$C:$C,Calibration!$C73)</f>
        <v>4.8475979902999997</v>
      </c>
      <c r="H73" s="5">
        <f>SUMIFS(data!H:H,data!$A:$A,Calibration!$A73,data!$B:$B,Calibration!$B73,data!$C:$C,Calibration!$C73)</f>
        <v>5.0817306535910598</v>
      </c>
    </row>
    <row r="74" spans="1:8" x14ac:dyDescent="0.75">
      <c r="A74" s="3" t="s">
        <v>4</v>
      </c>
      <c r="B74" s="3" t="s">
        <v>24</v>
      </c>
      <c r="C74" s="3" t="s">
        <v>66</v>
      </c>
      <c r="D74" s="5">
        <f>SUMIFS(data!D:D,data!$A:$A,Calibration!$A74,data!$B:$B,Calibration!$B74,data!$C:$C,Calibration!$C74)</f>
        <v>0</v>
      </c>
      <c r="E74" s="5">
        <f>SUMIFS(data!E:E,data!$A:$A,Calibration!$A74,data!$B:$B,Calibration!$B74,data!$C:$C,Calibration!$C74)</f>
        <v>0.92437499999999995</v>
      </c>
      <c r="F74" s="5">
        <f>SUMIFS(data!F:F,data!$A:$A,Calibration!$A74,data!$B:$B,Calibration!$B74,data!$C:$C,Calibration!$C74)</f>
        <v>24184.243681870801</v>
      </c>
      <c r="G74" s="5">
        <f>SUMIFS(data!G:G,data!$A:$A,Calibration!$A74,data!$B:$B,Calibration!$B74,data!$C:$C,Calibration!$C74)</f>
        <v>4.2765259479567899E-2</v>
      </c>
      <c r="H74" s="5">
        <f>SUMIFS(data!H:H,data!$A:$A,Calibration!$A74,data!$B:$B,Calibration!$B74,data!$C:$C,Calibration!$C74)</f>
        <v>4.4546329957108999E-2</v>
      </c>
    </row>
    <row r="75" spans="1:8" x14ac:dyDescent="0.75">
      <c r="A75" s="3" t="s">
        <v>4</v>
      </c>
      <c r="B75" s="3" t="s">
        <v>25</v>
      </c>
      <c r="C75" s="3" t="s">
        <v>77</v>
      </c>
      <c r="D75" s="5">
        <f>SUMIFS(data!D:D,data!$A:$A,Calibration!$A75,data!$B:$B,Calibration!$B75,data!$C:$C,Calibration!$C75)</f>
        <v>0</v>
      </c>
      <c r="E75" s="5">
        <f>SUMIFS(data!E:E,data!$A:$A,Calibration!$A75,data!$B:$B,Calibration!$B75,data!$C:$C,Calibration!$C75)</f>
        <v>9.8050001394312993E-3</v>
      </c>
      <c r="F75" s="5">
        <f>SUMIFS(data!F:F,data!$A:$A,Calibration!$A75,data!$B:$B,Calibration!$B75,data!$C:$C,Calibration!$C75)</f>
        <v>8.9436412200973297E-3</v>
      </c>
      <c r="G75" s="5">
        <f>SUMIFS(data!G:G,data!$A:$A,Calibration!$A75,data!$B:$B,Calibration!$B75,data!$C:$C,Calibration!$C75)</f>
        <v>9.8050001394313201E-3</v>
      </c>
      <c r="H75" s="5">
        <f>SUMIFS(data!H:H,data!$A:$A,Calibration!$A75,data!$B:$B,Calibration!$B75,data!$C:$C,Calibration!$C75)</f>
        <v>1.0295181705279301E-2</v>
      </c>
    </row>
    <row r="76" spans="1:8" x14ac:dyDescent="0.75">
      <c r="A76" s="3" t="s">
        <v>4</v>
      </c>
      <c r="B76" s="3" t="s">
        <v>25</v>
      </c>
      <c r="C76" s="3" t="s">
        <v>63</v>
      </c>
      <c r="D76" s="5">
        <f>SUMIFS(data!D:D,data!$A:$A,Calibration!$A76,data!$B:$B,Calibration!$B76,data!$C:$C,Calibration!$C76)</f>
        <v>8.9429999999999996E-2</v>
      </c>
      <c r="E76" s="5">
        <f>SUMIFS(data!E:E,data!$A:$A,Calibration!$A76,data!$B:$B,Calibration!$B76,data!$C:$C,Calibration!$C76)</f>
        <v>0</v>
      </c>
      <c r="F76" s="5">
        <f>SUMIFS(data!F:F,data!$A:$A,Calibration!$A76,data!$B:$B,Calibration!$B76,data!$C:$C,Calibration!$C76)</f>
        <v>4.2278967720487302E-2</v>
      </c>
      <c r="G76" s="5">
        <f>SUMIFS(data!G:G,data!$A:$A,Calibration!$A76,data!$B:$B,Calibration!$B76,data!$C:$C,Calibration!$C76)</f>
        <v>2.8335885056052602E-2</v>
      </c>
      <c r="H76" s="5">
        <f>SUMIFS(data!H:H,data!$A:$A,Calibration!$A76,data!$B:$B,Calibration!$B76,data!$C:$C,Calibration!$C76)</f>
        <v>0.20341343676825399</v>
      </c>
    </row>
    <row r="77" spans="1:8" x14ac:dyDescent="0.75">
      <c r="A77" s="3" t="s">
        <v>4</v>
      </c>
      <c r="B77" s="3" t="s">
        <v>25</v>
      </c>
      <c r="C77" s="3" t="s">
        <v>64</v>
      </c>
      <c r="D77" s="5">
        <f>SUMIFS(data!D:D,data!$A:$A,Calibration!$A77,data!$B:$B,Calibration!$B77,data!$C:$C,Calibration!$C77)</f>
        <v>5.0030999999999999E-2</v>
      </c>
      <c r="E77" s="5">
        <f>SUMIFS(data!E:E,data!$A:$A,Calibration!$A77,data!$B:$B,Calibration!$B77,data!$C:$C,Calibration!$C77)</f>
        <v>1.72092555952831E-2</v>
      </c>
      <c r="F77" s="5">
        <f>SUMIFS(data!F:F,data!$A:$A,Calibration!$A77,data!$B:$B,Calibration!$B77,data!$C:$C,Calibration!$C77)</f>
        <v>8.8453011394277695E-3</v>
      </c>
      <c r="G77" s="5">
        <f>SUMIFS(data!G:G,data!$A:$A,Calibration!$A77,data!$B:$B,Calibration!$B77,data!$C:$C,Calibration!$C77)</f>
        <v>0</v>
      </c>
      <c r="H77" s="5">
        <f>SUMIFS(data!H:H,data!$A:$A,Calibration!$A77,data!$B:$B,Calibration!$B77,data!$C:$C,Calibration!$C77)</f>
        <v>1.08434809531131E-2</v>
      </c>
    </row>
    <row r="78" spans="1:8" x14ac:dyDescent="0.75">
      <c r="A78" s="3" t="s">
        <v>4</v>
      </c>
      <c r="B78" s="3" t="s">
        <v>25</v>
      </c>
      <c r="C78" s="3" t="s">
        <v>65</v>
      </c>
      <c r="D78" s="5">
        <f>SUMIFS(data!D:D,data!$A:$A,Calibration!$A78,data!$B:$B,Calibration!$B78,data!$C:$C,Calibration!$C78)</f>
        <v>0</v>
      </c>
      <c r="E78" s="5">
        <f>SUMIFS(data!E:E,data!$A:$A,Calibration!$A78,data!$B:$B,Calibration!$B78,data!$C:$C,Calibration!$C78)</f>
        <v>0</v>
      </c>
      <c r="F78" s="5">
        <f>SUMIFS(data!F:F,data!$A:$A,Calibration!$A78,data!$B:$B,Calibration!$B78,data!$C:$C,Calibration!$C78)</f>
        <v>0</v>
      </c>
      <c r="G78" s="5">
        <f>SUMIFS(data!G:G,data!$A:$A,Calibration!$A78,data!$B:$B,Calibration!$B78,data!$C:$C,Calibration!$C78)</f>
        <v>0</v>
      </c>
      <c r="H78" s="5">
        <f>SUMIFS(data!H:H,data!$A:$A,Calibration!$A78,data!$B:$B,Calibration!$B78,data!$C:$C,Calibration!$C78)</f>
        <v>0</v>
      </c>
    </row>
    <row r="79" spans="1:8" x14ac:dyDescent="0.75">
      <c r="A79" s="3" t="s">
        <v>4</v>
      </c>
      <c r="B79" s="3" t="s">
        <v>25</v>
      </c>
      <c r="C79" s="3" t="s">
        <v>66</v>
      </c>
      <c r="D79" s="5">
        <f>SUMIFS(data!D:D,data!$A:$A,Calibration!$A79,data!$B:$B,Calibration!$B79,data!$C:$C,Calibration!$C79)</f>
        <v>1.941E-2</v>
      </c>
      <c r="E79" s="5">
        <f>SUMIFS(data!E:E,data!$A:$A,Calibration!$A79,data!$B:$B,Calibration!$B79,data!$C:$C,Calibration!$C79)</f>
        <v>0.95447463425270396</v>
      </c>
      <c r="F79" s="5">
        <f>SUMIFS(data!F:F,data!$A:$A,Calibration!$A79,data!$B:$B,Calibration!$B79,data!$C:$C,Calibration!$C79)</f>
        <v>8.5294359116071198E-3</v>
      </c>
      <c r="G79" s="5">
        <f>SUMIFS(data!G:G,data!$A:$A,Calibration!$A79,data!$B:$B,Calibration!$B79,data!$C:$C,Calibration!$C79)</f>
        <v>1.7001531033631601E-2</v>
      </c>
      <c r="H79" s="5">
        <f>SUMIFS(data!H:H,data!$A:$A,Calibration!$A79,data!$B:$B,Calibration!$B79,data!$C:$C,Calibration!$C79)</f>
        <v>0</v>
      </c>
    </row>
    <row r="80" spans="1:8" x14ac:dyDescent="0.75">
      <c r="A80" s="3" t="s">
        <v>4</v>
      </c>
      <c r="B80" s="3" t="s">
        <v>25</v>
      </c>
      <c r="C80" s="3" t="s">
        <v>67</v>
      </c>
      <c r="D80" s="5">
        <f>SUMIFS(data!D:D,data!$A:$A,Calibration!$A80,data!$B:$B,Calibration!$B80,data!$C:$C,Calibration!$C80)</f>
        <v>0.18485699999999999</v>
      </c>
      <c r="E80" s="5">
        <f>SUMIFS(data!E:E,data!$A:$A,Calibration!$A80,data!$B:$B,Calibration!$B80,data!$C:$C,Calibration!$C80)</f>
        <v>6.4543549115411797E-2</v>
      </c>
      <c r="F80" s="5">
        <f>SUMIFS(data!F:F,data!$A:$A,Calibration!$A80,data!$B:$B,Calibration!$B80,data!$C:$C,Calibration!$C80)</f>
        <v>0.117307872068946</v>
      </c>
      <c r="G80" s="5">
        <f>SUMIFS(data!G:G,data!$A:$A,Calibration!$A80,data!$B:$B,Calibration!$B80,data!$C:$C,Calibration!$C80)</f>
        <v>0.23802143447084201</v>
      </c>
      <c r="H80" s="5">
        <f>SUMIFS(data!H:H,data!$A:$A,Calibration!$A80,data!$B:$B,Calibration!$B80,data!$C:$C,Calibration!$C80)</f>
        <v>2.9094002299085601E-2</v>
      </c>
    </row>
    <row r="81" spans="1:8" x14ac:dyDescent="0.75">
      <c r="A81" s="3" t="s">
        <v>4</v>
      </c>
      <c r="B81" s="3" t="s">
        <v>25</v>
      </c>
      <c r="C81" s="3" t="s">
        <v>68</v>
      </c>
      <c r="D81" s="5">
        <f>SUMIFS(data!D:D,data!$A:$A,Calibration!$A81,data!$B:$B,Calibration!$B81,data!$C:$C,Calibration!$C81)</f>
        <v>0.51390035999999994</v>
      </c>
      <c r="E81" s="5">
        <f>SUMIFS(data!E:E,data!$A:$A,Calibration!$A81,data!$B:$B,Calibration!$B81,data!$C:$C,Calibration!$C81)</f>
        <v>0</v>
      </c>
      <c r="F81" s="5">
        <f>SUMIFS(data!F:F,data!$A:$A,Calibration!$A81,data!$B:$B,Calibration!$B81,data!$C:$C,Calibration!$C81)</f>
        <v>0.26732585319887398</v>
      </c>
      <c r="G81" s="5">
        <f>SUMIFS(data!G:G,data!$A:$A,Calibration!$A81,data!$B:$B,Calibration!$B81,data!$C:$C,Calibration!$C81)</f>
        <v>0.28335885056052701</v>
      </c>
      <c r="H81" s="5">
        <f>SUMIFS(data!H:H,data!$A:$A,Calibration!$A81,data!$B:$B,Calibration!$B81,data!$C:$C,Calibration!$C81)</f>
        <v>0.297538888684938</v>
      </c>
    </row>
    <row r="82" spans="1:8" x14ac:dyDescent="0.75">
      <c r="A82" s="3" t="s">
        <v>4</v>
      </c>
      <c r="B82" s="3" t="s">
        <v>25</v>
      </c>
      <c r="C82" s="3" t="s">
        <v>71</v>
      </c>
      <c r="D82" s="5">
        <f>SUMIFS(data!D:D,data!$A:$A,Calibration!$A82,data!$B:$B,Calibration!$B82,data!$C:$C,Calibration!$C82)</f>
        <v>0</v>
      </c>
      <c r="E82" s="5">
        <f>SUMIFS(data!E:E,data!$A:$A,Calibration!$A82,data!$B:$B,Calibration!$B82,data!$C:$C,Calibration!$C82)</f>
        <v>6.5526668146498795E-2</v>
      </c>
      <c r="F82" s="5">
        <f>SUMIFS(data!F:F,data!$A:$A,Calibration!$A82,data!$B:$B,Calibration!$B82,data!$C:$C,Calibration!$C82)</f>
        <v>6.5526668146498795E-2</v>
      </c>
      <c r="G82" s="5">
        <f>SUMIFS(data!G:G,data!$A:$A,Calibration!$A82,data!$B:$B,Calibration!$B82,data!$C:$C,Calibration!$C82)</f>
        <v>0</v>
      </c>
      <c r="H82" s="5">
        <f>SUMIFS(data!H:H,data!$A:$A,Calibration!$A82,data!$B:$B,Calibration!$B82,data!$C:$C,Calibration!$C82)</f>
        <v>5.4187968664485699E-2</v>
      </c>
    </row>
    <row r="83" spans="1:8" x14ac:dyDescent="0.75">
      <c r="A83" s="230" t="s">
        <v>4</v>
      </c>
      <c r="B83" s="230" t="s">
        <v>26</v>
      </c>
      <c r="C83" s="230" t="s">
        <v>78</v>
      </c>
      <c r="D83" s="231">
        <f>SUMIFS(data!D:D,data!$A:$A,Calibration!$A83,data!$B:$B,Calibration!$B83,data!$C:$C,Calibration!$C83)</f>
        <v>0.57999999999999896</v>
      </c>
      <c r="E83" s="231">
        <f>SUMIFS(data!E:E,data!$A:$A,Calibration!$A83,data!$B:$B,Calibration!$B83,data!$C:$C,Calibration!$C83)</f>
        <v>0.80560679361166199</v>
      </c>
      <c r="F83" s="231">
        <f>SUMIFS(data!F:F,data!$A:$A,Calibration!$A83,data!$B:$B,Calibration!$B83,data!$C:$C,Calibration!$C83)</f>
        <v>0.86678310456040397</v>
      </c>
      <c r="G83" s="231">
        <f>SUMIFS(data!G:G,data!$A:$A,Calibration!$A83,data!$B:$B,Calibration!$B83,data!$C:$C,Calibration!$C83)</f>
        <v>0.57850393309654102</v>
      </c>
      <c r="H83" s="231">
        <f>SUMIFS(data!H:H,data!$A:$A,Calibration!$A83,data!$B:$B,Calibration!$B83,data!$C:$C,Calibration!$C83)</f>
        <v>0.33275521271474101</v>
      </c>
    </row>
    <row r="84" spans="1:8" x14ac:dyDescent="0.75">
      <c r="A84" s="230" t="s">
        <v>4</v>
      </c>
      <c r="B84" s="230" t="s">
        <v>26</v>
      </c>
      <c r="C84" s="230" t="s">
        <v>63</v>
      </c>
      <c r="D84" s="231">
        <f>SUMIFS(data!D:D,data!$A:$A,Calibration!$A84,data!$B:$B,Calibration!$B84,data!$C:$C,Calibration!$C84)</f>
        <v>0.68187999999999904</v>
      </c>
      <c r="E84" s="231">
        <f>SUMIFS(data!E:E,data!$A:$A,Calibration!$A84,data!$B:$B,Calibration!$B84,data!$C:$C,Calibration!$C84)</f>
        <v>0</v>
      </c>
      <c r="F84" s="231">
        <f>SUMIFS(data!F:F,data!$A:$A,Calibration!$A84,data!$B:$B,Calibration!$B84,data!$C:$C,Calibration!$C84)</f>
        <v>0.25867986044799102</v>
      </c>
      <c r="G84" s="231">
        <f>SUMIFS(data!G:G,data!$A:$A,Calibration!$A84,data!$B:$B,Calibration!$B84,data!$C:$C,Calibration!$C84)</f>
        <v>0</v>
      </c>
      <c r="H84" s="231">
        <f>SUMIFS(data!H:H,data!$A:$A,Calibration!$A84,data!$B:$B,Calibration!$B84,data!$C:$C,Calibration!$C84)</f>
        <v>0.34093999999999902</v>
      </c>
    </row>
    <row r="85" spans="1:8" x14ac:dyDescent="0.75">
      <c r="A85" s="230" t="s">
        <v>4</v>
      </c>
      <c r="B85" s="230" t="s">
        <v>26</v>
      </c>
      <c r="C85" s="230" t="s">
        <v>64</v>
      </c>
      <c r="D85" s="231">
        <f>SUMIFS(data!D:D,data!$A:$A,Calibration!$A85,data!$B:$B,Calibration!$B85,data!$C:$C,Calibration!$C85)</f>
        <v>0.29133659935770101</v>
      </c>
      <c r="E85" s="231">
        <f>SUMIFS(data!E:E,data!$A:$A,Calibration!$A85,data!$B:$B,Calibration!$B85,data!$C:$C,Calibration!$C85)</f>
        <v>0.41090925762901198</v>
      </c>
      <c r="F85" s="231">
        <f>SUMIFS(data!F:F,data!$A:$A,Calibration!$A85,data!$B:$B,Calibration!$B85,data!$C:$C,Calibration!$C85)</f>
        <v>0.12928387824990101</v>
      </c>
      <c r="G85" s="231">
        <f>SUMIFS(data!G:G,data!$A:$A,Calibration!$A85,data!$B:$B,Calibration!$B85,data!$C:$C,Calibration!$C85)</f>
        <v>7.6941023101837897E-2</v>
      </c>
      <c r="H85" s="231">
        <f>SUMIFS(data!H:H,data!$A:$A,Calibration!$A85,data!$B:$B,Calibration!$B85,data!$C:$C,Calibration!$C85)</f>
        <v>0</v>
      </c>
    </row>
    <row r="86" spans="1:8" x14ac:dyDescent="0.75">
      <c r="A86" s="230" t="s">
        <v>4</v>
      </c>
      <c r="B86" s="230" t="s">
        <v>26</v>
      </c>
      <c r="C86" s="230" t="s">
        <v>65</v>
      </c>
      <c r="D86" s="231">
        <f>SUMIFS(data!D:D,data!$A:$A,Calibration!$A86,data!$B:$B,Calibration!$B86,data!$C:$C,Calibration!$C86)</f>
        <v>0</v>
      </c>
      <c r="E86" s="231">
        <f>SUMIFS(data!E:E,data!$A:$A,Calibration!$A86,data!$B:$B,Calibration!$B86,data!$C:$C,Calibration!$C86)</f>
        <v>0</v>
      </c>
      <c r="F86" s="231">
        <f>SUMIFS(data!F:F,data!$A:$A,Calibration!$A86,data!$B:$B,Calibration!$B86,data!$C:$C,Calibration!$C86)</f>
        <v>0</v>
      </c>
      <c r="G86" s="231">
        <f>SUMIFS(data!G:G,data!$A:$A,Calibration!$A86,data!$B:$B,Calibration!$B86,data!$C:$C,Calibration!$C86)</f>
        <v>0</v>
      </c>
      <c r="H86" s="231">
        <f>SUMIFS(data!H:H,data!$A:$A,Calibration!$A86,data!$B:$B,Calibration!$B86,data!$C:$C,Calibration!$C86)</f>
        <v>0</v>
      </c>
    </row>
    <row r="87" spans="1:8" x14ac:dyDescent="0.75">
      <c r="A87" s="230" t="s">
        <v>4</v>
      </c>
      <c r="B87" s="230" t="s">
        <v>26</v>
      </c>
      <c r="C87" s="230" t="s">
        <v>66</v>
      </c>
      <c r="D87" s="231">
        <f>SUMIFS(data!D:D,data!$A:$A,Calibration!$A87,data!$B:$B,Calibration!$B87,data!$C:$C,Calibration!$C87)</f>
        <v>1.1946781371578701</v>
      </c>
      <c r="E87" s="231">
        <f>SUMIFS(data!E:E,data!$A:$A,Calibration!$A87,data!$B:$B,Calibration!$B87,data!$C:$C,Calibration!$C87)</f>
        <v>1.3816659224846299</v>
      </c>
      <c r="F87" s="231">
        <f>SUMIFS(data!F:F,data!$A:$A,Calibration!$A87,data!$B:$B,Calibration!$B87,data!$C:$C,Calibration!$C87)</f>
        <v>0.84199630161075401</v>
      </c>
      <c r="G87" s="231">
        <f>SUMIFS(data!G:G,data!$A:$A,Calibration!$A87,data!$B:$B,Calibration!$B87,data!$C:$C,Calibration!$C87)</f>
        <v>0.60434740300124901</v>
      </c>
      <c r="H87" s="231">
        <f>SUMIFS(data!H:H,data!$A:$A,Calibration!$A87,data!$B:$B,Calibration!$B87,data!$C:$C,Calibration!$C87)</f>
        <v>0.27245108202288598</v>
      </c>
    </row>
    <row r="88" spans="1:8" x14ac:dyDescent="0.75">
      <c r="A88" s="230" t="s">
        <v>4</v>
      </c>
      <c r="B88" s="230" t="s">
        <v>26</v>
      </c>
      <c r="C88" s="230" t="s">
        <v>67</v>
      </c>
      <c r="D88" s="231">
        <f>SUMIFS(data!D:D,data!$A:$A,Calibration!$A88,data!$B:$B,Calibration!$B88,data!$C:$C,Calibration!$C88)</f>
        <v>13.6398880068219</v>
      </c>
      <c r="E88" s="231">
        <f>SUMIFS(data!E:E,data!$A:$A,Calibration!$A88,data!$B:$B,Calibration!$B88,data!$C:$C,Calibration!$C88)</f>
        <v>17.648158027349599</v>
      </c>
      <c r="F88" s="231">
        <f>SUMIFS(data!F:F,data!$A:$A,Calibration!$A88,data!$B:$B,Calibration!$B88,data!$C:$C,Calibration!$C88)</f>
        <v>12.579184026378799</v>
      </c>
      <c r="G88" s="231">
        <f>SUMIFS(data!G:G,data!$A:$A,Calibration!$A88,data!$B:$B,Calibration!$B88,data!$C:$C,Calibration!$C88)</f>
        <v>9.3174266402464294</v>
      </c>
      <c r="H88" s="231">
        <f>SUMIFS(data!H:H,data!$A:$A,Calibration!$A88,data!$B:$B,Calibration!$B88,data!$C:$C,Calibration!$C88)</f>
        <v>9.4715726075178992</v>
      </c>
    </row>
    <row r="89" spans="1:8" x14ac:dyDescent="0.75">
      <c r="A89" s="230" t="s">
        <v>4</v>
      </c>
      <c r="B89" s="230" t="s">
        <v>26</v>
      </c>
      <c r="C89" s="230" t="s">
        <v>68</v>
      </c>
      <c r="D89" s="231">
        <f>SUMIFS(data!D:D,data!$A:$A,Calibration!$A89,data!$B:$B,Calibration!$B89,data!$C:$C,Calibration!$C89)</f>
        <v>2.4949520331288402</v>
      </c>
      <c r="E89" s="231">
        <f>SUMIFS(data!E:E,data!$A:$A,Calibration!$A89,data!$B:$B,Calibration!$B89,data!$C:$C,Calibration!$C89)</f>
        <v>0</v>
      </c>
      <c r="F89" s="231">
        <f>SUMIFS(data!F:F,data!$A:$A,Calibration!$A89,data!$B:$B,Calibration!$B89,data!$C:$C,Calibration!$C89)</f>
        <v>1.90842958799632</v>
      </c>
      <c r="G89" s="231">
        <f>SUMIFS(data!G:G,data!$A:$A,Calibration!$A89,data!$B:$B,Calibration!$B89,data!$C:$C,Calibration!$C89)</f>
        <v>1.26745982362098</v>
      </c>
      <c r="H89" s="231">
        <f>SUMIFS(data!H:H,data!$A:$A,Calibration!$A89,data!$B:$B,Calibration!$B89,data!$C:$C,Calibration!$C89)</f>
        <v>1.4186765215688499</v>
      </c>
    </row>
    <row r="90" spans="1:8" x14ac:dyDescent="0.75">
      <c r="A90" s="230" t="s">
        <v>4</v>
      </c>
      <c r="B90" s="230" t="s">
        <v>26</v>
      </c>
      <c r="C90" s="230" t="s">
        <v>71</v>
      </c>
      <c r="D90" s="231">
        <f>SUMIFS(data!D:D,data!$A:$A,Calibration!$A90,data!$B:$B,Calibration!$B90,data!$C:$C,Calibration!$C90)</f>
        <v>14.615790000000001</v>
      </c>
      <c r="E90" s="231">
        <f>SUMIFS(data!E:E,data!$A:$A,Calibration!$A90,data!$B:$B,Calibration!$B90,data!$C:$C,Calibration!$C90)</f>
        <v>12.179824999999999</v>
      </c>
      <c r="F90" s="231">
        <f>SUMIFS(data!F:F,data!$A:$A,Calibration!$A90,data!$B:$B,Calibration!$B90,data!$C:$C,Calibration!$C90)</f>
        <v>12.6116941713539</v>
      </c>
      <c r="G90" s="231">
        <f>SUMIFS(data!G:G,data!$A:$A,Calibration!$A90,data!$B:$B,Calibration!$B90,data!$C:$C,Calibration!$C90)</f>
        <v>0.32974724186502802</v>
      </c>
      <c r="H90" s="231">
        <f>SUMIFS(data!H:H,data!$A:$A,Calibration!$A90,data!$B:$B,Calibration!$B90,data!$C:$C,Calibration!$C90)</f>
        <v>0.59111521732035499</v>
      </c>
    </row>
    <row r="91" spans="1:8" x14ac:dyDescent="0.75">
      <c r="A91" s="3" t="s">
        <v>4</v>
      </c>
      <c r="B91" s="3" t="s">
        <v>27</v>
      </c>
      <c r="C91" s="3" t="s">
        <v>61</v>
      </c>
      <c r="D91" s="5">
        <f>SUMIFS(data!D:D,data!$A:$A,Calibration!$A91,data!$B:$B,Calibration!$B91,data!$C:$C,Calibration!$C91)</f>
        <v>4.55769</v>
      </c>
      <c r="E91" s="5">
        <f>SUMIFS(data!E:E,data!$A:$A,Calibration!$A91,data!$B:$B,Calibration!$B91,data!$C:$C,Calibration!$C91)</f>
        <v>9.4985983846147608</v>
      </c>
      <c r="F91" s="5">
        <f>SUMIFS(data!F:F,data!$A:$A,Calibration!$A91,data!$B:$B,Calibration!$B91,data!$C:$C,Calibration!$C91)</f>
        <v>4.88148933368889</v>
      </c>
      <c r="G91" s="5">
        <f>SUMIFS(data!G:G,data!$A:$A,Calibration!$A91,data!$B:$B,Calibration!$B91,data!$C:$C,Calibration!$C91)</f>
        <v>1.5458839894583001</v>
      </c>
      <c r="H91" s="5">
        <f>SUMIFS(data!H:H,data!$A:$A,Calibration!$A91,data!$B:$B,Calibration!$B91,data!$C:$C,Calibration!$C91)</f>
        <v>1.5351159326985699</v>
      </c>
    </row>
    <row r="92" spans="1:8" x14ac:dyDescent="0.75">
      <c r="A92" s="3" t="s">
        <v>4</v>
      </c>
      <c r="B92" s="3" t="s">
        <v>27</v>
      </c>
      <c r="C92" s="3" t="s">
        <v>62</v>
      </c>
      <c r="D92" s="5">
        <f>SUMIFS(data!D:D,data!$A:$A,Calibration!$A92,data!$B:$B,Calibration!$B92,data!$C:$C,Calibration!$C92)</f>
        <v>0</v>
      </c>
      <c r="E92" s="5">
        <f>SUMIFS(data!E:E,data!$A:$A,Calibration!$A92,data!$B:$B,Calibration!$B92,data!$C:$C,Calibration!$C92)</f>
        <v>3.8704117461374699</v>
      </c>
      <c r="F92" s="5">
        <f>SUMIFS(data!F:F,data!$A:$A,Calibration!$A92,data!$B:$B,Calibration!$B92,data!$C:$C,Calibration!$C92)</f>
        <v>0</v>
      </c>
      <c r="G92" s="5">
        <f>SUMIFS(data!G:G,data!$A:$A,Calibration!$A92,data!$B:$B,Calibration!$B92,data!$C:$C,Calibration!$C92)</f>
        <v>1.55783213008281</v>
      </c>
      <c r="H92" s="5">
        <f>SUMIFS(data!H:H,data!$A:$A,Calibration!$A92,data!$B:$B,Calibration!$B92,data!$C:$C,Calibration!$C92)</f>
        <v>1.45836013606365</v>
      </c>
    </row>
    <row r="93" spans="1:8" x14ac:dyDescent="0.75">
      <c r="A93" s="3" t="s">
        <v>4</v>
      </c>
      <c r="B93" s="3" t="s">
        <v>27</v>
      </c>
      <c r="C93" s="3" t="s">
        <v>63</v>
      </c>
      <c r="D93" s="5">
        <f>SUMIFS(data!D:D,data!$A:$A,Calibration!$A93,data!$B:$B,Calibration!$B93,data!$C:$C,Calibration!$C93)</f>
        <v>2.3338600000000098</v>
      </c>
      <c r="E93" s="5">
        <f>SUMIFS(data!E:E,data!$A:$A,Calibration!$A93,data!$B:$B,Calibration!$B93,data!$C:$C,Calibration!$C93)</f>
        <v>0</v>
      </c>
      <c r="F93" s="5">
        <f>SUMIFS(data!F:F,data!$A:$A,Calibration!$A93,data!$B:$B,Calibration!$B93,data!$C:$C,Calibration!$C93)</f>
        <v>0</v>
      </c>
      <c r="G93" s="5">
        <f>SUMIFS(data!G:G,data!$A:$A,Calibration!$A93,data!$B:$B,Calibration!$B93,data!$C:$C,Calibration!$C93)</f>
        <v>0.38897666666666703</v>
      </c>
      <c r="H93" s="5">
        <f>SUMIFS(data!H:H,data!$A:$A,Calibration!$A93,data!$B:$B,Calibration!$B93,data!$C:$C,Calibration!$C93)</f>
        <v>1.75003216327662</v>
      </c>
    </row>
    <row r="94" spans="1:8" x14ac:dyDescent="0.75">
      <c r="A94" s="3" t="s">
        <v>4</v>
      </c>
      <c r="B94" s="3" t="s">
        <v>27</v>
      </c>
      <c r="C94" s="3" t="s">
        <v>64</v>
      </c>
      <c r="D94" s="5">
        <f>SUMIFS(data!D:D,data!$A:$A,Calibration!$A94,data!$B:$B,Calibration!$B94,data!$C:$C,Calibration!$C94)</f>
        <v>11.929648</v>
      </c>
      <c r="E94" s="5">
        <f>SUMIFS(data!E:E,data!$A:$A,Calibration!$A94,data!$B:$B,Calibration!$B94,data!$C:$C,Calibration!$C94)</f>
        <v>17.997918803504501</v>
      </c>
      <c r="F94" s="5">
        <f>SUMIFS(data!F:F,data!$A:$A,Calibration!$A94,data!$B:$B,Calibration!$B94,data!$C:$C,Calibration!$C94)</f>
        <v>7.8404228682633699</v>
      </c>
      <c r="G94" s="5">
        <f>SUMIFS(data!G:G,data!$A:$A,Calibration!$A94,data!$B:$B,Calibration!$B94,data!$C:$C,Calibration!$C94)</f>
        <v>6.8647299431628301</v>
      </c>
      <c r="H94" s="5">
        <f>SUMIFS(data!H:H,data!$A:$A,Calibration!$A94,data!$B:$B,Calibration!$B94,data!$C:$C,Calibration!$C94)</f>
        <v>4.3750804081915602</v>
      </c>
    </row>
    <row r="95" spans="1:8" x14ac:dyDescent="0.75">
      <c r="A95" s="3" t="s">
        <v>4</v>
      </c>
      <c r="B95" s="3" t="s">
        <v>27</v>
      </c>
      <c r="C95" s="3" t="s">
        <v>65</v>
      </c>
      <c r="D95" s="5">
        <f>SUMIFS(data!D:D,data!$A:$A,Calibration!$A95,data!$B:$B,Calibration!$B95,data!$C:$C,Calibration!$C95)</f>
        <v>0</v>
      </c>
      <c r="E95" s="5">
        <f>SUMIFS(data!E:E,data!$A:$A,Calibration!$A95,data!$B:$B,Calibration!$B95,data!$C:$C,Calibration!$C95)</f>
        <v>0</v>
      </c>
      <c r="F95" s="5">
        <f>SUMIFS(data!F:F,data!$A:$A,Calibration!$A95,data!$B:$B,Calibration!$B95,data!$C:$C,Calibration!$C95)</f>
        <v>0</v>
      </c>
      <c r="G95" s="5">
        <f>SUMIFS(data!G:G,data!$A:$A,Calibration!$A95,data!$B:$B,Calibration!$B95,data!$C:$C,Calibration!$C95)</f>
        <v>0</v>
      </c>
      <c r="H95" s="5">
        <f>SUMIFS(data!H:H,data!$A:$A,Calibration!$A95,data!$B:$B,Calibration!$B95,data!$C:$C,Calibration!$C95)</f>
        <v>0</v>
      </c>
    </row>
    <row r="96" spans="1:8" x14ac:dyDescent="0.75">
      <c r="A96" s="3" t="s">
        <v>4</v>
      </c>
      <c r="B96" s="3" t="s">
        <v>27</v>
      </c>
      <c r="C96" s="3" t="s">
        <v>66</v>
      </c>
      <c r="D96" s="5">
        <f>SUMIFS(data!D:D,data!$A:$A,Calibration!$A96,data!$B:$B,Calibration!$B96,data!$C:$C,Calibration!$C96)</f>
        <v>2.38104</v>
      </c>
      <c r="E96" s="5">
        <f>SUMIFS(data!E:E,data!$A:$A,Calibration!$A96,data!$B:$B,Calibration!$B96,data!$C:$C,Calibration!$C96)</f>
        <v>2.3016719999999999</v>
      </c>
      <c r="F96" s="5">
        <f>SUMIFS(data!F:F,data!$A:$A,Calibration!$A96,data!$B:$B,Calibration!$B96,data!$C:$C,Calibration!$C96)</f>
        <v>0.83634613184222795</v>
      </c>
      <c r="G96" s="5">
        <f>SUMIFS(data!G:G,data!$A:$A,Calibration!$A96,data!$B:$B,Calibration!$B96,data!$C:$C,Calibration!$C96)</f>
        <v>0.88115387399122802</v>
      </c>
      <c r="H96" s="5">
        <f>SUMIFS(data!H:H,data!$A:$A,Calibration!$A96,data!$B:$B,Calibration!$B96,data!$C:$C,Calibration!$C96)</f>
        <v>0</v>
      </c>
    </row>
    <row r="97" spans="1:8" x14ac:dyDescent="0.75">
      <c r="A97" s="3" t="s">
        <v>4</v>
      </c>
      <c r="B97" s="3" t="s">
        <v>27</v>
      </c>
      <c r="C97" s="3" t="s">
        <v>67</v>
      </c>
      <c r="D97" s="5">
        <f>SUMIFS(data!D:D,data!$A:$A,Calibration!$A97,data!$B:$B,Calibration!$B97,data!$C:$C,Calibration!$C97)</f>
        <v>4.22241</v>
      </c>
      <c r="E97" s="5">
        <f>SUMIFS(data!E:E,data!$A:$A,Calibration!$A97,data!$B:$B,Calibration!$B97,data!$C:$C,Calibration!$C97)</f>
        <v>16.239387389719401</v>
      </c>
      <c r="F97" s="5">
        <f>SUMIFS(data!F:F,data!$A:$A,Calibration!$A97,data!$B:$B,Calibration!$B97,data!$C:$C,Calibration!$C97)</f>
        <v>2.1038124437565302</v>
      </c>
      <c r="G97" s="5">
        <f>SUMIFS(data!G:G,data!$A:$A,Calibration!$A97,data!$B:$B,Calibration!$B97,data!$C:$C,Calibration!$C97)</f>
        <v>4.4057693699561504</v>
      </c>
      <c r="H97" s="5">
        <f>SUMIFS(data!H:H,data!$A:$A,Calibration!$A97,data!$B:$B,Calibration!$B97,data!$C:$C,Calibration!$C97)</f>
        <v>5.8334405442536701</v>
      </c>
    </row>
    <row r="98" spans="1:8" x14ac:dyDescent="0.75">
      <c r="A98" s="3" t="s">
        <v>4</v>
      </c>
      <c r="B98" s="3" t="s">
        <v>27</v>
      </c>
      <c r="C98" s="3" t="s">
        <v>68</v>
      </c>
      <c r="D98" s="5">
        <f>SUMIFS(data!D:D,data!$A:$A,Calibration!$A98,data!$B:$B,Calibration!$B98,data!$C:$C,Calibration!$C98)</f>
        <v>16.381139999999998</v>
      </c>
      <c r="E98" s="5">
        <f>SUMIFS(data!E:E,data!$A:$A,Calibration!$A98,data!$B:$B,Calibration!$B98,data!$C:$C,Calibration!$C98)</f>
        <v>27.092882222962199</v>
      </c>
      <c r="F98" s="5">
        <f>SUMIFS(data!F:F,data!$A:$A,Calibration!$A98,data!$B:$B,Calibration!$B98,data!$C:$C,Calibration!$C98)</f>
        <v>21.234478601546598</v>
      </c>
      <c r="G98" s="5">
        <f>SUMIFS(data!G:G,data!$A:$A,Calibration!$A98,data!$B:$B,Calibration!$B98,data!$C:$C,Calibration!$C98)</f>
        <v>14.392179941856799</v>
      </c>
      <c r="H98" s="5">
        <f>SUMIFS(data!H:H,data!$A:$A,Calibration!$A98,data!$B:$B,Calibration!$B98,data!$C:$C,Calibration!$C98)</f>
        <v>14.5836013606365</v>
      </c>
    </row>
    <row r="99" spans="1:8" x14ac:dyDescent="0.75">
      <c r="A99" s="3" t="s">
        <v>4</v>
      </c>
      <c r="B99" s="3" t="s">
        <v>27</v>
      </c>
      <c r="C99" s="3" t="s">
        <v>71</v>
      </c>
      <c r="D99" s="5">
        <f>SUMIFS(data!D:D,data!$A:$A,Calibration!$A99,data!$B:$B,Calibration!$B99,data!$C:$C,Calibration!$C99)</f>
        <v>0.98563999999999896</v>
      </c>
      <c r="E99" s="5">
        <f>SUMIFS(data!E:E,data!$A:$A,Calibration!$A99,data!$B:$B,Calibration!$B99,data!$C:$C,Calibration!$C99)</f>
        <v>0.95278533333333304</v>
      </c>
      <c r="F99" s="5">
        <f>SUMIFS(data!F:F,data!$A:$A,Calibration!$A99,data!$B:$B,Calibration!$B99,data!$C:$C,Calibration!$C99)</f>
        <v>0.65336857235528201</v>
      </c>
      <c r="G99" s="5">
        <f>SUMIFS(data!G:G,data!$A:$A,Calibration!$A99,data!$B:$B,Calibration!$B99,data!$C:$C,Calibration!$C99)</f>
        <v>0.88115387399123002</v>
      </c>
      <c r="H99" s="5">
        <f>SUMIFS(data!H:H,data!$A:$A,Calibration!$A99,data!$B:$B,Calibration!$B99,data!$C:$C,Calibration!$C99)</f>
        <v>1.16668810885092</v>
      </c>
    </row>
    <row r="100" spans="1:8" x14ac:dyDescent="0.75">
      <c r="A100" s="3" t="s">
        <v>4</v>
      </c>
      <c r="B100" s="3" t="s">
        <v>28</v>
      </c>
      <c r="C100" s="3" t="s">
        <v>79</v>
      </c>
      <c r="D100" s="5">
        <f>SUMIFS(data!D:D,data!$A:$A,Calibration!$A100,data!$B:$B,Calibration!$B100,data!$C:$C,Calibration!$C100)</f>
        <v>0</v>
      </c>
      <c r="E100" s="5">
        <f>SUMIFS(data!E:E,data!$A:$A,Calibration!$A100,data!$B:$B,Calibration!$B100,data!$C:$C,Calibration!$C100)</f>
        <v>31.818065997087999</v>
      </c>
      <c r="F100" s="5">
        <f>SUMIFS(data!F:F,data!$A:$A,Calibration!$A100,data!$B:$B,Calibration!$B100,data!$C:$C,Calibration!$C100)</f>
        <v>40.684322254240001</v>
      </c>
      <c r="G100" s="5">
        <f>SUMIFS(data!G:G,data!$A:$A,Calibration!$A100,data!$B:$B,Calibration!$B100,data!$C:$C,Calibration!$C100)</f>
        <v>43.22771521936</v>
      </c>
      <c r="H100" s="5">
        <f>SUMIFS(data!H:H,data!$A:$A,Calibration!$A100,data!$B:$B,Calibration!$B100,data!$C:$C,Calibration!$C100)</f>
        <v>39.707640123480203</v>
      </c>
    </row>
    <row r="101" spans="1:8" x14ac:dyDescent="0.75">
      <c r="A101" s="3" t="s">
        <v>4</v>
      </c>
      <c r="B101" s="3" t="s">
        <v>28</v>
      </c>
      <c r="C101" s="3" t="s">
        <v>63</v>
      </c>
      <c r="D101" s="5">
        <f>SUMIFS(data!D:D,data!$A:$A,Calibration!$A101,data!$B:$B,Calibration!$B101,data!$C:$C,Calibration!$C101)</f>
        <v>0</v>
      </c>
      <c r="E101" s="5">
        <f>SUMIFS(data!E:E,data!$A:$A,Calibration!$A101,data!$B:$B,Calibration!$B101,data!$C:$C,Calibration!$C101)</f>
        <v>9.9410652000000002E-2</v>
      </c>
      <c r="F101" s="5">
        <f>SUMIFS(data!F:F,data!$A:$A,Calibration!$A101,data!$B:$B,Calibration!$B101,data!$C:$C,Calibration!$C101)</f>
        <v>0.12746646</v>
      </c>
      <c r="G101" s="5">
        <f>SUMIFS(data!G:G,data!$A:$A,Calibration!$A101,data!$B:$B,Calibration!$B101,data!$C:$C,Calibration!$C101)</f>
        <v>0.14236398</v>
      </c>
      <c r="H101" s="5">
        <f>SUMIFS(data!H:H,data!$A:$A,Calibration!$A101,data!$B:$B,Calibration!$B101,data!$C:$C,Calibration!$C101)</f>
        <v>1.94989469651798</v>
      </c>
    </row>
    <row r="102" spans="1:8" x14ac:dyDescent="0.75">
      <c r="A102" s="3" t="s">
        <v>4</v>
      </c>
      <c r="B102" s="3" t="s">
        <v>28</v>
      </c>
      <c r="C102" s="3" t="s">
        <v>66</v>
      </c>
      <c r="D102" s="5">
        <f>SUMIFS(data!D:D,data!$A:$A,Calibration!$A102,data!$B:$B,Calibration!$B102,data!$C:$C,Calibration!$C102)</f>
        <v>0</v>
      </c>
      <c r="E102" s="5">
        <f>SUMIFS(data!E:E,data!$A:$A,Calibration!$A102,data!$B:$B,Calibration!$B102,data!$C:$C,Calibration!$C102)</f>
        <v>14.327146967447201</v>
      </c>
      <c r="F102" s="5">
        <f>SUMIFS(data!F:F,data!$A:$A,Calibration!$A102,data!$B:$B,Calibration!$B102,data!$C:$C,Calibration!$C102)</f>
        <v>16.2076293330677</v>
      </c>
      <c r="G102" s="5">
        <f>SUMIFS(data!G:G,data!$A:$A,Calibration!$A102,data!$B:$B,Calibration!$B102,data!$C:$C,Calibration!$C102)</f>
        <v>19.5420906248963</v>
      </c>
      <c r="H102" s="5">
        <f>SUMIFS(data!H:H,data!$A:$A,Calibration!$A102,data!$B:$B,Calibration!$B102,data!$C:$C,Calibration!$C102)</f>
        <v>0</v>
      </c>
    </row>
    <row r="103" spans="1:8" x14ac:dyDescent="0.75">
      <c r="A103" s="3" t="s">
        <v>4</v>
      </c>
      <c r="B103" s="3" t="s">
        <v>28</v>
      </c>
      <c r="C103" s="3" t="s">
        <v>67</v>
      </c>
      <c r="D103" s="5">
        <f>SUMIFS(data!D:D,data!$A:$A,Calibration!$A103,data!$B:$B,Calibration!$B103,data!$C:$C,Calibration!$C103)</f>
        <v>0</v>
      </c>
      <c r="E103" s="5">
        <f>SUMIFS(data!E:E,data!$A:$A,Calibration!$A103,data!$B:$B,Calibration!$B103,data!$C:$C,Calibration!$C103)</f>
        <v>0.22314400000000001</v>
      </c>
      <c r="F103" s="5">
        <f>SUMIFS(data!F:F,data!$A:$A,Calibration!$A103,data!$B:$B,Calibration!$B103,data!$C:$C,Calibration!$C103)</f>
        <v>0.28611999999999999</v>
      </c>
      <c r="G103" s="5">
        <f>SUMIFS(data!G:G,data!$A:$A,Calibration!$A103,data!$B:$B,Calibration!$B103,data!$C:$C,Calibration!$C103)</f>
        <v>1.24150827676266</v>
      </c>
      <c r="H103" s="5">
        <f>SUMIFS(data!H:H,data!$A:$A,Calibration!$A103,data!$B:$B,Calibration!$B103,data!$C:$C,Calibration!$C103)</f>
        <v>8.6587564944704596</v>
      </c>
    </row>
    <row r="104" spans="1:8" x14ac:dyDescent="0.75">
      <c r="A104" s="3" t="s">
        <v>4</v>
      </c>
      <c r="B104" s="3" t="s">
        <v>28</v>
      </c>
      <c r="C104" s="3" t="s">
        <v>68</v>
      </c>
      <c r="D104" s="5">
        <f>SUMIFS(data!D:D,data!$A:$A,Calibration!$A104,data!$B:$B,Calibration!$B104,data!$C:$C,Calibration!$C104)</f>
        <v>0</v>
      </c>
      <c r="E104" s="5">
        <f>SUMIFS(data!E:E,data!$A:$A,Calibration!$A104,data!$B:$B,Calibration!$B104,data!$C:$C,Calibration!$C104)</f>
        <v>9.9463066240000106</v>
      </c>
      <c r="F104" s="5">
        <f>SUMIFS(data!F:F,data!$A:$A,Calibration!$A104,data!$B:$B,Calibration!$B104,data!$C:$C,Calibration!$C104)</f>
        <v>12.621655519999999</v>
      </c>
      <c r="G104" s="5">
        <f>SUMIFS(data!G:G,data!$A:$A,Calibration!$A104,data!$B:$B,Calibration!$B104,data!$C:$C,Calibration!$C104)</f>
        <v>13.936978787199999</v>
      </c>
      <c r="H104" s="5">
        <f>SUMIFS(data!H:H,data!$A:$A,Calibration!$A104,data!$B:$B,Calibration!$B104,data!$C:$C,Calibration!$C104)</f>
        <v>13.4621902691238</v>
      </c>
    </row>
    <row r="105" spans="1:8" x14ac:dyDescent="0.75">
      <c r="A105" s="3" t="s">
        <v>4</v>
      </c>
      <c r="B105" s="3" t="s">
        <v>28</v>
      </c>
      <c r="C105" s="3" t="s">
        <v>71</v>
      </c>
      <c r="D105" s="5">
        <f>SUMIFS(data!D:D,data!$A:$A,Calibration!$A105,data!$B:$B,Calibration!$B105,data!$C:$C,Calibration!$C105)</f>
        <v>0</v>
      </c>
      <c r="E105" s="5">
        <f>SUMIFS(data!E:E,data!$A:$A,Calibration!$A105,data!$B:$B,Calibration!$B105,data!$C:$C,Calibration!$C105)</f>
        <v>0</v>
      </c>
      <c r="F105" s="5">
        <f>SUMIFS(data!F:F,data!$A:$A,Calibration!$A105,data!$B:$B,Calibration!$B105,data!$C:$C,Calibration!$C105)</f>
        <v>0</v>
      </c>
      <c r="G105" s="5">
        <f>SUMIFS(data!G:G,data!$A:$A,Calibration!$A105,data!$B:$B,Calibration!$B105,data!$C:$C,Calibration!$C105)</f>
        <v>0</v>
      </c>
      <c r="H105" s="5">
        <f>SUMIFS(data!H:H,data!$A:$A,Calibration!$A105,data!$B:$B,Calibration!$B105,data!$C:$C,Calibration!$C105)</f>
        <v>0</v>
      </c>
    </row>
    <row r="106" spans="1:8" x14ac:dyDescent="0.75">
      <c r="A106" s="3" t="s">
        <v>4</v>
      </c>
      <c r="B106" s="3" t="s">
        <v>29</v>
      </c>
      <c r="C106" s="3" t="s">
        <v>80</v>
      </c>
      <c r="D106" s="5">
        <f>SUMIFS(data!D:D,data!$A:$A,Calibration!$A106,data!$B:$B,Calibration!$B106,data!$C:$C,Calibration!$C106)</f>
        <v>1.3613459999999999</v>
      </c>
      <c r="E106" s="5">
        <f>SUMIFS(data!E:E,data!$A:$A,Calibration!$A106,data!$B:$B,Calibration!$B106,data!$C:$C,Calibration!$C106)</f>
        <v>2.3932412282128999</v>
      </c>
      <c r="F106" s="5">
        <f>SUMIFS(data!F:F,data!$A:$A,Calibration!$A106,data!$B:$B,Calibration!$B106,data!$C:$C,Calibration!$C106)</f>
        <v>7.3504819097411103</v>
      </c>
      <c r="G106" s="5">
        <f>SUMIFS(data!G:G,data!$A:$A,Calibration!$A106,data!$B:$B,Calibration!$B106,data!$C:$C,Calibration!$C106)</f>
        <v>10.0096855262309</v>
      </c>
      <c r="H106" s="5">
        <f>SUMIFS(data!H:H,data!$A:$A,Calibration!$A106,data!$B:$B,Calibration!$B106,data!$C:$C,Calibration!$C106)</f>
        <v>10.2313662889194</v>
      </c>
    </row>
    <row r="107" spans="1:8" x14ac:dyDescent="0.75">
      <c r="A107" s="3" t="s">
        <v>5</v>
      </c>
      <c r="B107" s="3" t="s">
        <v>30</v>
      </c>
      <c r="C107" s="3" t="s">
        <v>81</v>
      </c>
      <c r="D107" s="5">
        <f>SUMIFS(data!D:D,data!$A:$A,Calibration!$A107,data!$B:$B,Calibration!$B107,data!$C:$C,Calibration!$C107)</f>
        <v>16.561656289999998</v>
      </c>
      <c r="E107" s="5">
        <f>SUMIFS(data!E:E,data!$A:$A,Calibration!$A107,data!$B:$B,Calibration!$B107,data!$C:$C,Calibration!$C107)</f>
        <v>13.817602410764099</v>
      </c>
      <c r="F107" s="5">
        <f>SUMIFS(data!F:F,data!$A:$A,Calibration!$A107,data!$B:$B,Calibration!$B107,data!$C:$C,Calibration!$C107)</f>
        <v>9.9628234273791705</v>
      </c>
      <c r="G107" s="5">
        <f>SUMIFS(data!G:G,data!$A:$A,Calibration!$A107,data!$B:$B,Calibration!$B107,data!$C:$C,Calibration!$C107)</f>
        <v>8.8740127705851997</v>
      </c>
      <c r="H107" s="5">
        <f>SUMIFS(data!H:H,data!$A:$A,Calibration!$A107,data!$B:$B,Calibration!$B107,data!$C:$C,Calibration!$C107)</f>
        <v>11.5738870990347</v>
      </c>
    </row>
    <row r="108" spans="1:8" x14ac:dyDescent="0.75">
      <c r="A108" s="3" t="s">
        <v>5</v>
      </c>
      <c r="B108" s="3" t="s">
        <v>30</v>
      </c>
      <c r="C108" s="3" t="s">
        <v>82</v>
      </c>
      <c r="D108" s="5">
        <f>SUMIFS(data!D:D,data!$A:$A,Calibration!$A108,data!$B:$B,Calibration!$B108,data!$C:$C,Calibration!$C108)</f>
        <v>3.94531301</v>
      </c>
      <c r="E108" s="5">
        <f>SUMIFS(data!E:E,data!$A:$A,Calibration!$A108,data!$B:$B,Calibration!$B108,data!$C:$C,Calibration!$C108)</f>
        <v>4.8712381509363398</v>
      </c>
      <c r="F108" s="5">
        <f>SUMIFS(data!F:F,data!$A:$A,Calibration!$A108,data!$B:$B,Calibration!$B108,data!$C:$C,Calibration!$C108)</f>
        <v>7.3060705134113997</v>
      </c>
      <c r="G108" s="5">
        <f>SUMIFS(data!G:G,data!$A:$A,Calibration!$A108,data!$B:$B,Calibration!$B108,data!$C:$C,Calibration!$C108)</f>
        <v>6.9047414005547498</v>
      </c>
      <c r="H108" s="5">
        <f>SUMIFS(data!H:H,data!$A:$A,Calibration!$A108,data!$B:$B,Calibration!$B108,data!$C:$C,Calibration!$C108)</f>
        <v>5.1485400743531198</v>
      </c>
    </row>
    <row r="109" spans="1:8" x14ac:dyDescent="0.75">
      <c r="A109" s="3" t="s">
        <v>5</v>
      </c>
      <c r="B109" s="3" t="s">
        <v>30</v>
      </c>
      <c r="C109" s="3" t="s">
        <v>83</v>
      </c>
      <c r="D109" s="5">
        <f>SUMIFS(data!D:D,data!$A:$A,Calibration!$A109,data!$B:$B,Calibration!$B109,data!$C:$C,Calibration!$C109)</f>
        <v>0</v>
      </c>
      <c r="E109" s="5">
        <f>SUMIFS(data!E:E,data!$A:$A,Calibration!$A109,data!$B:$B,Calibration!$B109,data!$C:$C,Calibration!$C109)</f>
        <v>1.4657914166039601</v>
      </c>
      <c r="F109" s="5">
        <f>SUMIFS(data!F:F,data!$A:$A,Calibration!$A109,data!$B:$B,Calibration!$B109,data!$C:$C,Calibration!$C109)</f>
        <v>3.3209411424597302</v>
      </c>
      <c r="G109" s="5">
        <f>SUMIFS(data!G:G,data!$A:$A,Calibration!$A109,data!$B:$B,Calibration!$B109,data!$C:$C,Calibration!$C109)</f>
        <v>4.6039413510818399</v>
      </c>
      <c r="H109" s="5">
        <f>SUMIFS(data!H:H,data!$A:$A,Calibration!$A109,data!$B:$B,Calibration!$B109,data!$C:$C,Calibration!$C109)</f>
        <v>4.8850058021123797</v>
      </c>
    </row>
    <row r="110" spans="1:8" x14ac:dyDescent="0.75">
      <c r="A110" s="3" t="s">
        <v>5</v>
      </c>
      <c r="B110" s="3" t="s">
        <v>30</v>
      </c>
      <c r="C110" s="3" t="s">
        <v>84</v>
      </c>
      <c r="D110" s="5">
        <f>SUMIFS(data!D:D,data!$A:$A,Calibration!$A110,data!$B:$B,Calibration!$B110,data!$C:$C,Calibration!$C110)</f>
        <v>19.7475185250001</v>
      </c>
      <c r="E110" s="5">
        <f>SUMIFS(data!E:E,data!$A:$A,Calibration!$A110,data!$B:$B,Calibration!$B110,data!$C:$C,Calibration!$C110)</f>
        <v>16.4901534367945</v>
      </c>
      <c r="F110" s="5">
        <f>SUMIFS(data!F:F,data!$A:$A,Calibration!$A110,data!$B:$B,Calibration!$B110,data!$C:$C,Calibration!$C110)</f>
        <v>12.619576341347001</v>
      </c>
      <c r="G110" s="5">
        <f>SUMIFS(data!G:G,data!$A:$A,Calibration!$A110,data!$B:$B,Calibration!$B110,data!$C:$C,Calibration!$C110)</f>
        <v>12.7391847013886</v>
      </c>
      <c r="H110" s="5">
        <f>SUMIFS(data!H:H,data!$A:$A,Calibration!$A110,data!$B:$B,Calibration!$B110,data!$C:$C,Calibration!$C110)</f>
        <v>12.6043359023751</v>
      </c>
    </row>
    <row r="111" spans="1:8" x14ac:dyDescent="0.75">
      <c r="A111" s="3" t="s">
        <v>5</v>
      </c>
      <c r="B111" s="3" t="s">
        <v>31</v>
      </c>
      <c r="C111" s="3" t="s">
        <v>83</v>
      </c>
      <c r="D111" s="5">
        <f>SUMIFS(data!D:D,data!$A:$A,Calibration!$A111,data!$B:$B,Calibration!$B111,data!$C:$C,Calibration!$C111)</f>
        <v>0.44357772642469001</v>
      </c>
      <c r="E111" s="5">
        <f>SUMIFS(data!E:E,data!$A:$A,Calibration!$A111,data!$B:$B,Calibration!$B111,data!$C:$C,Calibration!$C111)</f>
        <v>0.55710801015061195</v>
      </c>
      <c r="F111" s="5">
        <f>SUMIFS(data!F:F,data!$A:$A,Calibration!$A111,data!$B:$B,Calibration!$B111,data!$C:$C,Calibration!$C111)</f>
        <v>0.241337095281078</v>
      </c>
      <c r="G111" s="5">
        <f>SUMIFS(data!G:G,data!$A:$A,Calibration!$A111,data!$B:$B,Calibration!$B111,data!$C:$C,Calibration!$C111)</f>
        <v>0.31772430920421202</v>
      </c>
      <c r="H111" s="5">
        <f>SUMIFS(data!H:H,data!$A:$A,Calibration!$A111,data!$B:$B,Calibration!$B111,data!$C:$C,Calibration!$C111)</f>
        <v>0.49317552997437902</v>
      </c>
    </row>
    <row r="112" spans="1:8" x14ac:dyDescent="0.75">
      <c r="A112" s="3" t="s">
        <v>5</v>
      </c>
      <c r="B112" s="3" t="s">
        <v>32</v>
      </c>
      <c r="C112" s="3" t="s">
        <v>83</v>
      </c>
      <c r="D112" s="5">
        <f>SUMIFS(data!D:D,data!$A:$A,Calibration!$A112,data!$B:$B,Calibration!$B112,data!$C:$C,Calibration!$C112)</f>
        <v>30.6201704952</v>
      </c>
      <c r="E112" s="5">
        <f>SUMIFS(data!E:E,data!$A:$A,Calibration!$A112,data!$B:$B,Calibration!$B112,data!$C:$C,Calibration!$C112)</f>
        <v>30.8824445877157</v>
      </c>
      <c r="F112" s="5">
        <f>SUMIFS(data!F:F,data!$A:$A,Calibration!$A112,data!$B:$B,Calibration!$B112,data!$C:$C,Calibration!$C112)</f>
        <v>31.265130216929801</v>
      </c>
      <c r="G112" s="5">
        <f>SUMIFS(data!G:G,data!$A:$A,Calibration!$A112,data!$B:$B,Calibration!$B112,data!$C:$C,Calibration!$C112)</f>
        <v>29.9383690220793</v>
      </c>
      <c r="H112" s="5">
        <f>SUMIFS(data!H:H,data!$A:$A,Calibration!$A112,data!$B:$B,Calibration!$B112,data!$C:$C,Calibration!$C112)</f>
        <v>31.778872650855899</v>
      </c>
    </row>
    <row r="113" spans="1:8" x14ac:dyDescent="0.75">
      <c r="A113" s="3" t="s">
        <v>5</v>
      </c>
      <c r="B113" s="3" t="s">
        <v>33</v>
      </c>
      <c r="C113" s="3" t="s">
        <v>85</v>
      </c>
      <c r="D113" s="5">
        <f>SUMIFS(data!D:D,data!$A:$A,Calibration!$A113,data!$B:$B,Calibration!$B113,data!$C:$C,Calibration!$C113)</f>
        <v>1.1723040000000001E-2</v>
      </c>
      <c r="E113" s="5">
        <f>SUMIFS(data!E:E,data!$A:$A,Calibration!$A113,data!$B:$B,Calibration!$B113,data!$C:$C,Calibration!$C113)</f>
        <v>1.1136887999999999E-2</v>
      </c>
      <c r="F113" s="5">
        <f>SUMIFS(data!F:F,data!$A:$A,Calibration!$A113,data!$B:$B,Calibration!$B113,data!$C:$C,Calibration!$C113)</f>
        <v>6.1545959999999896E-3</v>
      </c>
      <c r="G113" s="5">
        <f>SUMIFS(data!G:G,data!$A:$A,Calibration!$A113,data!$B:$B,Calibration!$B113,data!$C:$C,Calibration!$C113)</f>
        <v>1.1723040000000001E-3</v>
      </c>
      <c r="H113" s="5">
        <f>SUMIFS(data!H:H,data!$A:$A,Calibration!$A113,data!$B:$B,Calibration!$B113,data!$C:$C,Calibration!$C113)</f>
        <v>0.236375741482761</v>
      </c>
    </row>
    <row r="114" spans="1:8" x14ac:dyDescent="0.75">
      <c r="A114" s="3" t="s">
        <v>5</v>
      </c>
      <c r="B114" s="3" t="s">
        <v>33</v>
      </c>
      <c r="C114" s="3" t="s">
        <v>86</v>
      </c>
      <c r="D114" s="5">
        <f>SUMIFS(data!D:D,data!$A:$A,Calibration!$A114,data!$B:$B,Calibration!$B114,data!$C:$C,Calibration!$C114)</f>
        <v>0.24986279559833999</v>
      </c>
      <c r="E114" s="5">
        <f>SUMIFS(data!E:E,data!$A:$A,Calibration!$A114,data!$B:$B,Calibration!$B114,data!$C:$C,Calibration!$C114)</f>
        <v>1.8840744513665399</v>
      </c>
      <c r="F114" s="5">
        <f>SUMIFS(data!F:F,data!$A:$A,Calibration!$A114,data!$B:$B,Calibration!$B114,data!$C:$C,Calibration!$C114)</f>
        <v>1.24544313004745</v>
      </c>
      <c r="G114" s="5">
        <f>SUMIFS(data!G:G,data!$A:$A,Calibration!$A114,data!$B:$B,Calibration!$B114,data!$C:$C,Calibration!$C114)</f>
        <v>1.0082533944668599</v>
      </c>
      <c r="H114" s="5">
        <f>SUMIFS(data!H:H,data!$A:$A,Calibration!$A114,data!$B:$B,Calibration!$B114,data!$C:$C,Calibration!$C114)</f>
        <v>0.97712384647898398</v>
      </c>
    </row>
    <row r="115" spans="1:8" x14ac:dyDescent="0.75">
      <c r="A115" s="3" t="s">
        <v>5</v>
      </c>
      <c r="B115" s="3" t="s">
        <v>33</v>
      </c>
      <c r="C115" s="3" t="s">
        <v>87</v>
      </c>
      <c r="D115" s="5">
        <f>SUMIFS(data!D:D,data!$A:$A,Calibration!$A115,data!$B:$B,Calibration!$B115,data!$C:$C,Calibration!$C115)</f>
        <v>1.01236824E-2</v>
      </c>
      <c r="E115" s="5">
        <f>SUMIFS(data!E:E,data!$A:$A,Calibration!$A115,data!$B:$B,Calibration!$B115,data!$C:$C,Calibration!$C115)</f>
        <v>9.6174982799999802E-3</v>
      </c>
      <c r="F115" s="5">
        <f>SUMIFS(data!F:F,data!$A:$A,Calibration!$A115,data!$B:$B,Calibration!$B115,data!$C:$C,Calibration!$C115)</f>
        <v>1.0465030033330899E-3</v>
      </c>
      <c r="G115" s="5">
        <f>SUMIFS(data!G:G,data!$A:$A,Calibration!$A115,data!$B:$B,Calibration!$B115,data!$C:$C,Calibration!$C115)</f>
        <v>9.9960605125411499E-4</v>
      </c>
      <c r="H115" s="5">
        <f>SUMIFS(data!H:H,data!$A:$A,Calibration!$A115,data!$B:$B,Calibration!$B115,data!$C:$C,Calibration!$C115)</f>
        <v>9.06205150136008E-4</v>
      </c>
    </row>
    <row r="116" spans="1:8" x14ac:dyDescent="0.75">
      <c r="A116" s="3" t="s">
        <v>5</v>
      </c>
      <c r="B116" s="3" t="s">
        <v>33</v>
      </c>
      <c r="C116" s="3" t="s">
        <v>81</v>
      </c>
      <c r="D116" s="5">
        <f>SUMIFS(data!D:D,data!$A:$A,Calibration!$A116,data!$B:$B,Calibration!$B116,data!$C:$C,Calibration!$C116)</f>
        <v>0.43968998999999998</v>
      </c>
      <c r="E116" s="5">
        <f>SUMIFS(data!E:E,data!$A:$A,Calibration!$A116,data!$B:$B,Calibration!$B116,data!$C:$C,Calibration!$C116)</f>
        <v>0</v>
      </c>
      <c r="F116" s="5">
        <f>SUMIFS(data!F:F,data!$A:$A,Calibration!$A116,data!$B:$B,Calibration!$B116,data!$C:$C,Calibration!$C116)</f>
        <v>0.46506914645192898</v>
      </c>
      <c r="G116" s="5">
        <f>SUMIFS(data!G:G,data!$A:$A,Calibration!$A116,data!$B:$B,Calibration!$B116,data!$C:$C,Calibration!$C116)</f>
        <v>0.210262843304443</v>
      </c>
      <c r="H116" s="5">
        <f>SUMIFS(data!H:H,data!$A:$A,Calibration!$A116,data!$B:$B,Calibration!$B116,data!$C:$C,Calibration!$C116)</f>
        <v>0.24452524258136599</v>
      </c>
    </row>
    <row r="117" spans="1:8" x14ac:dyDescent="0.75">
      <c r="A117" s="3" t="s">
        <v>5</v>
      </c>
      <c r="B117" s="3" t="s">
        <v>33</v>
      </c>
      <c r="C117" s="3" t="s">
        <v>82</v>
      </c>
      <c r="D117" s="5">
        <f>SUMIFS(data!D:D,data!$A:$A,Calibration!$A117,data!$B:$B,Calibration!$B117,data!$C:$C,Calibration!$C117)</f>
        <v>0.91976271362670403</v>
      </c>
      <c r="E117" s="5">
        <f>SUMIFS(data!E:E,data!$A:$A,Calibration!$A117,data!$B:$B,Calibration!$B117,data!$C:$C,Calibration!$C117)</f>
        <v>0</v>
      </c>
      <c r="F117" s="5">
        <f>SUMIFS(data!F:F,data!$A:$A,Calibration!$A117,data!$B:$B,Calibration!$B117,data!$C:$C,Calibration!$C117)</f>
        <v>0.15156294489729799</v>
      </c>
      <c r="G117" s="5">
        <f>SUMIFS(data!G:G,data!$A:$A,Calibration!$A117,data!$B:$B,Calibration!$B117,data!$C:$C,Calibration!$C117)</f>
        <v>8.40211162055719E-2</v>
      </c>
      <c r="H117" s="5">
        <f>SUMIFS(data!H:H,data!$A:$A,Calibration!$A117,data!$B:$B,Calibration!$B117,data!$C:$C,Calibration!$C117)</f>
        <v>0.157366772599287</v>
      </c>
    </row>
    <row r="118" spans="1:8" x14ac:dyDescent="0.75">
      <c r="A118" s="3" t="s">
        <v>5</v>
      </c>
      <c r="B118" s="3" t="s">
        <v>33</v>
      </c>
      <c r="C118" s="3" t="s">
        <v>83</v>
      </c>
      <c r="D118" s="5">
        <f>SUMIFS(data!D:D,data!$A:$A,Calibration!$A118,data!$B:$B,Calibration!$B118,data!$C:$C,Calibration!$C118)</f>
        <v>5.0334200165187601</v>
      </c>
      <c r="E118" s="5">
        <f>SUMIFS(data!E:E,data!$A:$A,Calibration!$A118,data!$B:$B,Calibration!$B118,data!$C:$C,Calibration!$C118)</f>
        <v>5.0016505141193398E-3</v>
      </c>
      <c r="F118" s="5">
        <f>SUMIFS(data!F:F,data!$A:$A,Calibration!$A118,data!$B:$B,Calibration!$B118,data!$C:$C,Calibration!$C118)</f>
        <v>1.4044832893816299</v>
      </c>
      <c r="G118" s="5">
        <f>SUMIFS(data!G:G,data!$A:$A,Calibration!$A118,data!$B:$B,Calibration!$B118,data!$C:$C,Calibration!$C118)</f>
        <v>1.1678935152574501</v>
      </c>
      <c r="H118" s="5">
        <f>SUMIFS(data!H:H,data!$A:$A,Calibration!$A118,data!$B:$B,Calibration!$B118,data!$C:$C,Calibration!$C118)</f>
        <v>1.4127861157923201</v>
      </c>
    </row>
    <row r="119" spans="1:8" x14ac:dyDescent="0.75">
      <c r="A119" s="3" t="s">
        <v>5</v>
      </c>
      <c r="B119" s="3" t="s">
        <v>33</v>
      </c>
      <c r="C119" s="3" t="s">
        <v>84</v>
      </c>
      <c r="D119" s="5">
        <f>SUMIFS(data!D:D,data!$A:$A,Calibration!$A119,data!$B:$B,Calibration!$B119,data!$C:$C,Calibration!$C119)</f>
        <v>29.752481475</v>
      </c>
      <c r="E119" s="5">
        <f>SUMIFS(data!E:E,data!$A:$A,Calibration!$A119,data!$B:$B,Calibration!$B119,data!$C:$C,Calibration!$C119)</f>
        <v>12.5830499069666</v>
      </c>
      <c r="F119" s="5">
        <f>SUMIFS(data!F:F,data!$A:$A,Calibration!$A119,data!$B:$B,Calibration!$B119,data!$C:$C,Calibration!$C119)</f>
        <v>6.8304367167048898</v>
      </c>
      <c r="G119" s="5">
        <f>SUMIFS(data!G:G,data!$A:$A,Calibration!$A119,data!$B:$B,Calibration!$B119,data!$C:$C,Calibration!$C119)</f>
        <v>5.9295088412715904</v>
      </c>
      <c r="H119" s="5">
        <f>SUMIFS(data!H:H,data!$A:$A,Calibration!$A119,data!$B:$B,Calibration!$B119,data!$C:$C,Calibration!$C119)</f>
        <v>6.7421545407049903</v>
      </c>
    </row>
    <row r="120" spans="1:8" x14ac:dyDescent="0.75">
      <c r="A120" s="3" t="s">
        <v>5</v>
      </c>
      <c r="B120" s="3" t="s">
        <v>33</v>
      </c>
      <c r="C120" s="3" t="s">
        <v>88</v>
      </c>
      <c r="D120" s="5">
        <f>SUMIFS(data!D:D,data!$A:$A,Calibration!$A120,data!$B:$B,Calibration!$B120,data!$C:$C,Calibration!$C120)</f>
        <v>0</v>
      </c>
      <c r="E120" s="5">
        <f>SUMIFS(data!E:E,data!$A:$A,Calibration!$A120,data!$B:$B,Calibration!$B120,data!$C:$C,Calibration!$C120)</f>
        <v>0</v>
      </c>
      <c r="F120" s="5">
        <f>SUMIFS(data!F:F,data!$A:$A,Calibration!$A120,data!$B:$B,Calibration!$B120,data!$C:$C,Calibration!$C120)</f>
        <v>0.60710352099709997</v>
      </c>
      <c r="G120" s="5">
        <f>SUMIFS(data!G:G,data!$A:$A,Calibration!$A120,data!$B:$B,Calibration!$B120,data!$C:$C,Calibration!$C120)</f>
        <v>0.60659876023861403</v>
      </c>
      <c r="H120" s="5">
        <f>SUMIFS(data!H:H,data!$A:$A,Calibration!$A120,data!$B:$B,Calibration!$B120,data!$C:$C,Calibration!$C120)</f>
        <v>1.08614790597629</v>
      </c>
    </row>
    <row r="121" spans="1:8" x14ac:dyDescent="0.75">
      <c r="A121" s="3" t="s">
        <v>5</v>
      </c>
      <c r="B121" s="3" t="s">
        <v>34</v>
      </c>
      <c r="C121" s="3" t="s">
        <v>83</v>
      </c>
      <c r="D121" s="5">
        <f>SUMIFS(data!D:D,data!$A:$A,Calibration!$A121,data!$B:$B,Calibration!$B121,data!$C:$C,Calibration!$C121)</f>
        <v>4.1682732868008499</v>
      </c>
      <c r="E121" s="5">
        <f>SUMIFS(data!E:E,data!$A:$A,Calibration!$A121,data!$B:$B,Calibration!$B121,data!$C:$C,Calibration!$C121)</f>
        <v>1.3708255842208099</v>
      </c>
      <c r="F121" s="5">
        <f>SUMIFS(data!F:F,data!$A:$A,Calibration!$A121,data!$B:$B,Calibration!$B121,data!$C:$C,Calibration!$C121)</f>
        <v>5.3050236472085901</v>
      </c>
      <c r="G121" s="5">
        <f>SUMIFS(data!G:G,data!$A:$A,Calibration!$A121,data!$B:$B,Calibration!$B121,data!$C:$C,Calibration!$C121)</f>
        <v>3.7704901472808698</v>
      </c>
      <c r="H121" s="5">
        <f>SUMIFS(data!H:H,data!$A:$A,Calibration!$A121,data!$B:$B,Calibration!$B121,data!$C:$C,Calibration!$C121)</f>
        <v>3.8572436177386602</v>
      </c>
    </row>
    <row r="122" spans="1:8" x14ac:dyDescent="0.75">
      <c r="A122" s="3" t="s">
        <v>5</v>
      </c>
      <c r="B122" s="3" t="s">
        <v>35</v>
      </c>
      <c r="C122" s="3" t="s">
        <v>85</v>
      </c>
      <c r="D122" s="5">
        <f>SUMIFS(data!D:D,data!$A:$A,Calibration!$A122,data!$B:$B,Calibration!$B122,data!$C:$C,Calibration!$C122)</f>
        <v>0.56580684864215502</v>
      </c>
      <c r="E122" s="5">
        <f>SUMIFS(data!E:E,data!$A:$A,Calibration!$A122,data!$B:$B,Calibration!$B122,data!$C:$C,Calibration!$C122)</f>
        <v>0.52808639206601204</v>
      </c>
      <c r="F122" s="5">
        <f>SUMIFS(data!F:F,data!$A:$A,Calibration!$A122,data!$B:$B,Calibration!$B122,data!$C:$C,Calibration!$C122)</f>
        <v>0.71754294305863597</v>
      </c>
      <c r="G122" s="5">
        <f>SUMIFS(data!G:G,data!$A:$A,Calibration!$A122,data!$B:$B,Calibration!$B122,data!$C:$C,Calibration!$C122)</f>
        <v>0.55693420140602301</v>
      </c>
      <c r="H122" s="5">
        <f>SUMIFS(data!H:H,data!$A:$A,Calibration!$A122,data!$B:$B,Calibration!$B122,data!$C:$C,Calibration!$C122)</f>
        <v>2.4604424437644599</v>
      </c>
    </row>
    <row r="123" spans="1:8" x14ac:dyDescent="0.75">
      <c r="A123" s="3" t="s">
        <v>5</v>
      </c>
      <c r="B123" s="3" t="s">
        <v>35</v>
      </c>
      <c r="C123" s="3" t="s">
        <v>86</v>
      </c>
      <c r="D123" s="5">
        <f>SUMIFS(data!D:D,data!$A:$A,Calibration!$A123,data!$B:$B,Calibration!$B123,data!$C:$C,Calibration!$C123)</f>
        <v>0.400515204401661</v>
      </c>
      <c r="E123" s="5">
        <f>SUMIFS(data!E:E,data!$A:$A,Calibration!$A123,data!$B:$B,Calibration!$B123,data!$C:$C,Calibration!$C123)</f>
        <v>2.7934137749471399</v>
      </c>
      <c r="F123" s="5">
        <f>SUMIFS(data!F:F,data!$A:$A,Calibration!$A123,data!$B:$B,Calibration!$B123,data!$C:$C,Calibration!$C123)</f>
        <v>2.1526288291759101</v>
      </c>
      <c r="G123" s="5">
        <f>SUMIFS(data!G:G,data!$A:$A,Calibration!$A123,data!$B:$B,Calibration!$B123,data!$C:$C,Calibration!$C123)</f>
        <v>1.0512155163333601</v>
      </c>
      <c r="H123" s="5">
        <f>SUMIFS(data!H:H,data!$A:$A,Calibration!$A123,data!$B:$B,Calibration!$B123,data!$C:$C,Calibration!$C123)</f>
        <v>0</v>
      </c>
    </row>
    <row r="124" spans="1:8" x14ac:dyDescent="0.75">
      <c r="A124" s="3" t="s">
        <v>5</v>
      </c>
      <c r="B124" s="3" t="s">
        <v>35</v>
      </c>
      <c r="C124" s="3" t="s">
        <v>81</v>
      </c>
      <c r="D124" s="5">
        <f>SUMIFS(data!D:D,data!$A:$A,Calibration!$A124,data!$B:$B,Calibration!$B124,data!$C:$C,Calibration!$C124)</f>
        <v>12.237403133630201</v>
      </c>
      <c r="E124" s="5">
        <f>SUMIFS(data!E:E,data!$A:$A,Calibration!$A124,data!$B:$B,Calibration!$B124,data!$C:$C,Calibration!$C124)</f>
        <v>11.4215762580549</v>
      </c>
      <c r="F124" s="5">
        <f>SUMIFS(data!F:F,data!$A:$A,Calibration!$A124,data!$B:$B,Calibration!$B124,data!$C:$C,Calibration!$C124)</f>
        <v>13.154953956075</v>
      </c>
      <c r="G124" s="5">
        <f>SUMIFS(data!G:G,data!$A:$A,Calibration!$A124,data!$B:$B,Calibration!$B124,data!$C:$C,Calibration!$C124)</f>
        <v>11.680172403704001</v>
      </c>
      <c r="H124" s="5">
        <f>SUMIFS(data!H:H,data!$A:$A,Calibration!$A124,data!$B:$B,Calibration!$B124,data!$C:$C,Calibration!$C124)</f>
        <v>4.2877748066775796</v>
      </c>
    </row>
    <row r="125" spans="1:8" x14ac:dyDescent="0.75">
      <c r="A125" s="3" t="s">
        <v>5</v>
      </c>
      <c r="B125" s="3" t="s">
        <v>35</v>
      </c>
      <c r="C125" s="3" t="s">
        <v>82</v>
      </c>
      <c r="D125" s="5">
        <f>SUMIFS(data!D:D,data!$A:$A,Calibration!$A125,data!$B:$B,Calibration!$B125,data!$C:$C,Calibration!$C125)</f>
        <v>3.52920727637329</v>
      </c>
      <c r="E125" s="5">
        <f>SUMIFS(data!E:E,data!$A:$A,Calibration!$A125,data!$B:$B,Calibration!$B125,data!$C:$C,Calibration!$C125)</f>
        <v>8.5718993573864708</v>
      </c>
      <c r="F125" s="5">
        <f>SUMIFS(data!F:F,data!$A:$A,Calibration!$A125,data!$B:$B,Calibration!$B125,data!$C:$C,Calibration!$C125)</f>
        <v>5.9855040500141099</v>
      </c>
      <c r="G125" s="5">
        <f>SUMIFS(data!G:G,data!$A:$A,Calibration!$A125,data!$B:$B,Calibration!$B125,data!$C:$C,Calibration!$C125)</f>
        <v>6.4543749915625002</v>
      </c>
      <c r="H125" s="5">
        <f>SUMIFS(data!H:H,data!$A:$A,Calibration!$A125,data!$B:$B,Calibration!$B125,data!$C:$C,Calibration!$C125)</f>
        <v>1.28362458194679</v>
      </c>
    </row>
    <row r="126" spans="1:8" x14ac:dyDescent="0.75">
      <c r="A126" s="3" t="s">
        <v>5</v>
      </c>
      <c r="B126" s="3" t="s">
        <v>35</v>
      </c>
      <c r="C126" s="3" t="s">
        <v>83</v>
      </c>
      <c r="D126" s="5">
        <f>SUMIFS(data!D:D,data!$A:$A,Calibration!$A126,data!$B:$B,Calibration!$B126,data!$C:$C,Calibration!$C126)</f>
        <v>0</v>
      </c>
      <c r="E126" s="5">
        <f>SUMIFS(data!E:E,data!$A:$A,Calibration!$A126,data!$B:$B,Calibration!$B126,data!$C:$C,Calibration!$C126)</f>
        <v>0.59251444296788103</v>
      </c>
      <c r="F126" s="5">
        <f>SUMIFS(data!F:F,data!$A:$A,Calibration!$A126,data!$B:$B,Calibration!$B126,data!$C:$C,Calibration!$C126)</f>
        <v>0.23152718962691701</v>
      </c>
      <c r="G126" s="5">
        <f>SUMIFS(data!G:G,data!$A:$A,Calibration!$A126,data!$B:$B,Calibration!$B126,data!$C:$C,Calibration!$C126)</f>
        <v>1.98078833374705</v>
      </c>
      <c r="H126" s="5">
        <f>SUMIFS(data!H:H,data!$A:$A,Calibration!$A126,data!$B:$B,Calibration!$B126,data!$C:$C,Calibration!$C126)</f>
        <v>0.33440013261339402</v>
      </c>
    </row>
    <row r="127" spans="1:8" x14ac:dyDescent="0.75">
      <c r="A127" s="3" t="s">
        <v>5</v>
      </c>
      <c r="B127" s="3" t="s">
        <v>35</v>
      </c>
      <c r="C127" s="3" t="s">
        <v>84</v>
      </c>
      <c r="D127" s="5">
        <f>SUMIFS(data!D:D,data!$A:$A,Calibration!$A127,data!$B:$B,Calibration!$B127,data!$C:$C,Calibration!$C127)</f>
        <v>0</v>
      </c>
      <c r="E127" s="5">
        <f>SUMIFS(data!E:E,data!$A:$A,Calibration!$A127,data!$B:$B,Calibration!$B127,data!$C:$C,Calibration!$C127)</f>
        <v>7.1304406073236599</v>
      </c>
      <c r="F127" s="5">
        <f>SUMIFS(data!F:F,data!$A:$A,Calibration!$A127,data!$B:$B,Calibration!$B127,data!$C:$C,Calibration!$C127)</f>
        <v>1.6759411340039501</v>
      </c>
      <c r="G127" s="5">
        <f>SUMIFS(data!G:G,data!$A:$A,Calibration!$A127,data!$B:$B,Calibration!$B127,data!$C:$C,Calibration!$C127)</f>
        <v>1.6368593606550801</v>
      </c>
      <c r="H127" s="5">
        <f>SUMIFS(data!H:H,data!$A:$A,Calibration!$A127,data!$B:$B,Calibration!$B127,data!$C:$C,Calibration!$C127)</f>
        <v>0.209307648352938</v>
      </c>
    </row>
    <row r="128" spans="1:8" x14ac:dyDescent="0.75">
      <c r="A128" s="3" t="s">
        <v>6</v>
      </c>
      <c r="B128" s="3" t="s">
        <v>36</v>
      </c>
      <c r="C128" s="3" t="s">
        <v>89</v>
      </c>
      <c r="D128" s="5">
        <f>SUMIFS(data!D:D,data!$A:$A,Calibration!$A128,data!$B:$B,Calibration!$B128,data!$C:$C,Calibration!$C128)</f>
        <v>0</v>
      </c>
      <c r="E128" s="5">
        <f>SUMIFS(data!E:E,data!$A:$A,Calibration!$A128,data!$B:$B,Calibration!$B128,data!$C:$C,Calibration!$C128)</f>
        <v>1.79258196838999</v>
      </c>
      <c r="F128" s="5">
        <f>SUMIFS(data!F:F,data!$A:$A,Calibration!$A128,data!$B:$B,Calibration!$B128,data!$C:$C,Calibration!$C128)</f>
        <v>0.40373467756532</v>
      </c>
      <c r="G128" s="5">
        <f>SUMIFS(data!G:G,data!$A:$A,Calibration!$A128,data!$B:$B,Calibration!$B128,data!$C:$C,Calibration!$C128)</f>
        <v>9.23303442319868E-2</v>
      </c>
      <c r="H128" s="5">
        <f>SUMIFS(data!H:H,data!$A:$A,Calibration!$A128,data!$B:$B,Calibration!$B128,data!$C:$C,Calibration!$C128)</f>
        <v>1.61172783333333</v>
      </c>
    </row>
    <row r="129" spans="1:8" x14ac:dyDescent="0.75">
      <c r="A129" s="3" t="s">
        <v>6</v>
      </c>
      <c r="B129" s="3" t="s">
        <v>36</v>
      </c>
      <c r="C129" s="3" t="s">
        <v>90</v>
      </c>
      <c r="D129" s="5">
        <f>SUMIFS(data!D:D,data!$A:$A,Calibration!$A129,data!$B:$B,Calibration!$B129,data!$C:$C,Calibration!$C129)</f>
        <v>0</v>
      </c>
      <c r="E129" s="5">
        <f>SUMIFS(data!E:E,data!$A:$A,Calibration!$A129,data!$B:$B,Calibration!$B129,data!$C:$C,Calibration!$C129)</f>
        <v>0</v>
      </c>
      <c r="F129" s="5">
        <f>SUMIFS(data!F:F,data!$A:$A,Calibration!$A129,data!$B:$B,Calibration!$B129,data!$C:$C,Calibration!$C129)</f>
        <v>0</v>
      </c>
      <c r="G129" s="5">
        <f>SUMIFS(data!G:G,data!$A:$A,Calibration!$A129,data!$B:$B,Calibration!$B129,data!$C:$C,Calibration!$C129)</f>
        <v>0</v>
      </c>
      <c r="H129" s="5">
        <f>SUMIFS(data!H:H,data!$A:$A,Calibration!$A129,data!$B:$B,Calibration!$B129,data!$C:$C,Calibration!$C129)</f>
        <v>0</v>
      </c>
    </row>
    <row r="130" spans="1:8" x14ac:dyDescent="0.75">
      <c r="A130" s="3" t="s">
        <v>6</v>
      </c>
      <c r="B130" s="3" t="s">
        <v>37</v>
      </c>
      <c r="C130" s="3" t="s">
        <v>89</v>
      </c>
      <c r="D130" s="5">
        <f>SUMIFS(data!D:D,data!$A:$A,Calibration!$A130,data!$B:$B,Calibration!$B130,data!$C:$C,Calibration!$C130)</f>
        <v>0</v>
      </c>
      <c r="E130" s="5">
        <f>SUMIFS(data!E:E,data!$A:$A,Calibration!$A130,data!$B:$B,Calibration!$B130,data!$C:$C,Calibration!$C130)</f>
        <v>7.0144099422519507E-2</v>
      </c>
      <c r="F130" s="5">
        <f>SUMIFS(data!F:F,data!$A:$A,Calibration!$A130,data!$B:$B,Calibration!$B130,data!$C:$C,Calibration!$C130)</f>
        <v>2.5910523799999998</v>
      </c>
      <c r="G130" s="5">
        <f>SUMIFS(data!G:G,data!$A:$A,Calibration!$A130,data!$B:$B,Calibration!$B130,data!$C:$C,Calibration!$C130)</f>
        <v>2.8225015466666701</v>
      </c>
      <c r="H130" s="5">
        <f>SUMIFS(data!H:H,data!$A:$A,Calibration!$A130,data!$B:$B,Calibration!$B130,data!$C:$C,Calibration!$C130)</f>
        <v>3.6334787561519999</v>
      </c>
    </row>
    <row r="131" spans="1:8" x14ac:dyDescent="0.75">
      <c r="A131" s="3" t="s">
        <v>6</v>
      </c>
      <c r="B131" s="3" t="s">
        <v>37</v>
      </c>
      <c r="C131" s="3" t="s">
        <v>90</v>
      </c>
      <c r="D131" s="5">
        <f>SUMIFS(data!D:D,data!$A:$A,Calibration!$A131,data!$B:$B,Calibration!$B131,data!$C:$C,Calibration!$C131)</f>
        <v>0</v>
      </c>
      <c r="E131" s="5">
        <f>SUMIFS(data!E:E,data!$A:$A,Calibration!$A131,data!$B:$B,Calibration!$B131,data!$C:$C,Calibration!$C131)</f>
        <v>0</v>
      </c>
      <c r="F131" s="5">
        <f>SUMIFS(data!F:F,data!$A:$A,Calibration!$A131,data!$B:$B,Calibration!$B131,data!$C:$C,Calibration!$C131)</f>
        <v>0</v>
      </c>
      <c r="G131" s="5">
        <f>SUMIFS(data!G:G,data!$A:$A,Calibration!$A131,data!$B:$B,Calibration!$B131,data!$C:$C,Calibration!$C131)</f>
        <v>0</v>
      </c>
      <c r="H131" s="5">
        <f>SUMIFS(data!H:H,data!$A:$A,Calibration!$A131,data!$B:$B,Calibration!$B131,data!$C:$C,Calibration!$C131)</f>
        <v>0</v>
      </c>
    </row>
    <row r="132" spans="1:8" x14ac:dyDescent="0.75">
      <c r="A132" s="3" t="s">
        <v>6</v>
      </c>
      <c r="B132" s="3" t="s">
        <v>38</v>
      </c>
      <c r="C132" s="3" t="s">
        <v>91</v>
      </c>
      <c r="D132" s="5">
        <f>SUMIFS(data!D:D,data!$A:$A,Calibration!$A132,data!$B:$B,Calibration!$B132,data!$C:$C,Calibration!$C132)</f>
        <v>0.13363437716118601</v>
      </c>
      <c r="E132" s="5">
        <f>SUMIFS(data!E:E,data!$A:$A,Calibration!$A132,data!$B:$B,Calibration!$B132,data!$C:$C,Calibration!$C132)</f>
        <v>0.12803515739898699</v>
      </c>
      <c r="F132" s="5">
        <f>SUMIFS(data!F:F,data!$A:$A,Calibration!$A132,data!$B:$B,Calibration!$B132,data!$C:$C,Calibration!$C132)</f>
        <v>0.105098834204712</v>
      </c>
      <c r="G132" s="5">
        <f>SUMIFS(data!G:G,data!$A:$A,Calibration!$A132,data!$B:$B,Calibration!$B132,data!$C:$C,Calibration!$C132)</f>
        <v>7.5243461002967998E-2</v>
      </c>
      <c r="H132" s="5">
        <f>SUMIFS(data!H:H,data!$A:$A,Calibration!$A132,data!$B:$B,Calibration!$B132,data!$C:$C,Calibration!$C132)</f>
        <v>0</v>
      </c>
    </row>
    <row r="133" spans="1:8" x14ac:dyDescent="0.75">
      <c r="A133" s="3" t="s">
        <v>6</v>
      </c>
      <c r="B133" s="3" t="s">
        <v>38</v>
      </c>
      <c r="C133" s="3" t="s">
        <v>90</v>
      </c>
      <c r="D133" s="5">
        <f>SUMIFS(data!D:D,data!$A:$A,Calibration!$A133,data!$B:$B,Calibration!$B133,data!$C:$C,Calibration!$C133)</f>
        <v>0</v>
      </c>
      <c r="E133" s="5">
        <f>SUMIFS(data!E:E,data!$A:$A,Calibration!$A133,data!$B:$B,Calibration!$B133,data!$C:$C,Calibration!$C133)</f>
        <v>0</v>
      </c>
      <c r="F133" s="5">
        <f>SUMIFS(data!F:F,data!$A:$A,Calibration!$A133,data!$B:$B,Calibration!$B133,data!$C:$C,Calibration!$C133)</f>
        <v>0</v>
      </c>
      <c r="G133" s="5">
        <f>SUMIFS(data!G:G,data!$A:$A,Calibration!$A133,data!$B:$B,Calibration!$B133,data!$C:$C,Calibration!$C133)</f>
        <v>0</v>
      </c>
      <c r="H133" s="5">
        <f>SUMIFS(data!H:H,data!$A:$A,Calibration!$A133,data!$B:$B,Calibration!$B133,data!$C:$C,Calibration!$C133)</f>
        <v>0.65467541252789696</v>
      </c>
    </row>
    <row r="134" spans="1:8" x14ac:dyDescent="0.75">
      <c r="A134" s="3" t="s">
        <v>6</v>
      </c>
      <c r="B134" s="3" t="s">
        <v>38</v>
      </c>
      <c r="C134" s="3" t="s">
        <v>92</v>
      </c>
      <c r="D134" s="5">
        <f>SUMIFS(data!D:D,data!$A:$A,Calibration!$A134,data!$B:$B,Calibration!$B134,data!$C:$C,Calibration!$C134)</f>
        <v>0</v>
      </c>
      <c r="E134" s="5">
        <f>SUMIFS(data!E:E,data!$A:$A,Calibration!$A134,data!$B:$B,Calibration!$B134,data!$C:$C,Calibration!$C134)</f>
        <v>3.2791283698104698</v>
      </c>
      <c r="F134" s="5">
        <f>SUMIFS(data!F:F,data!$A:$A,Calibration!$A134,data!$B:$B,Calibration!$B134,data!$C:$C,Calibration!$C134)</f>
        <v>0</v>
      </c>
      <c r="G134" s="5">
        <f>SUMIFS(data!G:G,data!$A:$A,Calibration!$A134,data!$B:$B,Calibration!$B134,data!$C:$C,Calibration!$C134)</f>
        <v>0</v>
      </c>
      <c r="H134" s="5">
        <f>SUMIFS(data!H:H,data!$A:$A,Calibration!$A134,data!$B:$B,Calibration!$B134,data!$C:$C,Calibration!$C134)</f>
        <v>0</v>
      </c>
    </row>
    <row r="135" spans="1:8" x14ac:dyDescent="0.75">
      <c r="A135" s="3" t="s">
        <v>6</v>
      </c>
      <c r="B135" s="3" t="s">
        <v>38</v>
      </c>
      <c r="C135" s="3" t="s">
        <v>93</v>
      </c>
      <c r="D135" s="5">
        <f>SUMIFS(data!D:D,data!$A:$A,Calibration!$A135,data!$B:$B,Calibration!$B135,data!$C:$C,Calibration!$C135)</f>
        <v>0</v>
      </c>
      <c r="E135" s="5">
        <f>SUMIFS(data!E:E,data!$A:$A,Calibration!$A135,data!$B:$B,Calibration!$B135,data!$C:$C,Calibration!$C135)</f>
        <v>0</v>
      </c>
      <c r="F135" s="5">
        <f>SUMIFS(data!F:F,data!$A:$A,Calibration!$A135,data!$B:$B,Calibration!$B135,data!$C:$C,Calibration!$C135)</f>
        <v>0</v>
      </c>
      <c r="G135" s="5">
        <f>SUMIFS(data!G:G,data!$A:$A,Calibration!$A135,data!$B:$B,Calibration!$B135,data!$C:$C,Calibration!$C135)</f>
        <v>4.7786224258893304</v>
      </c>
      <c r="H135" s="5">
        <f>SUMIFS(data!H:H,data!$A:$A,Calibration!$A135,data!$B:$B,Calibration!$B135,data!$C:$C,Calibration!$C135)</f>
        <v>2.8165800004908301</v>
      </c>
    </row>
    <row r="136" spans="1:8" x14ac:dyDescent="0.75">
      <c r="A136" s="3" t="s">
        <v>6</v>
      </c>
      <c r="B136" s="3" t="s">
        <v>38</v>
      </c>
      <c r="C136" s="3" t="s">
        <v>94</v>
      </c>
      <c r="D136" s="5">
        <f>SUMIFS(data!D:D,data!$A:$A,Calibration!$A136,data!$B:$B,Calibration!$B136,data!$C:$C,Calibration!$C136)</f>
        <v>0</v>
      </c>
      <c r="E136" s="5">
        <f>SUMIFS(data!E:E,data!$A:$A,Calibration!$A136,data!$B:$B,Calibration!$B136,data!$C:$C,Calibration!$C136)</f>
        <v>0</v>
      </c>
      <c r="F136" s="5">
        <f>SUMIFS(data!F:F,data!$A:$A,Calibration!$A136,data!$B:$B,Calibration!$B136,data!$C:$C,Calibration!$C136)</f>
        <v>6.0787609445883302</v>
      </c>
      <c r="G136" s="5">
        <f>SUMIFS(data!G:G,data!$A:$A,Calibration!$A136,data!$B:$B,Calibration!$B136,data!$C:$C,Calibration!$C136)</f>
        <v>0</v>
      </c>
      <c r="H136" s="5">
        <f>SUMIFS(data!H:H,data!$A:$A,Calibration!$A136,data!$B:$B,Calibration!$B136,data!$C:$C,Calibration!$C136)</f>
        <v>0</v>
      </c>
    </row>
    <row r="137" spans="1:8" x14ac:dyDescent="0.75">
      <c r="A137" s="3" t="s">
        <v>6</v>
      </c>
      <c r="B137" s="3" t="s">
        <v>38</v>
      </c>
      <c r="C137" s="3" t="s">
        <v>95</v>
      </c>
      <c r="D137" s="5">
        <f>SUMIFS(data!D:D,data!$A:$A,Calibration!$A137,data!$B:$B,Calibration!$B137,data!$C:$C,Calibration!$C137)</f>
        <v>6.0827734519442398</v>
      </c>
      <c r="E137" s="5">
        <f>SUMIFS(data!E:E,data!$A:$A,Calibration!$A137,data!$B:$B,Calibration!$B137,data!$C:$C,Calibration!$C137)</f>
        <v>0</v>
      </c>
      <c r="F137" s="5">
        <f>SUMIFS(data!F:F,data!$A:$A,Calibration!$A137,data!$B:$B,Calibration!$B137,data!$C:$C,Calibration!$C137)</f>
        <v>0</v>
      </c>
      <c r="G137" s="5">
        <f>SUMIFS(data!G:G,data!$A:$A,Calibration!$A137,data!$B:$B,Calibration!$B137,data!$C:$C,Calibration!$C137)</f>
        <v>0</v>
      </c>
      <c r="H137" s="5">
        <f>SUMIFS(data!H:H,data!$A:$A,Calibration!$A137,data!$B:$B,Calibration!$B137,data!$C:$C,Calibration!$C137)</f>
        <v>0</v>
      </c>
    </row>
    <row r="138" spans="1:8" x14ac:dyDescent="0.75">
      <c r="A138" s="3" t="s">
        <v>6</v>
      </c>
      <c r="B138" s="3" t="s">
        <v>38</v>
      </c>
      <c r="C138" s="3" t="s">
        <v>96</v>
      </c>
      <c r="D138" s="5">
        <f>SUMIFS(data!D:D,data!$A:$A,Calibration!$A138,data!$B:$B,Calibration!$B138,data!$C:$C,Calibration!$C138)</f>
        <v>0</v>
      </c>
      <c r="E138" s="5">
        <f>SUMIFS(data!E:E,data!$A:$A,Calibration!$A138,data!$B:$B,Calibration!$B138,data!$C:$C,Calibration!$C138)</f>
        <v>0.149955365609831</v>
      </c>
      <c r="F138" s="5">
        <f>SUMIFS(data!F:F,data!$A:$A,Calibration!$A138,data!$B:$B,Calibration!$B138,data!$C:$C,Calibration!$C138)</f>
        <v>0</v>
      </c>
      <c r="G138" s="5">
        <f>SUMIFS(data!G:G,data!$A:$A,Calibration!$A138,data!$B:$B,Calibration!$B138,data!$C:$C,Calibration!$C138)</f>
        <v>0</v>
      </c>
      <c r="H138" s="5">
        <f>SUMIFS(data!H:H,data!$A:$A,Calibration!$A138,data!$B:$B,Calibration!$B138,data!$C:$C,Calibration!$C138)</f>
        <v>0</v>
      </c>
    </row>
    <row r="139" spans="1:8" x14ac:dyDescent="0.75">
      <c r="A139" s="3" t="s">
        <v>6</v>
      </c>
      <c r="B139" s="3" t="s">
        <v>39</v>
      </c>
      <c r="C139" s="3" t="s">
        <v>97</v>
      </c>
      <c r="D139" s="5">
        <f>SUMIFS(data!D:D,data!$A:$A,Calibration!$A139,data!$B:$B,Calibration!$B139,data!$C:$C,Calibration!$C139)</f>
        <v>2.8123282023198999</v>
      </c>
      <c r="E139" s="5">
        <f>SUMIFS(data!E:E,data!$A:$A,Calibration!$A139,data!$B:$B,Calibration!$B139,data!$C:$C,Calibration!$C139)</f>
        <v>2.7767281962195902</v>
      </c>
      <c r="F139" s="5">
        <f>SUMIFS(data!F:F,data!$A:$A,Calibration!$A139,data!$B:$B,Calibration!$B139,data!$C:$C,Calibration!$C139)</f>
        <v>2.1003455185198501</v>
      </c>
      <c r="G139" s="5">
        <f>SUMIFS(data!G:G,data!$A:$A,Calibration!$A139,data!$B:$B,Calibration!$B139,data!$C:$C,Calibration!$C139)</f>
        <v>1.4489878738117301</v>
      </c>
      <c r="H139" s="5">
        <f>SUMIFS(data!H:H,data!$A:$A,Calibration!$A139,data!$B:$B,Calibration!$B139,data!$C:$C,Calibration!$C139)</f>
        <v>0.84742110019819705</v>
      </c>
    </row>
    <row r="140" spans="1:8" x14ac:dyDescent="0.75">
      <c r="A140" s="3" t="s">
        <v>6</v>
      </c>
      <c r="B140" s="3" t="s">
        <v>39</v>
      </c>
      <c r="C140" s="3" t="s">
        <v>98</v>
      </c>
      <c r="D140" s="5">
        <f>SUMIFS(data!D:D,data!$A:$A,Calibration!$A140,data!$B:$B,Calibration!$B140,data!$C:$C,Calibration!$C140)</f>
        <v>0</v>
      </c>
      <c r="E140" s="5">
        <f>SUMIFS(data!E:E,data!$A:$A,Calibration!$A140,data!$B:$B,Calibration!$B140,data!$C:$C,Calibration!$C140)</f>
        <v>0</v>
      </c>
      <c r="F140" s="5">
        <f>SUMIFS(data!F:F,data!$A:$A,Calibration!$A140,data!$B:$B,Calibration!$B140,data!$C:$C,Calibration!$C140)</f>
        <v>0</v>
      </c>
      <c r="G140" s="5">
        <f>SUMIFS(data!G:G,data!$A:$A,Calibration!$A140,data!$B:$B,Calibration!$B140,data!$C:$C,Calibration!$C140)</f>
        <v>0</v>
      </c>
      <c r="H140" s="5">
        <f>SUMIFS(data!H:H,data!$A:$A,Calibration!$A140,data!$B:$B,Calibration!$B140,data!$C:$C,Calibration!$C140)</f>
        <v>4.0382726143908796</v>
      </c>
    </row>
    <row r="141" spans="1:8" x14ac:dyDescent="0.75">
      <c r="A141" s="3" t="s">
        <v>6</v>
      </c>
      <c r="B141" s="3" t="s">
        <v>39</v>
      </c>
      <c r="C141" s="3" t="s">
        <v>99</v>
      </c>
      <c r="D141" s="5">
        <f>SUMIFS(data!D:D,data!$A:$A,Calibration!$A141,data!$B:$B,Calibration!$B141,data!$C:$C,Calibration!$C141)</f>
        <v>0</v>
      </c>
      <c r="E141" s="5">
        <f>SUMIFS(data!E:E,data!$A:$A,Calibration!$A141,data!$B:$B,Calibration!$B141,data!$C:$C,Calibration!$C141)</f>
        <v>0</v>
      </c>
      <c r="F141" s="5">
        <f>SUMIFS(data!F:F,data!$A:$A,Calibration!$A141,data!$B:$B,Calibration!$B141,data!$C:$C,Calibration!$C141)</f>
        <v>0</v>
      </c>
      <c r="G141" s="5">
        <f>SUMIFS(data!G:G,data!$A:$A,Calibration!$A141,data!$B:$B,Calibration!$B141,data!$C:$C,Calibration!$C141)</f>
        <v>43.448467883025202</v>
      </c>
      <c r="H141" s="5">
        <f>SUMIFS(data!H:H,data!$A:$A,Calibration!$A141,data!$B:$B,Calibration!$B141,data!$C:$C,Calibration!$C141)</f>
        <v>38.345782549991</v>
      </c>
    </row>
    <row r="142" spans="1:8" x14ac:dyDescent="0.75">
      <c r="A142" s="3" t="s">
        <v>6</v>
      </c>
      <c r="B142" s="3" t="s">
        <v>39</v>
      </c>
      <c r="C142" s="3" t="s">
        <v>100</v>
      </c>
      <c r="D142" s="5">
        <f>SUMIFS(data!D:D,data!$A:$A,Calibration!$A142,data!$B:$B,Calibration!$B142,data!$C:$C,Calibration!$C142)</f>
        <v>0</v>
      </c>
      <c r="E142" s="5">
        <f>SUMIFS(data!E:E,data!$A:$A,Calibration!$A142,data!$B:$B,Calibration!$B142,data!$C:$C,Calibration!$C142)</f>
        <v>0</v>
      </c>
      <c r="F142" s="5">
        <f>SUMIFS(data!F:F,data!$A:$A,Calibration!$A142,data!$B:$B,Calibration!$B142,data!$C:$C,Calibration!$C142)</f>
        <v>0</v>
      </c>
      <c r="G142" s="5">
        <f>SUMIFS(data!G:G,data!$A:$A,Calibration!$A142,data!$B:$B,Calibration!$B142,data!$C:$C,Calibration!$C142)</f>
        <v>0</v>
      </c>
      <c r="H142" s="5">
        <f>SUMIFS(data!H:H,data!$A:$A,Calibration!$A142,data!$B:$B,Calibration!$B142,data!$C:$C,Calibration!$C142)</f>
        <v>0</v>
      </c>
    </row>
    <row r="143" spans="1:8" x14ac:dyDescent="0.75">
      <c r="A143" s="3" t="s">
        <v>6</v>
      </c>
      <c r="B143" s="3" t="s">
        <v>39</v>
      </c>
      <c r="C143" s="3" t="s">
        <v>101</v>
      </c>
      <c r="D143" s="5">
        <f>SUMIFS(data!D:D,data!$A:$A,Calibration!$A143,data!$B:$B,Calibration!$B143,data!$C:$C,Calibration!$C143)</f>
        <v>76.593036364925595</v>
      </c>
      <c r="E143" s="5">
        <f>SUMIFS(data!E:E,data!$A:$A,Calibration!$A143,data!$B:$B,Calibration!$B143,data!$C:$C,Calibration!$C143)</f>
        <v>78.091668926744504</v>
      </c>
      <c r="F143" s="5">
        <f>SUMIFS(data!F:F,data!$A:$A,Calibration!$A143,data!$B:$B,Calibration!$B143,data!$C:$C,Calibration!$C143)</f>
        <v>54.1661177795554</v>
      </c>
      <c r="G143" s="5">
        <f>SUMIFS(data!G:G,data!$A:$A,Calibration!$A143,data!$B:$B,Calibration!$B143,data!$C:$C,Calibration!$C143)</f>
        <v>0</v>
      </c>
      <c r="H143" s="5">
        <f>SUMIFS(data!H:H,data!$A:$A,Calibration!$A143,data!$B:$B,Calibration!$B143,data!$C:$C,Calibration!$C143)</f>
        <v>0</v>
      </c>
    </row>
    <row r="144" spans="1:8" x14ac:dyDescent="0.75">
      <c r="A144" s="3" t="s">
        <v>6</v>
      </c>
      <c r="B144" s="3" t="s">
        <v>39</v>
      </c>
      <c r="C144" s="3" t="s">
        <v>102</v>
      </c>
      <c r="D144" s="5">
        <f>SUMIFS(data!D:D,data!$A:$A,Calibration!$A144,data!$B:$B,Calibration!$B144,data!$C:$C,Calibration!$C144)</f>
        <v>0</v>
      </c>
      <c r="E144" s="5">
        <f>SUMIFS(data!E:E,data!$A:$A,Calibration!$A144,data!$B:$B,Calibration!$B144,data!$C:$C,Calibration!$C144)</f>
        <v>0</v>
      </c>
      <c r="F144" s="5">
        <f>SUMIFS(data!F:F,data!$A:$A,Calibration!$A144,data!$B:$B,Calibration!$B144,data!$C:$C,Calibration!$C144)</f>
        <v>0</v>
      </c>
      <c r="G144" s="5">
        <f>SUMIFS(data!G:G,data!$A:$A,Calibration!$A144,data!$B:$B,Calibration!$B144,data!$C:$C,Calibration!$C144)</f>
        <v>0</v>
      </c>
      <c r="H144" s="5">
        <f>SUMIFS(data!H:H,data!$A:$A,Calibration!$A144,data!$B:$B,Calibration!$B144,data!$C:$C,Calibration!$C144)</f>
        <v>0</v>
      </c>
    </row>
    <row r="145" spans="1:8" x14ac:dyDescent="0.75">
      <c r="A145" s="3" t="s">
        <v>6</v>
      </c>
      <c r="B145" s="3" t="s">
        <v>39</v>
      </c>
      <c r="C145" s="3" t="s">
        <v>90</v>
      </c>
      <c r="D145" s="5">
        <f>SUMIFS(data!D:D,data!$A:$A,Calibration!$A145,data!$B:$B,Calibration!$B145,data!$C:$C,Calibration!$C145)</f>
        <v>0</v>
      </c>
      <c r="E145" s="5">
        <f>SUMIFS(data!E:E,data!$A:$A,Calibration!$A145,data!$B:$B,Calibration!$B145,data!$C:$C,Calibration!$C145)</f>
        <v>0</v>
      </c>
      <c r="F145" s="5">
        <f>SUMIFS(data!F:F,data!$A:$A,Calibration!$A145,data!$B:$B,Calibration!$B145,data!$C:$C,Calibration!$C145)</f>
        <v>0</v>
      </c>
      <c r="G145" s="5">
        <f>SUMIFS(data!G:G,data!$A:$A,Calibration!$A145,data!$B:$B,Calibration!$B145,data!$C:$C,Calibration!$C145)</f>
        <v>9.4960144715107806E-3</v>
      </c>
      <c r="H145" s="5">
        <f>SUMIFS(data!H:H,data!$A:$A,Calibration!$A145,data!$B:$B,Calibration!$B145,data!$C:$C,Calibration!$C145)</f>
        <v>1.28647259514805</v>
      </c>
    </row>
    <row r="146" spans="1:8" x14ac:dyDescent="0.75">
      <c r="A146" s="3" t="s">
        <v>6</v>
      </c>
      <c r="B146" s="3" t="s">
        <v>39</v>
      </c>
      <c r="C146" s="3" t="s">
        <v>92</v>
      </c>
      <c r="D146" s="5">
        <f>SUMIFS(data!D:D,data!$A:$A,Calibration!$A146,data!$B:$B,Calibration!$B146,data!$C:$C,Calibration!$C146)</f>
        <v>65.064218804062605</v>
      </c>
      <c r="E146" s="5">
        <f>SUMIFS(data!E:E,data!$A:$A,Calibration!$A146,data!$B:$B,Calibration!$B146,data!$C:$C,Calibration!$C146)</f>
        <v>0</v>
      </c>
      <c r="F146" s="5">
        <f>SUMIFS(data!F:F,data!$A:$A,Calibration!$A146,data!$B:$B,Calibration!$B146,data!$C:$C,Calibration!$C146)</f>
        <v>0</v>
      </c>
      <c r="G146" s="5">
        <f>SUMIFS(data!G:G,data!$A:$A,Calibration!$A146,data!$B:$B,Calibration!$B146,data!$C:$C,Calibration!$C146)</f>
        <v>0</v>
      </c>
      <c r="H146" s="5">
        <f>SUMIFS(data!H:H,data!$A:$A,Calibration!$A146,data!$B:$B,Calibration!$B146,data!$C:$C,Calibration!$C146)</f>
        <v>0</v>
      </c>
    </row>
    <row r="147" spans="1:8" x14ac:dyDescent="0.75">
      <c r="A147" s="3" t="s">
        <v>6</v>
      </c>
      <c r="B147" s="3" t="s">
        <v>39</v>
      </c>
      <c r="C147" s="3" t="s">
        <v>93</v>
      </c>
      <c r="D147" s="5">
        <f>SUMIFS(data!D:D,data!$A:$A,Calibration!$A147,data!$B:$B,Calibration!$B147,data!$C:$C,Calibration!$C147)</f>
        <v>0</v>
      </c>
      <c r="E147" s="5">
        <f>SUMIFS(data!E:E,data!$A:$A,Calibration!$A147,data!$B:$B,Calibration!$B147,data!$C:$C,Calibration!$C147)</f>
        <v>0</v>
      </c>
      <c r="F147" s="5">
        <f>SUMIFS(data!F:F,data!$A:$A,Calibration!$A147,data!$B:$B,Calibration!$B147,data!$C:$C,Calibration!$C147)</f>
        <v>0</v>
      </c>
      <c r="G147" s="5">
        <f>SUMIFS(data!G:G,data!$A:$A,Calibration!$A147,data!$B:$B,Calibration!$B147,data!$C:$C,Calibration!$C147)</f>
        <v>80.680515768289595</v>
      </c>
      <c r="H147" s="5">
        <f>SUMIFS(data!H:H,data!$A:$A,Calibration!$A147,data!$B:$B,Calibration!$B147,data!$C:$C,Calibration!$C147)</f>
        <v>78.019793732027495</v>
      </c>
    </row>
    <row r="148" spans="1:8" x14ac:dyDescent="0.75">
      <c r="A148" s="3" t="s">
        <v>6</v>
      </c>
      <c r="B148" s="3" t="s">
        <v>39</v>
      </c>
      <c r="C148" s="3" t="s">
        <v>94</v>
      </c>
      <c r="D148" s="5">
        <f>SUMIFS(data!D:D,data!$A:$A,Calibration!$A148,data!$B:$B,Calibration!$B148,data!$C:$C,Calibration!$C148)</f>
        <v>0</v>
      </c>
      <c r="E148" s="5">
        <f>SUMIFS(data!E:E,data!$A:$A,Calibration!$A148,data!$B:$B,Calibration!$B148,data!$C:$C,Calibration!$C148)</f>
        <v>61.556545091776002</v>
      </c>
      <c r="F148" s="5">
        <f>SUMIFS(data!F:F,data!$A:$A,Calibration!$A148,data!$B:$B,Calibration!$B148,data!$C:$C,Calibration!$C148)</f>
        <v>82.658445818029904</v>
      </c>
      <c r="G148" s="5">
        <f>SUMIFS(data!G:G,data!$A:$A,Calibration!$A148,data!$B:$B,Calibration!$B148,data!$C:$C,Calibration!$C148)</f>
        <v>0</v>
      </c>
      <c r="H148" s="5">
        <f>SUMIFS(data!H:H,data!$A:$A,Calibration!$A148,data!$B:$B,Calibration!$B148,data!$C:$C,Calibration!$C148)</f>
        <v>0</v>
      </c>
    </row>
    <row r="149" spans="1:8" x14ac:dyDescent="0.75">
      <c r="A149" s="3" t="s">
        <v>6</v>
      </c>
      <c r="B149" s="3" t="s">
        <v>40</v>
      </c>
      <c r="C149" s="3" t="s">
        <v>97</v>
      </c>
      <c r="D149" s="5">
        <f>SUMIFS(data!D:D,data!$A:$A,Calibration!$A149,data!$B:$B,Calibration!$B149,data!$C:$C,Calibration!$C149)</f>
        <v>0</v>
      </c>
      <c r="E149" s="5">
        <f>SUMIFS(data!E:E,data!$A:$A,Calibration!$A149,data!$B:$B,Calibration!$B149,data!$C:$C,Calibration!$C149)</f>
        <v>20.257580246913601</v>
      </c>
      <c r="F149" s="5">
        <f>SUMIFS(data!F:F,data!$A:$A,Calibration!$A149,data!$B:$B,Calibration!$B149,data!$C:$C,Calibration!$C149)</f>
        <v>0</v>
      </c>
      <c r="G149" s="5">
        <f>SUMIFS(data!G:G,data!$A:$A,Calibration!$A149,data!$B:$B,Calibration!$B149,data!$C:$C,Calibration!$C149)</f>
        <v>0</v>
      </c>
      <c r="H149" s="5">
        <f>SUMIFS(data!H:H,data!$A:$A,Calibration!$A149,data!$B:$B,Calibration!$B149,data!$C:$C,Calibration!$C149)</f>
        <v>0</v>
      </c>
    </row>
    <row r="150" spans="1:8" x14ac:dyDescent="0.75">
      <c r="A150" s="3" t="s">
        <v>6</v>
      </c>
      <c r="B150" s="3" t="s">
        <v>40</v>
      </c>
      <c r="C150" s="3" t="s">
        <v>90</v>
      </c>
      <c r="D150" s="5">
        <f>SUMIFS(data!D:D,data!$A:$A,Calibration!$A150,data!$B:$B,Calibration!$B150,data!$C:$C,Calibration!$C150)</f>
        <v>0</v>
      </c>
      <c r="E150" s="5">
        <f>SUMIFS(data!E:E,data!$A:$A,Calibration!$A150,data!$B:$B,Calibration!$B150,data!$C:$C,Calibration!$C150)</f>
        <v>0</v>
      </c>
      <c r="F150" s="5">
        <f>SUMIFS(data!F:F,data!$A:$A,Calibration!$A150,data!$B:$B,Calibration!$B150,data!$C:$C,Calibration!$C150)</f>
        <v>0</v>
      </c>
      <c r="G150" s="5">
        <f>SUMIFS(data!G:G,data!$A:$A,Calibration!$A150,data!$B:$B,Calibration!$B150,data!$C:$C,Calibration!$C150)</f>
        <v>1.9049494806537901</v>
      </c>
      <c r="H150" s="5">
        <f>SUMIFS(data!H:H,data!$A:$A,Calibration!$A150,data!$B:$B,Calibration!$B150,data!$C:$C,Calibration!$C150)</f>
        <v>8.0483985947767192</v>
      </c>
    </row>
    <row r="151" spans="1:8" x14ac:dyDescent="0.75">
      <c r="A151" s="3" t="s">
        <v>6</v>
      </c>
      <c r="B151" s="3" t="s">
        <v>40</v>
      </c>
      <c r="C151" s="3" t="s">
        <v>92</v>
      </c>
      <c r="D151" s="5">
        <f>SUMIFS(data!D:D,data!$A:$A,Calibration!$A151,data!$B:$B,Calibration!$B151,data!$C:$C,Calibration!$C151)</f>
        <v>0</v>
      </c>
      <c r="E151" s="5">
        <f>SUMIFS(data!E:E,data!$A:$A,Calibration!$A151,data!$B:$B,Calibration!$B151,data!$C:$C,Calibration!$C151)</f>
        <v>0</v>
      </c>
      <c r="F151" s="5">
        <f>SUMIFS(data!F:F,data!$A:$A,Calibration!$A151,data!$B:$B,Calibration!$B151,data!$C:$C,Calibration!$C151)</f>
        <v>0</v>
      </c>
      <c r="G151" s="5">
        <f>SUMIFS(data!G:G,data!$A:$A,Calibration!$A151,data!$B:$B,Calibration!$B151,data!$C:$C,Calibration!$C151)</f>
        <v>0</v>
      </c>
      <c r="H151" s="5">
        <f>SUMIFS(data!H:H,data!$A:$A,Calibration!$A151,data!$B:$B,Calibration!$B151,data!$C:$C,Calibration!$C151)</f>
        <v>0</v>
      </c>
    </row>
    <row r="152" spans="1:8" x14ac:dyDescent="0.75">
      <c r="A152" s="3" t="s">
        <v>6</v>
      </c>
      <c r="B152" s="3" t="s">
        <v>40</v>
      </c>
      <c r="C152" s="3" t="s">
        <v>93</v>
      </c>
      <c r="D152" s="5">
        <f>SUMIFS(data!D:D,data!$A:$A,Calibration!$A152,data!$B:$B,Calibration!$B152,data!$C:$C,Calibration!$C152)</f>
        <v>0</v>
      </c>
      <c r="E152" s="5">
        <f>SUMIFS(data!E:E,data!$A:$A,Calibration!$A152,data!$B:$B,Calibration!$B152,data!$C:$C,Calibration!$C152)</f>
        <v>0</v>
      </c>
      <c r="F152" s="5">
        <f>SUMIFS(data!F:F,data!$A:$A,Calibration!$A152,data!$B:$B,Calibration!$B152,data!$C:$C,Calibration!$C152)</f>
        <v>0</v>
      </c>
      <c r="G152" s="5">
        <f>SUMIFS(data!G:G,data!$A:$A,Calibration!$A152,data!$B:$B,Calibration!$B152,data!$C:$C,Calibration!$C152)</f>
        <v>72.150077513538207</v>
      </c>
      <c r="H152" s="5">
        <f>SUMIFS(data!H:H,data!$A:$A,Calibration!$A152,data!$B:$B,Calibration!$B152,data!$C:$C,Calibration!$C152)</f>
        <v>67.863275991845597</v>
      </c>
    </row>
    <row r="153" spans="1:8" x14ac:dyDescent="0.75">
      <c r="A153" s="3" t="s">
        <v>6</v>
      </c>
      <c r="B153" s="3" t="s">
        <v>40</v>
      </c>
      <c r="C153" s="3" t="s">
        <v>94</v>
      </c>
      <c r="D153" s="5">
        <f>SUMIFS(data!D:D,data!$A:$A,Calibration!$A153,data!$B:$B,Calibration!$B153,data!$C:$C,Calibration!$C153)</f>
        <v>0</v>
      </c>
      <c r="E153" s="5">
        <f>SUMIFS(data!E:E,data!$A:$A,Calibration!$A153,data!$B:$B,Calibration!$B153,data!$C:$C,Calibration!$C153)</f>
        <v>0</v>
      </c>
      <c r="F153" s="5">
        <f>SUMIFS(data!F:F,data!$A:$A,Calibration!$A153,data!$B:$B,Calibration!$B153,data!$C:$C,Calibration!$C153)</f>
        <v>86.391798713294705</v>
      </c>
      <c r="G153" s="5">
        <f>SUMIFS(data!G:G,data!$A:$A,Calibration!$A153,data!$B:$B,Calibration!$B153,data!$C:$C,Calibration!$C153)</f>
        <v>0</v>
      </c>
      <c r="H153" s="5">
        <f>SUMIFS(data!H:H,data!$A:$A,Calibration!$A153,data!$B:$B,Calibration!$B153,data!$C:$C,Calibration!$C153)</f>
        <v>0</v>
      </c>
    </row>
    <row r="154" spans="1:8" x14ac:dyDescent="0.75">
      <c r="A154" s="3" t="s">
        <v>6</v>
      </c>
      <c r="B154" s="3" t="s">
        <v>41</v>
      </c>
      <c r="C154" s="3" t="s">
        <v>99</v>
      </c>
      <c r="D154" s="5">
        <f>SUMIFS(data!D:D,data!$A:$A,Calibration!$A154,data!$B:$B,Calibration!$B154,data!$C:$C,Calibration!$C154)</f>
        <v>0</v>
      </c>
      <c r="E154" s="5">
        <f>SUMIFS(data!E:E,data!$A:$A,Calibration!$A154,data!$B:$B,Calibration!$B154,data!$C:$C,Calibration!$C154)</f>
        <v>0</v>
      </c>
      <c r="F154" s="5">
        <f>SUMIFS(data!F:F,data!$A:$A,Calibration!$A154,data!$B:$B,Calibration!$B154,data!$C:$C,Calibration!$C154)</f>
        <v>0</v>
      </c>
      <c r="G154" s="5">
        <f>SUMIFS(data!G:G,data!$A:$A,Calibration!$A154,data!$B:$B,Calibration!$B154,data!$C:$C,Calibration!$C154)</f>
        <v>2.37011365611757</v>
      </c>
      <c r="H154" s="5">
        <f>SUMIFS(data!H:H,data!$A:$A,Calibration!$A154,data!$B:$B,Calibration!$B154,data!$C:$C,Calibration!$C154)</f>
        <v>0</v>
      </c>
    </row>
    <row r="155" spans="1:8" x14ac:dyDescent="0.75">
      <c r="A155" s="3" t="s">
        <v>6</v>
      </c>
      <c r="B155" s="3" t="s">
        <v>41</v>
      </c>
      <c r="C155" s="3" t="s">
        <v>101</v>
      </c>
      <c r="D155" s="5">
        <f>SUMIFS(data!D:D,data!$A:$A,Calibration!$A155,data!$B:$B,Calibration!$B155,data!$C:$C,Calibration!$C155)</f>
        <v>3.7614968609109001</v>
      </c>
      <c r="E155" s="5">
        <f>SUMIFS(data!E:E,data!$A:$A,Calibration!$A155,data!$B:$B,Calibration!$B155,data!$C:$C,Calibration!$C155)</f>
        <v>3.7237413622222801</v>
      </c>
      <c r="F155" s="5">
        <f>SUMIFS(data!F:F,data!$A:$A,Calibration!$A155,data!$B:$B,Calibration!$B155,data!$C:$C,Calibration!$C155)</f>
        <v>3.5786071764121901</v>
      </c>
      <c r="G155" s="5">
        <f>SUMIFS(data!G:G,data!$A:$A,Calibration!$A155,data!$B:$B,Calibration!$B155,data!$C:$C,Calibration!$C155)</f>
        <v>0</v>
      </c>
      <c r="H155" s="5">
        <f>SUMIFS(data!H:H,data!$A:$A,Calibration!$A155,data!$B:$B,Calibration!$B155,data!$C:$C,Calibration!$C155)</f>
        <v>0</v>
      </c>
    </row>
    <row r="156" spans="1:8" x14ac:dyDescent="0.75">
      <c r="A156" s="3" t="s">
        <v>6</v>
      </c>
      <c r="B156" s="3" t="s">
        <v>41</v>
      </c>
      <c r="C156" s="3" t="s">
        <v>90</v>
      </c>
      <c r="D156" s="5">
        <f>SUMIFS(data!D:D,data!$A:$A,Calibration!$A156,data!$B:$B,Calibration!$B156,data!$C:$C,Calibration!$C156)</f>
        <v>0</v>
      </c>
      <c r="E156" s="5">
        <f>SUMIFS(data!E:E,data!$A:$A,Calibration!$A156,data!$B:$B,Calibration!$B156,data!$C:$C,Calibration!$C156)</f>
        <v>0</v>
      </c>
      <c r="F156" s="5">
        <f>SUMIFS(data!F:F,data!$A:$A,Calibration!$A156,data!$B:$B,Calibration!$B156,data!$C:$C,Calibration!$C156)</f>
        <v>0</v>
      </c>
      <c r="G156" s="5">
        <f>SUMIFS(data!G:G,data!$A:$A,Calibration!$A156,data!$B:$B,Calibration!$B156,data!$C:$C,Calibration!$C156)</f>
        <v>0.131793610589549</v>
      </c>
      <c r="H156" s="5">
        <f>SUMIFS(data!H:H,data!$A:$A,Calibration!$A156,data!$B:$B,Calibration!$B156,data!$C:$C,Calibration!$C156)</f>
        <v>0.55218865199229805</v>
      </c>
    </row>
    <row r="157" spans="1:8" x14ac:dyDescent="0.75">
      <c r="A157" s="3" t="s">
        <v>6</v>
      </c>
      <c r="B157" s="3" t="s">
        <v>42</v>
      </c>
      <c r="C157" s="3" t="s">
        <v>103</v>
      </c>
      <c r="D157" s="5">
        <f>SUMIFS(data!D:D,data!$A:$A,Calibration!$A157,data!$B:$B,Calibration!$B157,data!$C:$C,Calibration!$C157)</f>
        <v>2.97</v>
      </c>
      <c r="E157" s="5">
        <f>SUMIFS(data!E:E,data!$A:$A,Calibration!$A157,data!$B:$B,Calibration!$B157,data!$C:$C,Calibration!$C157)</f>
        <v>3.7821976623376701</v>
      </c>
      <c r="F157" s="5">
        <f>SUMIFS(data!F:F,data!$A:$A,Calibration!$A157,data!$B:$B,Calibration!$B157,data!$C:$C,Calibration!$C157)</f>
        <v>3.2172220779220799</v>
      </c>
      <c r="G157" s="5">
        <f>SUMIFS(data!G:G,data!$A:$A,Calibration!$A157,data!$B:$B,Calibration!$B157,data!$C:$C,Calibration!$C157)</f>
        <v>2.9556218402597398</v>
      </c>
      <c r="H157" s="5">
        <f>SUMIFS(data!H:H,data!$A:$A,Calibration!$A157,data!$B:$B,Calibration!$B157,data!$C:$C,Calibration!$C157)</f>
        <v>2.7951845120374701</v>
      </c>
    </row>
    <row r="158" spans="1:8" x14ac:dyDescent="0.75">
      <c r="A158" s="3" t="s">
        <v>6</v>
      </c>
      <c r="B158" s="3" t="s">
        <v>42</v>
      </c>
      <c r="C158" s="3" t="s">
        <v>91</v>
      </c>
      <c r="D158" s="5">
        <f>SUMIFS(data!D:D,data!$A:$A,Calibration!$A158,data!$B:$B,Calibration!$B158,data!$C:$C,Calibration!$C158)</f>
        <v>0</v>
      </c>
      <c r="E158" s="5">
        <f>SUMIFS(data!E:E,data!$A:$A,Calibration!$A158,data!$B:$B,Calibration!$B158,data!$C:$C,Calibration!$C158)</f>
        <v>0.350145642601013</v>
      </c>
      <c r="F158" s="5">
        <f>SUMIFS(data!F:F,data!$A:$A,Calibration!$A158,data!$B:$B,Calibration!$B158,data!$C:$C,Calibration!$C158)</f>
        <v>0.160557165795288</v>
      </c>
      <c r="G158" s="5">
        <f>SUMIFS(data!G:G,data!$A:$A,Calibration!$A158,data!$B:$B,Calibration!$B158,data!$C:$C,Calibration!$C158)</f>
        <v>0</v>
      </c>
      <c r="H158" s="5">
        <f>SUMIFS(data!H:H,data!$A:$A,Calibration!$A158,data!$B:$B,Calibration!$B158,data!$C:$C,Calibration!$C158)</f>
        <v>0</v>
      </c>
    </row>
    <row r="159" spans="1:8" x14ac:dyDescent="0.75">
      <c r="A159" s="3" t="s">
        <v>6</v>
      </c>
      <c r="B159" s="3" t="s">
        <v>42</v>
      </c>
      <c r="C159" s="3" t="s">
        <v>90</v>
      </c>
      <c r="D159" s="5">
        <f>SUMIFS(data!D:D,data!$A:$A,Calibration!$A159,data!$B:$B,Calibration!$B159,data!$C:$C,Calibration!$C159)</f>
        <v>0</v>
      </c>
      <c r="E159" s="5">
        <f>SUMIFS(data!E:E,data!$A:$A,Calibration!$A159,data!$B:$B,Calibration!$B159,data!$C:$C,Calibration!$C159)</f>
        <v>1.2178566950613201</v>
      </c>
      <c r="F159" s="5">
        <f>SUMIFS(data!F:F,data!$A:$A,Calibration!$A159,data!$B:$B,Calibration!$B159,data!$C:$C,Calibration!$C159)</f>
        <v>0</v>
      </c>
      <c r="G159" s="5">
        <f>SUMIFS(data!G:G,data!$A:$A,Calibration!$A159,data!$B:$B,Calibration!$B159,data!$C:$C,Calibration!$C159)</f>
        <v>0</v>
      </c>
      <c r="H159" s="5">
        <f>SUMIFS(data!H:H,data!$A:$A,Calibration!$A159,data!$B:$B,Calibration!$B159,data!$C:$C,Calibration!$C159)</f>
        <v>0</v>
      </c>
    </row>
    <row r="160" spans="1:8" x14ac:dyDescent="0.75">
      <c r="A160" s="3" t="s">
        <v>6</v>
      </c>
      <c r="B160" s="3" t="s">
        <v>42</v>
      </c>
      <c r="C160" s="3" t="s">
        <v>93</v>
      </c>
      <c r="D160" s="5">
        <f>SUMIFS(data!D:D,data!$A:$A,Calibration!$A160,data!$B:$B,Calibration!$B160,data!$C:$C,Calibration!$C160)</f>
        <v>0</v>
      </c>
      <c r="E160" s="5">
        <f>SUMIFS(data!E:E,data!$A:$A,Calibration!$A160,data!$B:$B,Calibration!$B160,data!$C:$C,Calibration!$C160)</f>
        <v>0</v>
      </c>
      <c r="F160" s="5">
        <f>SUMIFS(data!F:F,data!$A:$A,Calibration!$A160,data!$B:$B,Calibration!$B160,data!$C:$C,Calibration!$C160)</f>
        <v>0</v>
      </c>
      <c r="G160" s="5">
        <f>SUMIFS(data!G:G,data!$A:$A,Calibration!$A160,data!$B:$B,Calibration!$B160,data!$C:$C,Calibration!$C160)</f>
        <v>1.2253251597402599</v>
      </c>
      <c r="H160" s="5">
        <f>SUMIFS(data!H:H,data!$A:$A,Calibration!$A160,data!$B:$B,Calibration!$B160,data!$C:$C,Calibration!$C160)</f>
        <v>1.1588119501833201</v>
      </c>
    </row>
    <row r="161" spans="1:8" x14ac:dyDescent="0.75">
      <c r="A161" s="3" t="s">
        <v>6</v>
      </c>
      <c r="B161" s="3" t="s">
        <v>42</v>
      </c>
      <c r="C161" s="3" t="s">
        <v>104</v>
      </c>
      <c r="D161" s="5">
        <f>SUMIFS(data!D:D,data!$A:$A,Calibration!$A161,data!$B:$B,Calibration!$B161,data!$C:$C,Calibration!$C161)</f>
        <v>2.58</v>
      </c>
      <c r="E161" s="5">
        <f>SUMIFS(data!E:E,data!$A:$A,Calibration!$A161,data!$B:$B,Calibration!$B161,data!$C:$C,Calibration!$C161)</f>
        <v>0</v>
      </c>
      <c r="F161" s="5">
        <f>SUMIFS(data!F:F,data!$A:$A,Calibration!$A161,data!$B:$B,Calibration!$B161,data!$C:$C,Calibration!$C161)</f>
        <v>0</v>
      </c>
      <c r="G161" s="5">
        <f>SUMIFS(data!G:G,data!$A:$A,Calibration!$A161,data!$B:$B,Calibration!$B161,data!$C:$C,Calibration!$C161)</f>
        <v>0</v>
      </c>
      <c r="H161" s="5">
        <f>SUMIFS(data!H:H,data!$A:$A,Calibration!$A161,data!$B:$B,Calibration!$B161,data!$C:$C,Calibration!$C161)</f>
        <v>0</v>
      </c>
    </row>
    <row r="162" spans="1:8" x14ac:dyDescent="0.75">
      <c r="A162" s="3" t="s">
        <v>6</v>
      </c>
      <c r="B162" s="3" t="s">
        <v>43</v>
      </c>
      <c r="C162" s="3" t="s">
        <v>90</v>
      </c>
      <c r="D162" s="5">
        <f>SUMIFS(data!D:D,data!$A:$A,Calibration!$A162,data!$B:$B,Calibration!$B162,data!$C:$C,Calibration!$C162)</f>
        <v>0.106679789740295</v>
      </c>
      <c r="E162" s="5">
        <f>SUMIFS(data!E:E,data!$A:$A,Calibration!$A162,data!$B:$B,Calibration!$B162,data!$C:$C,Calibration!$C162)</f>
        <v>0.25543016800854101</v>
      </c>
      <c r="F162" s="5">
        <f>SUMIFS(data!F:F,data!$A:$A,Calibration!$A162,data!$B:$B,Calibration!$B162,data!$C:$C,Calibration!$C162)</f>
        <v>0.26205471847739897</v>
      </c>
      <c r="G162" s="5">
        <f>SUMIFS(data!G:G,data!$A:$A,Calibration!$A162,data!$B:$B,Calibration!$B162,data!$C:$C,Calibration!$C162)</f>
        <v>0.29064704039681999</v>
      </c>
      <c r="H162" s="5">
        <f>SUMIFS(data!H:H,data!$A:$A,Calibration!$A162,data!$B:$B,Calibration!$B162,data!$C:$C,Calibration!$C162)</f>
        <v>0.37568000018786701</v>
      </c>
    </row>
    <row r="163" spans="1:8" x14ac:dyDescent="0.75">
      <c r="A163" s="3" t="s">
        <v>6</v>
      </c>
      <c r="B163" s="3" t="s">
        <v>43</v>
      </c>
      <c r="C163" s="3" t="s">
        <v>92</v>
      </c>
      <c r="D163" s="5">
        <f>SUMIFS(data!D:D,data!$A:$A,Calibration!$A163,data!$B:$B,Calibration!$B163,data!$C:$C,Calibration!$C163)</f>
        <v>0</v>
      </c>
      <c r="E163" s="5">
        <f>SUMIFS(data!E:E,data!$A:$A,Calibration!$A163,data!$B:$B,Calibration!$B163,data!$C:$C,Calibration!$C163)</f>
        <v>0</v>
      </c>
      <c r="F163" s="5">
        <f>SUMIFS(data!F:F,data!$A:$A,Calibration!$A163,data!$B:$B,Calibration!$B163,data!$C:$C,Calibration!$C163)</f>
        <v>0</v>
      </c>
      <c r="G163" s="5">
        <f>SUMIFS(data!G:G,data!$A:$A,Calibration!$A163,data!$B:$B,Calibration!$B163,data!$C:$C,Calibration!$C163)</f>
        <v>0</v>
      </c>
      <c r="H163" s="5">
        <f>SUMIFS(data!H:H,data!$A:$A,Calibration!$A163,data!$B:$B,Calibration!$B163,data!$C:$C,Calibration!$C163)</f>
        <v>0</v>
      </c>
    </row>
    <row r="164" spans="1:8" x14ac:dyDescent="0.75">
      <c r="A164" s="3" t="s">
        <v>6</v>
      </c>
      <c r="B164" s="3" t="s">
        <v>43</v>
      </c>
      <c r="C164" s="3" t="s">
        <v>93</v>
      </c>
      <c r="D164" s="5">
        <f>SUMIFS(data!D:D,data!$A:$A,Calibration!$A164,data!$B:$B,Calibration!$B164,data!$C:$C,Calibration!$C164)</f>
        <v>0.76761229151942301</v>
      </c>
      <c r="E164" s="5">
        <f>SUMIFS(data!E:E,data!$A:$A,Calibration!$A164,data!$B:$B,Calibration!$B164,data!$C:$C,Calibration!$C164)</f>
        <v>0</v>
      </c>
      <c r="F164" s="5">
        <f>SUMIFS(data!F:F,data!$A:$A,Calibration!$A164,data!$B:$B,Calibration!$B164,data!$C:$C,Calibration!$C164)</f>
        <v>0</v>
      </c>
      <c r="G164" s="5">
        <f>SUMIFS(data!G:G,data!$A:$A,Calibration!$A164,data!$B:$B,Calibration!$B164,data!$C:$C,Calibration!$C164)</f>
        <v>4.0281602447013697E-2</v>
      </c>
      <c r="H164" s="5">
        <f>SUMIFS(data!H:H,data!$A:$A,Calibration!$A164,data!$B:$B,Calibration!$B164,data!$C:$C,Calibration!$C164)</f>
        <v>4.5786499473932096E-3</v>
      </c>
    </row>
    <row r="165" spans="1:8" x14ac:dyDescent="0.75">
      <c r="A165" s="3" t="s">
        <v>6</v>
      </c>
      <c r="B165" s="3" t="s">
        <v>44</v>
      </c>
      <c r="C165" s="3" t="s">
        <v>102</v>
      </c>
      <c r="D165" s="5">
        <f>SUMIFS(data!D:D,data!$A:$A,Calibration!$A165,data!$B:$B,Calibration!$B165,data!$C:$C,Calibration!$C165)</f>
        <v>0</v>
      </c>
      <c r="E165" s="5">
        <f>SUMIFS(data!E:E,data!$A:$A,Calibration!$A165,data!$B:$B,Calibration!$B165,data!$C:$C,Calibration!$C165)</f>
        <v>0</v>
      </c>
      <c r="F165" s="5">
        <f>SUMIFS(data!F:F,data!$A:$A,Calibration!$A165,data!$B:$B,Calibration!$B165,data!$C:$C,Calibration!$C165)</f>
        <v>0</v>
      </c>
      <c r="G165" s="5">
        <f>SUMIFS(data!G:G,data!$A:$A,Calibration!$A165,data!$B:$B,Calibration!$B165,data!$C:$C,Calibration!$C165)</f>
        <v>0</v>
      </c>
      <c r="H165" s="5">
        <f>SUMIFS(data!H:H,data!$A:$A,Calibration!$A165,data!$B:$B,Calibration!$B165,data!$C:$C,Calibration!$C165)</f>
        <v>0</v>
      </c>
    </row>
    <row r="166" spans="1:8" x14ac:dyDescent="0.75">
      <c r="A166" s="3" t="s">
        <v>6</v>
      </c>
      <c r="B166" s="3" t="s">
        <v>44</v>
      </c>
      <c r="C166" s="3" t="s">
        <v>90</v>
      </c>
      <c r="D166" s="5">
        <f>SUMIFS(data!D:D,data!$A:$A,Calibration!$A166,data!$B:$B,Calibration!$B166,data!$C:$C,Calibration!$C166)</f>
        <v>0.88108951257403301</v>
      </c>
      <c r="E166" s="5">
        <f>SUMIFS(data!E:E,data!$A:$A,Calibration!$A166,data!$B:$B,Calibration!$B166,data!$C:$C,Calibration!$C166)</f>
        <v>1.10921654207052</v>
      </c>
      <c r="F166" s="5">
        <f>SUMIFS(data!F:F,data!$A:$A,Calibration!$A166,data!$B:$B,Calibration!$B166,data!$C:$C,Calibration!$C166)</f>
        <v>1.1343671536101601</v>
      </c>
      <c r="G166" s="5">
        <f>SUMIFS(data!G:G,data!$A:$A,Calibration!$A166,data!$B:$B,Calibration!$B166,data!$C:$C,Calibration!$C166)</f>
        <v>0.89749940042185405</v>
      </c>
      <c r="H166" s="5">
        <f>SUMIFS(data!H:H,data!$A:$A,Calibration!$A166,data!$B:$B,Calibration!$B166,data!$C:$C,Calibration!$C166)</f>
        <v>0.87337725247121401</v>
      </c>
    </row>
    <row r="167" spans="1:8" x14ac:dyDescent="0.75">
      <c r="A167" s="3" t="s">
        <v>6</v>
      </c>
      <c r="B167" s="3" t="s">
        <v>44</v>
      </c>
      <c r="C167" s="3" t="s">
        <v>93</v>
      </c>
      <c r="D167" s="5">
        <f>SUMIFS(data!D:D,data!$A:$A,Calibration!$A167,data!$B:$B,Calibration!$B167,data!$C:$C,Calibration!$C167)</f>
        <v>0</v>
      </c>
      <c r="E167" s="5">
        <f>SUMIFS(data!E:E,data!$A:$A,Calibration!$A167,data!$B:$B,Calibration!$B167,data!$C:$C,Calibration!$C167)</f>
        <v>0</v>
      </c>
      <c r="F167" s="5">
        <f>SUMIFS(data!F:F,data!$A:$A,Calibration!$A167,data!$B:$B,Calibration!$B167,data!$C:$C,Calibration!$C167)</f>
        <v>0</v>
      </c>
      <c r="G167" s="5">
        <f>SUMIFS(data!G:G,data!$A:$A,Calibration!$A167,data!$B:$B,Calibration!$B167,data!$C:$C,Calibration!$C167)</f>
        <v>0.35576721115921101</v>
      </c>
      <c r="H167" s="5">
        <f>SUMIFS(data!H:H,data!$A:$A,Calibration!$A167,data!$B:$B,Calibration!$B167,data!$C:$C,Calibration!$C167)</f>
        <v>0.411773767605634</v>
      </c>
    </row>
    <row r="168" spans="1:8" x14ac:dyDescent="0.75">
      <c r="A168" s="3" t="s">
        <v>6</v>
      </c>
      <c r="B168" s="3" t="s">
        <v>44</v>
      </c>
      <c r="C168" s="3" t="s">
        <v>94</v>
      </c>
      <c r="D168" s="5">
        <f>SUMIFS(data!D:D,data!$A:$A,Calibration!$A168,data!$B:$B,Calibration!$B168,data!$C:$C,Calibration!$C168)</f>
        <v>0</v>
      </c>
      <c r="E168" s="5">
        <f>SUMIFS(data!E:E,data!$A:$A,Calibration!$A168,data!$B:$B,Calibration!$B168,data!$C:$C,Calibration!$C168)</f>
        <v>0</v>
      </c>
      <c r="F168" s="5">
        <f>SUMIFS(data!F:F,data!$A:$A,Calibration!$A168,data!$B:$B,Calibration!$B168,data!$C:$C,Calibration!$C168)</f>
        <v>3.4203951327307199E-2</v>
      </c>
      <c r="G168" s="5">
        <f>SUMIFS(data!G:G,data!$A:$A,Calibration!$A168,data!$B:$B,Calibration!$B168,data!$C:$C,Calibration!$C168)</f>
        <v>0</v>
      </c>
      <c r="H168" s="5">
        <f>SUMIFS(data!H:H,data!$A:$A,Calibration!$A168,data!$B:$B,Calibration!$B168,data!$C:$C,Calibration!$C168)</f>
        <v>0</v>
      </c>
    </row>
  </sheetData>
  <phoneticPr fontId="27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2015</vt:lpstr>
      <vt:lpstr>2019</vt:lpstr>
      <vt:lpstr>2020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Fortes</cp:lastModifiedBy>
  <dcterms:created xsi:type="dcterms:W3CDTF">2022-11-19T19:41:56Z</dcterms:created>
  <dcterms:modified xsi:type="dcterms:W3CDTF">2022-11-20T01:11:05Z</dcterms:modified>
</cp:coreProperties>
</file>