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0837263\to_linux\robust_nsde\nsde_2021_calibrations\Dynamic_calibration_hedging\"/>
    </mc:Choice>
  </mc:AlternateContent>
  <bookViews>
    <workbookView xWindow="0" yWindow="0" windowWidth="0" windowHeight="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" i="1" l="1"/>
  <c r="K15" i="1" l="1"/>
  <c r="O5" i="1"/>
  <c r="I39" i="1" l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J38" i="1"/>
  <c r="I38" i="1"/>
  <c r="N6" i="1" l="1"/>
  <c r="K6" i="1"/>
  <c r="K7" i="1"/>
  <c r="K8" i="1"/>
  <c r="K9" i="1"/>
  <c r="K13" i="1"/>
  <c r="K14" i="1"/>
  <c r="K16" i="1"/>
  <c r="K10" i="1"/>
  <c r="K12" i="1"/>
  <c r="K11" i="1" l="1"/>
  <c r="N16" i="1"/>
  <c r="N14" i="1"/>
  <c r="N15" i="1"/>
  <c r="N13" i="1"/>
  <c r="N12" i="1"/>
  <c r="N10" i="1"/>
  <c r="N11" i="1"/>
  <c r="E7" i="1"/>
  <c r="E8" i="1"/>
  <c r="E9" i="1"/>
  <c r="E10" i="1"/>
  <c r="E11" i="1"/>
  <c r="E12" i="1"/>
  <c r="E13" i="1"/>
  <c r="E14" i="1"/>
  <c r="E15" i="1"/>
  <c r="E16" i="1"/>
  <c r="E6" i="1"/>
  <c r="N7" i="1"/>
  <c r="N8" i="1"/>
  <c r="N9" i="1"/>
  <c r="P5" i="1"/>
  <c r="Q5" i="1"/>
  <c r="G7" i="1"/>
  <c r="G8" i="1"/>
  <c r="G9" i="1"/>
  <c r="G10" i="1"/>
  <c r="G11" i="1"/>
  <c r="G12" i="1"/>
  <c r="G13" i="1"/>
  <c r="G14" i="1"/>
  <c r="G15" i="1"/>
  <c r="G16" i="1"/>
  <c r="G6" i="1"/>
  <c r="S5" i="1" l="1"/>
  <c r="U5" i="1" s="1"/>
  <c r="R5" i="1"/>
  <c r="T5" i="1" s="1"/>
  <c r="P6" i="1"/>
  <c r="Q6" i="1"/>
  <c r="S6" i="1" l="1"/>
  <c r="U6" i="1" s="1"/>
  <c r="R6" i="1"/>
  <c r="P7" i="1"/>
  <c r="Q7" i="1"/>
  <c r="S7" i="1" l="1"/>
  <c r="U7" i="1" s="1"/>
  <c r="P8" i="1"/>
  <c r="T6" i="1"/>
  <c r="R7" i="1"/>
  <c r="Q8" i="1"/>
  <c r="P9" i="1" l="1"/>
  <c r="R8" i="1"/>
  <c r="T8" i="1" s="1"/>
  <c r="T7" i="1"/>
  <c r="Q9" i="1"/>
  <c r="S8" i="1"/>
  <c r="U8" i="1" s="1"/>
  <c r="R9" i="1" l="1"/>
  <c r="T9" i="1" s="1"/>
  <c r="P10" i="1"/>
  <c r="S9" i="1"/>
  <c r="U9" i="1" s="1"/>
  <c r="Q10" i="1"/>
  <c r="P11" i="1" l="1"/>
  <c r="R10" i="1"/>
  <c r="T10" i="1" s="1"/>
  <c r="P12" i="1"/>
  <c r="R11" i="1"/>
  <c r="T11" i="1" s="1"/>
  <c r="S10" i="1"/>
  <c r="U10" i="1" s="1"/>
  <c r="Q11" i="1"/>
  <c r="P13" i="1" l="1"/>
  <c r="R12" i="1"/>
  <c r="T12" i="1" s="1"/>
  <c r="Q12" i="1"/>
  <c r="S11" i="1"/>
  <c r="U11" i="1" s="1"/>
  <c r="P14" i="1" l="1"/>
  <c r="R13" i="1"/>
  <c r="T13" i="1" s="1"/>
  <c r="S12" i="1"/>
  <c r="U12" i="1" s="1"/>
  <c r="Q13" i="1"/>
  <c r="P15" i="1" l="1"/>
  <c r="R14" i="1"/>
  <c r="T14" i="1" s="1"/>
  <c r="S13" i="1"/>
  <c r="U13" i="1" s="1"/>
  <c r="Q14" i="1"/>
  <c r="P16" i="1" l="1"/>
  <c r="R16" i="1" s="1"/>
  <c r="T16" i="1" s="1"/>
  <c r="R15" i="1"/>
  <c r="T15" i="1" s="1"/>
  <c r="S14" i="1"/>
  <c r="U14" i="1" s="1"/>
  <c r="Q15" i="1"/>
  <c r="S15" i="1" l="1"/>
  <c r="U15" i="1" s="1"/>
  <c r="Q16" i="1"/>
  <c r="S16" i="1" l="1"/>
  <c r="U16" i="1" s="1"/>
</calcChain>
</file>

<file path=xl/sharedStrings.xml><?xml version="1.0" encoding="utf-8"?>
<sst xmlns="http://schemas.openxmlformats.org/spreadsheetml/2006/main" count="29" uniqueCount="27">
  <si>
    <t>t</t>
  </si>
  <si>
    <t>S_t</t>
  </si>
  <si>
    <t>#</t>
  </si>
  <si>
    <t>Hedge Lookback</t>
  </si>
  <si>
    <t>Cash Straddle</t>
  </si>
  <si>
    <t>Cash Lookback</t>
  </si>
  <si>
    <t xml:space="preserve">Net Hedged Straddle </t>
  </si>
  <si>
    <t>Net Hedged Lookback</t>
  </si>
  <si>
    <t>delta_S_t</t>
  </si>
  <si>
    <t>-</t>
  </si>
  <si>
    <t>Straddle Price (T=15 mat)</t>
  </si>
  <si>
    <t>Lookback Price (T=15 mat)</t>
  </si>
  <si>
    <t>B_t</t>
  </si>
  <si>
    <t>delta_Hedge_Straddle</t>
  </si>
  <si>
    <t>delta_Hedge_Lookback</t>
  </si>
  <si>
    <t>Hedge Error Straddle</t>
  </si>
  <si>
    <t>Hedge Error Lookback</t>
  </si>
  <si>
    <t>here you are up net cash as your option expires worthless</t>
  </si>
  <si>
    <t>here you are down cash as your option expires ITM</t>
  </si>
  <si>
    <t>Delta Straddle at t (Market Data)</t>
  </si>
  <si>
    <t>Net Hedged Straddle (model)</t>
  </si>
  <si>
    <t>Net Hedged Straddle (market)</t>
  </si>
  <si>
    <t>Straddle t=0 Price</t>
  </si>
  <si>
    <t>Hedge Straddle (Model)</t>
  </si>
  <si>
    <t>Hedge Straddle Error (model)</t>
  </si>
  <si>
    <t>Hedge Straddle Error (market)</t>
  </si>
  <si>
    <t>no vanilla  options traded with required strike (deltas interpolated to -1 at the last re-balancing 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</si>
</sst>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10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Straddle hedged</a:t>
            </a:r>
            <a:r>
              <a:rPr lang="en-GB" baseline="0"/>
              <a:t> position over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Sheet1!$I$23</c:f>
              <c:strCache>
                <c:ptCount val="1"/>
                <c:pt idx="0">
                  <c:v>Net Hedged Straddle (model)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Sheet1!$I$24:$I$35</c:f>
              <c:numCache>
                <c:formatCode>General</c:formatCode>
                <c:ptCount val="12"/>
                <c:pt idx="0">
                  <c:v>42.660000000000004</c:v>
                </c:pt>
                <c:pt idx="1">
                  <c:v>42.376980379853308</c:v>
                </c:pt>
                <c:pt idx="2">
                  <c:v>39.226334476617126</c:v>
                </c:pt>
                <c:pt idx="3">
                  <c:v>39.599655885138532</c:v>
                </c:pt>
                <c:pt idx="4">
                  <c:v>40.022513627630588</c:v>
                </c:pt>
                <c:pt idx="5">
                  <c:v>38.959692582411662</c:v>
                </c:pt>
                <c:pt idx="6">
                  <c:v>37.320588659628129</c:v>
                </c:pt>
                <c:pt idx="7">
                  <c:v>41.458637237722201</c:v>
                </c:pt>
                <c:pt idx="8">
                  <c:v>41.232249675281878</c:v>
                </c:pt>
                <c:pt idx="9">
                  <c:v>41.031129673699752</c:v>
                </c:pt>
                <c:pt idx="10">
                  <c:v>41.076903995560428</c:v>
                </c:pt>
                <c:pt idx="11">
                  <c:v>41.077442649267425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0-4ABE-881F-B06AC411F9E7}"/>
            </c:ext>
          </c:extLst>
        </c:ser>
        <c:ser>
          <c:idx val="1"/>
          <c:order val="1"/>
          <c:tx>
            <c:strRef>
              <c:f>Sheet1!$J$23</c:f>
              <c:strCache>
                <c:ptCount val="1"/>
                <c:pt idx="0">
                  <c:v>Net Hedged Straddle (market)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Sheet1!$J$24:$J$35</c:f>
              <c:numCache>
                <c:formatCode>General</c:formatCode>
                <c:ptCount val="12"/>
                <c:pt idx="0">
                  <c:v>42.66</c:v>
                </c:pt>
                <c:pt idx="1">
                  <c:v>47.677803901904383</c:v>
                </c:pt>
                <c:pt idx="2">
                  <c:v>44.551758950573003</c:v>
                </c:pt>
                <c:pt idx="3">
                  <c:v>44.332501792437142</c:v>
                </c:pt>
                <c:pt idx="4">
                  <c:v>44.258599591879602</c:v>
                </c:pt>
                <c:pt idx="5">
                  <c:v>43.430885109295218</c:v>
                </c:pt>
                <c:pt idx="6">
                  <c:v>42.648554248525443</c:v>
                </c:pt>
                <c:pt idx="7">
                  <c:v>43.656583278099788</c:v>
                </c:pt>
                <c:pt idx="8">
                  <c:v>43.596128420137347</c:v>
                </c:pt>
                <c:pt idx="9">
                  <c:v>43.240524423594934</c:v>
                </c:pt>
                <c:pt idx="10">
                  <c:v>43.483368443486484</c:v>
                </c:pt>
                <c:pt idx="11">
                  <c:v>43.484236772437441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0-4ABE-881F-B06AC411F9E7}"/>
            </c:ext>
          </c:extLst>
        </c:ser>
        <c:ser>
          <c:idx val="2"/>
          <c:order val="2"/>
          <c:tx>
            <c:strRef>
              <c:f>Sheet1!$K$23</c:f>
              <c:strCache>
                <c:ptCount val="1"/>
                <c:pt idx="0">
                  <c:v>Straddle t=0 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Sheet1!$K$24:$K$35</c:f>
              <c:numCache>
                <c:formatCode>General</c:formatCode>
                <c:ptCount val="12"/>
                <c:pt idx="0">
                  <c:v>42.66</c:v>
                </c:pt>
                <c:pt idx="1">
                  <c:v>42.66</c:v>
                </c:pt>
                <c:pt idx="2">
                  <c:v>42.66</c:v>
                </c:pt>
                <c:pt idx="3">
                  <c:v>42.66</c:v>
                </c:pt>
                <c:pt idx="4">
                  <c:v>42.66</c:v>
                </c:pt>
                <c:pt idx="5">
                  <c:v>42.66</c:v>
                </c:pt>
                <c:pt idx="6">
                  <c:v>42.66</c:v>
                </c:pt>
                <c:pt idx="7">
                  <c:v>42.66</c:v>
                </c:pt>
                <c:pt idx="8">
                  <c:v>42.66</c:v>
                </c:pt>
                <c:pt idx="9">
                  <c:v>42.66</c:v>
                </c:pt>
                <c:pt idx="10">
                  <c:v>42.66</c:v>
                </c:pt>
                <c:pt idx="11">
                  <c:v>42.66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10-4ABE-881F-B06AC411F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716048"/>
        <c:axId val="747716376"/>
      </c:lineChart>
      <c:catAx>
        <c:axId val="747716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716376"/>
        <c:crosses val="autoZero"/>
        <c:auto val="1"/>
        <c:lblAlgn val="ctr"/>
        <c:lblOffset val="100"/>
        <c:noMultiLvlLbl val="0"/>
      </c:catAx>
      <c:valAx>
        <c:axId val="74771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71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  <a:r>
              <a:rPr lang="en-GB" baseline="0"/>
              <a:t> Error of Market and Model Hedging Strategies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Sheet1!$I$37</c:f>
              <c:strCache>
                <c:ptCount val="1"/>
                <c:pt idx="0">
                  <c:v>Hedge Straddle Error (model)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Sheet1!$I$38:$I$49</c:f>
              <c:numCache>
                <c:formatCode>0.00%</c:formatCode>
                <c:ptCount val="12"/>
                <c:pt idx="0">
                  <c:v>0</c:v>
                </c:pt>
                <c:pt idx="1">
                  <c:v>-6.6786169663293933E-3</c:v>
                </c:pt>
                <c:pt idx="2">
                  <c:v>-8.7534702622537694E-2</c:v>
                </c:pt>
                <c:pt idx="3">
                  <c:v>-7.728208860547188E-2</c:v>
                </c:pt>
                <c:pt idx="4">
                  <c:v>-6.5900068069401782E-2</c:v>
                </c:pt>
                <c:pt idx="5">
                  <c:v>-9.4977839205508605E-2</c:v>
                </c:pt>
                <c:pt idx="6">
                  <c:v>-0.14306878675115406</c:v>
                </c:pt>
                <c:pt idx="7">
                  <c:v>-2.8977381851439936E-2</c:v>
                </c:pt>
                <c:pt idx="8">
                  <c:v>-3.4627029472370528E-2</c:v>
                </c:pt>
                <c:pt idx="9">
                  <c:v>-3.9698403121090027E-2</c:v>
                </c:pt>
                <c:pt idx="10">
                  <c:v>-3.853980827305474E-2</c:v>
                </c:pt>
                <c:pt idx="11">
                  <c:v>-3.8526189769041083E-2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5-406C-BC3C-161865927757}"/>
            </c:ext>
          </c:extLst>
        </c:ser>
        <c:ser>
          <c:idx val="1"/>
          <c:order val="1"/>
          <c:tx>
            <c:strRef>
              <c:f>Sheet1!$J$37</c:f>
              <c:strCache>
                <c:ptCount val="1"/>
                <c:pt idx="0">
                  <c:v>Hedge Straddle Error (market)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Sheet1!$J$38:$J$49</c:f>
              <c:numCache>
                <c:formatCode>0.00%</c:formatCode>
                <c:ptCount val="12"/>
                <c:pt idx="0">
                  <c:v>-1.6655947861230666E-16</c:v>
                </c:pt>
                <c:pt idx="1">
                  <c:v>0.10524402324042351</c:v>
                </c:pt>
                <c:pt idx="2">
                  <c:v>4.2462048528134899E-2</c:v>
                </c:pt>
                <c:pt idx="3">
                  <c:v>3.7726311956580293E-2</c:v>
                </c:pt>
                <c:pt idx="4">
                  <c:v>3.6119524942513158E-2</c:v>
                </c:pt>
                <c:pt idx="5">
                  <c:v>1.7749698339217756E-2</c:v>
                </c:pt>
                <c:pt idx="6">
                  <c:v>-2.6837372746244225E-4</c:v>
                </c:pt>
                <c:pt idx="7">
                  <c:v>2.2827789150410168E-2</c:v>
                </c:pt>
                <c:pt idx="8">
                  <c:v>2.1472742054428385E-2</c:v>
                </c:pt>
                <c:pt idx="9">
                  <c:v>1.3425471391326538E-2</c:v>
                </c:pt>
                <c:pt idx="10">
                  <c:v>1.8935249796863771E-2</c:v>
                </c:pt>
                <c:pt idx="11">
                  <c:v>1.8954840503487495E-2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5-406C-BC3C-161865927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782008"/>
        <c:axId val="707780040"/>
      </c:lineChart>
      <c:catAx>
        <c:axId val="7077820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80040"/>
        <c:crosses val="autoZero"/>
        <c:auto val="1"/>
        <c:lblAlgn val="ctr"/>
        <c:lblOffset val="100"/>
        <c:noMultiLvlLbl val="0"/>
      </c:catAx>
      <c:valAx>
        <c:axId val="70778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82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Precentage Error of Model</a:t>
            </a:r>
            <a:r>
              <a:rPr lang="en-GB" baseline="0"/>
              <a:t> Hedging Strategies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Sheet1!$T$4</c:f>
              <c:strCache>
                <c:ptCount val="1"/>
                <c:pt idx="0">
                  <c:v>Hedge Error Straddle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Sheet1!$T$5:$T$16</c:f>
              <c:numCache>
                <c:formatCode>0.00%</c:formatCode>
                <c:ptCount val="12"/>
                <c:pt idx="0">
                  <c:v>0</c:v>
                </c:pt>
                <c:pt idx="1">
                  <c:v>-6.6343089579628716E-3</c:v>
                </c:pt>
                <c:pt idx="2">
                  <c:v>-8.0489112128056206E-2</c:v>
                </c:pt>
                <c:pt idx="3">
                  <c:v>-7.1738024258356112E-2</c:v>
                </c:pt>
                <c:pt idx="4">
                  <c:v>-6.1825747125396527E-2</c:v>
                </c:pt>
                <c:pt idx="5">
                  <c:v>-8.6739508147874844E-2</c:v>
                </c:pt>
                <c:pt idx="6">
                  <c:v>-0.1251620098540055</c:v>
                </c:pt>
                <c:pt idx="7">
                  <c:v>-2.8161339950253234E-2</c:v>
                </c:pt>
                <c:pt idx="8">
                  <c:v>-3.3468127630523342E-2</c:v>
                </c:pt>
                <c:pt idx="9">
                  <c:v>-3.8182614306147486E-2</c:v>
                </c:pt>
                <c:pt idx="10">
                  <c:v>-3.7109610980768287E-2</c:v>
                </c:pt>
                <c:pt idx="11">
                  <c:v>-3.7096984311593494E-2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C-480E-B2AA-2019FB0DDF2B}"/>
            </c:ext>
          </c:extLst>
        </c:ser>
        <c:ser>
          <c:idx val="1"/>
          <c:order val="1"/>
          <c:tx>
            <c:strRef>
              <c:f>Sheet1!$U$4</c:f>
              <c:strCache>
                <c:ptCount val="1"/>
                <c:pt idx="0">
                  <c:v>Hedge Error Lookback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Sheet1!$U$5:$U$16</c:f>
              <c:numCache>
                <c:formatCode>0.00%</c:formatCode>
                <c:ptCount val="12"/>
                <c:pt idx="0">
                  <c:v>0</c:v>
                </c:pt>
                <c:pt idx="1">
                  <c:v>9.5996953040027436E-2</c:v>
                </c:pt>
                <c:pt idx="2">
                  <c:v>-5.0886363653791102E-2</c:v>
                </c:pt>
                <c:pt idx="3">
                  <c:v>-3.9409286016108096E-2</c:v>
                </c:pt>
                <c:pt idx="4">
                  <c:v>-2.2267614320047854E-2</c:v>
                </c:pt>
                <c:pt idx="5">
                  <c:v>-7.9387808575722793E-2</c:v>
                </c:pt>
                <c:pt idx="6">
                  <c:v>-8.9605567530259472E-2</c:v>
                </c:pt>
                <c:pt idx="7">
                  <c:v>9.7785272287476049E-2</c:v>
                </c:pt>
                <c:pt idx="8">
                  <c:v>3.6322942182211701E-2</c:v>
                </c:pt>
                <c:pt idx="9">
                  <c:v>-3.0573485532083795E-2</c:v>
                </c:pt>
                <c:pt idx="10">
                  <c:v>4.7949215248897122E-2</c:v>
                </c:pt>
                <c:pt idx="11">
                  <c:v>0.19089077139737137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EC-480E-B2AA-2019FB0DD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513832"/>
        <c:axId val="733516128"/>
      </c:lineChart>
      <c:catAx>
        <c:axId val="733513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516128"/>
        <c:crosses val="autoZero"/>
        <c:auto val="1"/>
        <c:lblAlgn val="ctr"/>
        <c:lblOffset val="100"/>
        <c:noMultiLvlLbl val="0"/>
      </c:catAx>
      <c:valAx>
        <c:axId val="7335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513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214312</xdr:colOff>
      <xdr:row>20</xdr:row>
      <xdr:rowOff>180975</xdr:rowOff>
    </xdr:from>
    <xdr:to>
      <xdr:col>13</xdr:col>
      <xdr:colOff>976312</xdr:colOff>
      <xdr:row>35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323850</xdr:colOff>
      <xdr:row>36</xdr:row>
      <xdr:rowOff>47625</xdr:rowOff>
    </xdr:from>
    <xdr:to>
      <xdr:col>13</xdr:col>
      <xdr:colOff>723900</xdr:colOff>
      <xdr:row>50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304800</xdr:colOff>
      <xdr:row>21</xdr:row>
      <xdr:rowOff>85725</xdr:rowOff>
    </xdr:from>
    <xdr:to>
      <xdr:col>15</xdr:col>
      <xdr:colOff>1752600</xdr:colOff>
      <xdr:row>35</xdr:row>
      <xdr:rowOff>161925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49"/>
  <sheetViews>
    <sheetView tabSelected="1" topLeftCell="D1" workbookViewId="0">
      <selection activeCell="G22" sqref="G22"/>
    </sheetView>
  </sheetViews>
  <sheetFormatPr defaultRowHeight="15" x14ac:dyDescent="0.25"/>
  <cols>
    <col min="1" max="1" width="5.5703125" hidden="1" customWidth="1"/>
    <col min="2" max="3" width="9.140625" hidden="1" customWidth="1"/>
    <col min="5" max="5" width="12" bestFit="1" customWidth="1"/>
    <col min="6" max="6" width="11.5703125" customWidth="1"/>
    <col min="7" max="7" width="9.28515625" bestFit="1" customWidth="1"/>
    <col min="8" max="8" width="8" bestFit="1" customWidth="1"/>
    <col min="9" max="9" width="27.5703125" bestFit="1" customWidth="1"/>
    <col min="10" max="10" width="28.140625" bestFit="1" customWidth="1"/>
    <col min="11" max="11" width="21" bestFit="1" customWidth="1"/>
    <col min="12" max="12" width="33.140625" customWidth="1"/>
    <col min="13" max="13" width="41.7109375" customWidth="1"/>
    <col min="14" max="14" width="17.28515625" customWidth="1"/>
    <col min="15" max="15" width="46.85546875" bestFit="1" customWidth="1"/>
    <col min="16" max="16" width="53.140625" bestFit="1" customWidth="1"/>
    <col min="17" max="17" width="23.28515625" customWidth="1"/>
    <col min="18" max="18" width="29.7109375" customWidth="1"/>
    <col min="19" max="19" width="46.7109375" bestFit="1" customWidth="1"/>
    <col min="20" max="20" width="37" bestFit="1" customWidth="1"/>
    <col min="21" max="21" width="20.28515625" bestFit="1" customWidth="1"/>
    <col min="22" max="22" width="25.28515625" customWidth="1"/>
    <col min="23" max="23" width="43.7109375" bestFit="1" customWidth="1"/>
    <col min="24" max="24" width="37" bestFit="1" customWidth="1"/>
    <col min="25" max="25" width="36.42578125" bestFit="1" customWidth="1"/>
  </cols>
  <sheetData>
    <row r="4" spans="4:21" x14ac:dyDescent="0.25">
      <c r="D4" t="s">
        <v>2</v>
      </c>
      <c r="E4" t="s">
        <v>12</v>
      </c>
      <c r="F4" t="s">
        <v>0</v>
      </c>
      <c r="G4" t="s">
        <v>8</v>
      </c>
      <c r="H4" t="s">
        <v>1</v>
      </c>
      <c r="I4" t="s">
        <v>10</v>
      </c>
      <c r="J4" t="s">
        <v>11</v>
      </c>
      <c r="K4" t="s">
        <v>13</v>
      </c>
      <c r="L4" t="s">
        <v>23</v>
      </c>
      <c r="M4" t="s">
        <v>19</v>
      </c>
      <c r="N4" t="s">
        <v>14</v>
      </c>
      <c r="O4" t="s">
        <v>3</v>
      </c>
      <c r="P4" t="s">
        <v>4</v>
      </c>
      <c r="Q4" t="s">
        <v>5</v>
      </c>
      <c r="R4" t="s">
        <v>6</v>
      </c>
      <c r="S4" t="s">
        <v>7</v>
      </c>
      <c r="T4" t="s">
        <v>15</v>
      </c>
      <c r="U4" t="s">
        <v>16</v>
      </c>
    </row>
    <row r="5" spans="4:21" x14ac:dyDescent="0.25">
      <c r="D5">
        <v>0</v>
      </c>
      <c r="E5">
        <v>1</v>
      </c>
      <c r="F5">
        <v>0</v>
      </c>
      <c r="G5" t="s">
        <v>9</v>
      </c>
      <c r="H5">
        <v>765.91399999999999</v>
      </c>
      <c r="I5">
        <v>42.66</v>
      </c>
      <c r="J5">
        <v>29.27</v>
      </c>
      <c r="L5">
        <v>-5.0900000000000001E-2</v>
      </c>
      <c r="M5">
        <v>0.10569248108238501</v>
      </c>
      <c r="O5">
        <f>0.3409</f>
        <v>0.34089999999999998</v>
      </c>
      <c r="P5">
        <f>-L5*H5</f>
        <v>38.985022600000001</v>
      </c>
      <c r="Q5">
        <f>-O5*H5</f>
        <v>-261.10008260000001</v>
      </c>
      <c r="R5">
        <f t="shared" ref="R5:R16" si="0">I5+P5+L5*H5</f>
        <v>42.660000000000004</v>
      </c>
      <c r="S5">
        <f t="shared" ref="S5:S16" si="1">J5+Q5+O5*H5</f>
        <v>29.27000000000001</v>
      </c>
      <c r="T5" s="2">
        <f t="shared" ref="T5:T16" si="2">(R5-$R$5)/$R$5</f>
        <v>0</v>
      </c>
      <c r="U5" s="2">
        <f t="shared" ref="U5:U16" si="3">(S5-$S$5)/$S$5</f>
        <v>0</v>
      </c>
    </row>
    <row r="6" spans="4:21" x14ac:dyDescent="0.25">
      <c r="D6">
        <v>1</v>
      </c>
      <c r="E6">
        <f>EXP(0.05*(F6-F5)/365)</f>
        <v>1.0001369956844217</v>
      </c>
      <c r="F6">
        <v>1</v>
      </c>
      <c r="G6">
        <f>H6-H5</f>
        <v>33.956000000000017</v>
      </c>
      <c r="H6">
        <v>799.87</v>
      </c>
      <c r="I6">
        <v>44.1</v>
      </c>
      <c r="J6">
        <v>20.54</v>
      </c>
      <c r="K6">
        <f t="shared" ref="K6:K16" si="4">L6-L5</f>
        <v>-0.47290000000000004</v>
      </c>
      <c r="L6">
        <v>-0.52380000000000004</v>
      </c>
      <c r="M6">
        <v>-0.34618849999817403</v>
      </c>
      <c r="N6">
        <f>O6-O5</f>
        <v>2.47E-2</v>
      </c>
      <c r="O6">
        <v>0.36559999999999998</v>
      </c>
      <c r="P6">
        <f t="shared" ref="P6:P16" si="5">P5*E6-K6*H6</f>
        <v>417.24888637985333</v>
      </c>
      <c r="Q6">
        <f t="shared" ref="Q6:Q16" si="6">Q5*E6-N6*H6</f>
        <v>-280.89264118451837</v>
      </c>
      <c r="R6">
        <f t="shared" si="0"/>
        <v>42.376980379853308</v>
      </c>
      <c r="S6">
        <f t="shared" si="1"/>
        <v>32.079830815481614</v>
      </c>
      <c r="T6" s="2">
        <f t="shared" si="2"/>
        <v>-6.6343089579628716E-3</v>
      </c>
      <c r="U6" s="2">
        <f t="shared" si="3"/>
        <v>9.5996953040027436E-2</v>
      </c>
    </row>
    <row r="7" spans="4:21" x14ac:dyDescent="0.25">
      <c r="D7">
        <v>2</v>
      </c>
      <c r="E7">
        <f t="shared" ref="E7:E16" si="7">EXP(0.05*(F7-F6)/365)</f>
        <v>1.0001369956844217</v>
      </c>
      <c r="F7">
        <v>2</v>
      </c>
      <c r="G7">
        <f t="shared" ref="G7:G16" si="8">H7-H6</f>
        <v>0.24400000000002819</v>
      </c>
      <c r="H7">
        <v>800.11400000000003</v>
      </c>
      <c r="I7">
        <v>41.02</v>
      </c>
      <c r="J7">
        <v>16.190000000000001</v>
      </c>
      <c r="K7">
        <f t="shared" si="4"/>
        <v>-0.12469999999999992</v>
      </c>
      <c r="L7">
        <v>-0.64849999999999997</v>
      </c>
      <c r="M7">
        <v>-0.72825836118487397</v>
      </c>
      <c r="N7">
        <f t="shared" ref="N7:N15" si="9">O7-O6</f>
        <v>-6.6399999999999959E-2</v>
      </c>
      <c r="O7">
        <v>0.29920000000000002</v>
      </c>
      <c r="P7">
        <f t="shared" si="5"/>
        <v>517.08026347661712</v>
      </c>
      <c r="Q7">
        <f t="shared" si="6"/>
        <v>-227.80355266414648</v>
      </c>
      <c r="R7">
        <f t="shared" si="0"/>
        <v>39.226334476617126</v>
      </c>
      <c r="S7">
        <f t="shared" si="1"/>
        <v>27.780556135853544</v>
      </c>
      <c r="T7" s="2">
        <f t="shared" si="2"/>
        <v>-8.0489112128056206E-2</v>
      </c>
      <c r="U7" s="2">
        <f t="shared" si="3"/>
        <v>-5.0886363653791102E-2</v>
      </c>
    </row>
    <row r="8" spans="4:21" x14ac:dyDescent="0.25">
      <c r="D8">
        <v>3</v>
      </c>
      <c r="E8">
        <f t="shared" si="7"/>
        <v>1.0004110433592888</v>
      </c>
      <c r="F8">
        <v>5</v>
      </c>
      <c r="G8">
        <f t="shared" si="8"/>
        <v>7.7859999999999445</v>
      </c>
      <c r="H8">
        <v>807.9</v>
      </c>
      <c r="I8">
        <v>46.23</v>
      </c>
      <c r="J8">
        <v>14.29</v>
      </c>
      <c r="K8">
        <f t="shared" si="4"/>
        <v>-4.3399999999999994E-2</v>
      </c>
      <c r="L8">
        <v>-0.69189999999999996</v>
      </c>
      <c r="M8">
        <v>-0.78327956506084595</v>
      </c>
      <c r="N8">
        <f t="shared" si="9"/>
        <v>3.8800000000000001E-2</v>
      </c>
      <c r="O8">
        <v>0.33800000000000002</v>
      </c>
      <c r="P8">
        <f t="shared" si="5"/>
        <v>552.35566588513848</v>
      </c>
      <c r="Q8">
        <f t="shared" si="6"/>
        <v>-259.24370980169147</v>
      </c>
      <c r="R8">
        <f t="shared" si="0"/>
        <v>39.599655885138532</v>
      </c>
      <c r="S8">
        <f t="shared" si="1"/>
        <v>28.116490198308526</v>
      </c>
      <c r="T8" s="2">
        <f t="shared" si="2"/>
        <v>-7.1738024258356112E-2</v>
      </c>
      <c r="U8" s="2">
        <f t="shared" si="3"/>
        <v>-3.9409286016108096E-2</v>
      </c>
    </row>
    <row r="9" spans="4:21" x14ac:dyDescent="0.25">
      <c r="D9">
        <v>4</v>
      </c>
      <c r="E9">
        <f t="shared" si="7"/>
        <v>1.0001369956844217</v>
      </c>
      <c r="F9">
        <v>6</v>
      </c>
      <c r="G9">
        <f t="shared" si="8"/>
        <v>5.5539999999999736</v>
      </c>
      <c r="H9">
        <v>813.45399999999995</v>
      </c>
      <c r="I9">
        <v>50.42</v>
      </c>
      <c r="J9">
        <v>12.95</v>
      </c>
      <c r="K9">
        <f t="shared" si="4"/>
        <v>-0.10950000000000004</v>
      </c>
      <c r="L9">
        <v>-0.8014</v>
      </c>
      <c r="M9">
        <v>-0.85392030114671702</v>
      </c>
      <c r="N9">
        <f t="shared" si="9"/>
        <v>3.2999999999999696E-3</v>
      </c>
      <c r="O9">
        <v>0.34129999999999999</v>
      </c>
      <c r="P9">
        <f t="shared" si="5"/>
        <v>641.5045492276306</v>
      </c>
      <c r="Q9">
        <f t="shared" si="6"/>
        <v>-261.96362327114775</v>
      </c>
      <c r="R9">
        <f t="shared" si="0"/>
        <v>40.022513627630588</v>
      </c>
      <c r="S9">
        <f t="shared" si="1"/>
        <v>28.618226928852209</v>
      </c>
      <c r="T9" s="2">
        <f t="shared" si="2"/>
        <v>-6.1825747125396527E-2</v>
      </c>
      <c r="U9" s="2">
        <f t="shared" si="3"/>
        <v>-2.2267614320047854E-2</v>
      </c>
    </row>
    <row r="10" spans="4:21" x14ac:dyDescent="0.25">
      <c r="D10">
        <v>5</v>
      </c>
      <c r="E10">
        <f t="shared" si="7"/>
        <v>1.0001369956844217</v>
      </c>
      <c r="F10">
        <v>7</v>
      </c>
      <c r="G10">
        <f t="shared" si="8"/>
        <v>-4.3539999999999281</v>
      </c>
      <c r="H10">
        <v>809.1</v>
      </c>
      <c r="I10">
        <v>45.78</v>
      </c>
      <c r="J10">
        <v>12.8</v>
      </c>
      <c r="K10">
        <f t="shared" si="4"/>
        <v>4.9000000000000044E-2</v>
      </c>
      <c r="L10">
        <v>-0.75239999999999996</v>
      </c>
      <c r="M10">
        <v>-0.86229317908810799</v>
      </c>
      <c r="N10">
        <f t="shared" si="9"/>
        <v>5.9300000000000019E-2</v>
      </c>
      <c r="O10">
        <v>0.40060000000000001</v>
      </c>
      <c r="P10">
        <f t="shared" si="5"/>
        <v>601.94653258241169</v>
      </c>
      <c r="Q10">
        <f t="shared" si="6"/>
        <v>-309.97914115701144</v>
      </c>
      <c r="R10">
        <f t="shared" si="0"/>
        <v>38.959692582411662</v>
      </c>
      <c r="S10">
        <f t="shared" si="1"/>
        <v>26.946318842988603</v>
      </c>
      <c r="T10" s="2">
        <f t="shared" si="2"/>
        <v>-8.6739508147874844E-2</v>
      </c>
      <c r="U10" s="2">
        <f t="shared" si="3"/>
        <v>-7.9387808575722793E-2</v>
      </c>
    </row>
    <row r="11" spans="4:21" x14ac:dyDescent="0.25">
      <c r="D11">
        <v>6</v>
      </c>
      <c r="E11">
        <f t="shared" si="7"/>
        <v>1.0001369956844217</v>
      </c>
      <c r="F11">
        <v>8</v>
      </c>
      <c r="G11">
        <f t="shared" si="8"/>
        <v>-7.6800000000000637</v>
      </c>
      <c r="H11">
        <v>801.42</v>
      </c>
      <c r="I11">
        <v>38.28</v>
      </c>
      <c r="J11">
        <v>15.62</v>
      </c>
      <c r="K11">
        <f t="shared" si="4"/>
        <v>6.3199999999999923E-2</v>
      </c>
      <c r="L11">
        <v>-0.68920000000000003</v>
      </c>
      <c r="M11">
        <v>-0.86779167973132199</v>
      </c>
      <c r="N11">
        <f t="shared" si="9"/>
        <v>0.18429999999999996</v>
      </c>
      <c r="O11">
        <v>0.58489999999999998</v>
      </c>
      <c r="P11">
        <f t="shared" si="5"/>
        <v>551.37925265962815</v>
      </c>
      <c r="Q11">
        <f t="shared" si="6"/>
        <v>-457.72331296161065</v>
      </c>
      <c r="R11">
        <f t="shared" si="0"/>
        <v>37.320588659628129</v>
      </c>
      <c r="S11">
        <f t="shared" si="1"/>
        <v>26.647245038389315</v>
      </c>
      <c r="T11" s="2">
        <f t="shared" si="2"/>
        <v>-0.1251620098540055</v>
      </c>
      <c r="U11" s="2">
        <f t="shared" si="3"/>
        <v>-8.9605567530259472E-2</v>
      </c>
    </row>
    <row r="12" spans="4:21" x14ac:dyDescent="0.25">
      <c r="D12">
        <v>7</v>
      </c>
      <c r="E12">
        <f t="shared" si="7"/>
        <v>1.0001369956844217</v>
      </c>
      <c r="F12">
        <v>9</v>
      </c>
      <c r="G12">
        <f t="shared" si="8"/>
        <v>17.639999999999986</v>
      </c>
      <c r="H12">
        <v>819.06</v>
      </c>
      <c r="I12">
        <v>54.5</v>
      </c>
      <c r="J12">
        <v>10.85</v>
      </c>
      <c r="K12">
        <f t="shared" si="4"/>
        <v>-0.24269999999999992</v>
      </c>
      <c r="L12">
        <v>-0.93189999999999995</v>
      </c>
      <c r="M12" s="3">
        <f>-0.9</f>
        <v>-0.9</v>
      </c>
      <c r="N12">
        <f t="shared" si="9"/>
        <v>-0.19979999999999998</v>
      </c>
      <c r="O12">
        <v>0.3851</v>
      </c>
      <c r="P12">
        <f t="shared" si="5"/>
        <v>750.24065123772209</v>
      </c>
      <c r="Q12">
        <f t="shared" si="6"/>
        <v>-294.13783108014559</v>
      </c>
      <c r="R12">
        <f t="shared" si="0"/>
        <v>41.458637237722201</v>
      </c>
      <c r="S12">
        <f t="shared" si="1"/>
        <v>32.132174919854435</v>
      </c>
      <c r="T12" s="2">
        <f t="shared" si="2"/>
        <v>-2.8161339950253234E-2</v>
      </c>
      <c r="U12" s="2">
        <f t="shared" si="3"/>
        <v>9.7785272287476049E-2</v>
      </c>
    </row>
    <row r="13" spans="4:21" x14ac:dyDescent="0.25">
      <c r="D13">
        <v>8</v>
      </c>
      <c r="E13">
        <f t="shared" si="7"/>
        <v>1.0004110433592888</v>
      </c>
      <c r="F13">
        <v>12</v>
      </c>
      <c r="G13">
        <f t="shared" si="8"/>
        <v>5.5100000000001046</v>
      </c>
      <c r="H13">
        <v>824.57</v>
      </c>
      <c r="I13">
        <v>59.1</v>
      </c>
      <c r="J13">
        <v>7.05</v>
      </c>
      <c r="K13">
        <f t="shared" si="4"/>
        <v>-3.9500000000000091E-2</v>
      </c>
      <c r="L13">
        <v>-0.97140000000000004</v>
      </c>
      <c r="M13" s="3">
        <v>-0.93500000000000005</v>
      </c>
      <c r="N13">
        <f t="shared" si="9"/>
        <v>7.8400000000000025E-2</v>
      </c>
      <c r="O13">
        <v>0.46350000000000002</v>
      </c>
      <c r="P13">
        <f t="shared" si="5"/>
        <v>783.11954767528198</v>
      </c>
      <c r="Q13">
        <f t="shared" si="6"/>
        <v>-358.90502248232673</v>
      </c>
      <c r="R13">
        <f t="shared" si="0"/>
        <v>41.232249675281878</v>
      </c>
      <c r="S13">
        <f t="shared" si="1"/>
        <v>30.333172517673347</v>
      </c>
      <c r="T13" s="2">
        <f t="shared" si="2"/>
        <v>-3.3468127630523342E-2</v>
      </c>
      <c r="U13" s="2">
        <f t="shared" si="3"/>
        <v>3.6322942182211701E-2</v>
      </c>
    </row>
    <row r="14" spans="4:21" x14ac:dyDescent="0.25">
      <c r="D14">
        <v>9</v>
      </c>
      <c r="E14">
        <f t="shared" si="7"/>
        <v>1.0001369956844217</v>
      </c>
      <c r="F14">
        <v>13</v>
      </c>
      <c r="G14">
        <f t="shared" si="8"/>
        <v>-4.1400000000001</v>
      </c>
      <c r="H14">
        <v>820.43</v>
      </c>
      <c r="I14">
        <v>54.77</v>
      </c>
      <c r="J14">
        <v>7.06</v>
      </c>
      <c r="K14">
        <f t="shared" si="4"/>
        <v>-2.0299999999999985E-2</v>
      </c>
      <c r="L14">
        <v>-0.99170000000000003</v>
      </c>
      <c r="M14" s="3">
        <v>-0.97</v>
      </c>
      <c r="N14">
        <f t="shared" si="9"/>
        <v>0.1613</v>
      </c>
      <c r="O14">
        <v>0.62480000000000002</v>
      </c>
      <c r="P14">
        <f t="shared" si="5"/>
        <v>799.88156067369971</v>
      </c>
      <c r="Q14">
        <f t="shared" si="6"/>
        <v>-491.28954992152404</v>
      </c>
      <c r="R14">
        <f t="shared" si="0"/>
        <v>41.031129673699752</v>
      </c>
      <c r="S14">
        <f t="shared" si="1"/>
        <v>28.375114078475917</v>
      </c>
      <c r="T14" s="2">
        <f t="shared" si="2"/>
        <v>-3.8182614306147486E-2</v>
      </c>
      <c r="U14" s="2">
        <f t="shared" si="3"/>
        <v>-3.0573485532083795E-2</v>
      </c>
    </row>
    <row r="15" spans="4:21" x14ac:dyDescent="0.25">
      <c r="D15">
        <v>10</v>
      </c>
      <c r="E15">
        <f t="shared" si="7"/>
        <v>1.0001369956844217</v>
      </c>
      <c r="F15">
        <v>14</v>
      </c>
      <c r="G15">
        <f t="shared" si="8"/>
        <v>9.1800000000000637</v>
      </c>
      <c r="H15">
        <v>829.61</v>
      </c>
      <c r="I15">
        <v>63.81</v>
      </c>
      <c r="J15">
        <v>3.69</v>
      </c>
      <c r="K15">
        <f>L15-L14</f>
        <v>-8.2999999999999741E-3</v>
      </c>
      <c r="L15">
        <v>-1</v>
      </c>
      <c r="M15" s="3">
        <v>-1</v>
      </c>
      <c r="N15">
        <f t="shared" si="9"/>
        <v>-0.13280000000000003</v>
      </c>
      <c r="O15">
        <v>0.49199999999999999</v>
      </c>
      <c r="P15">
        <f t="shared" si="5"/>
        <v>806.8769039955605</v>
      </c>
      <c r="Q15">
        <f t="shared" si="6"/>
        <v>-381.18464646966476</v>
      </c>
      <c r="R15">
        <f t="shared" si="0"/>
        <v>41.076903995560428</v>
      </c>
      <c r="S15">
        <f t="shared" si="1"/>
        <v>30.673473530335229</v>
      </c>
      <c r="T15" s="2">
        <f t="shared" si="2"/>
        <v>-3.7109610980768287E-2</v>
      </c>
      <c r="U15" s="2">
        <f t="shared" si="3"/>
        <v>4.7949215248897122E-2</v>
      </c>
    </row>
    <row r="16" spans="4:21" x14ac:dyDescent="0.25">
      <c r="D16">
        <v>11</v>
      </c>
      <c r="E16">
        <f t="shared" si="7"/>
        <v>1.0001369956844217</v>
      </c>
      <c r="F16">
        <v>15</v>
      </c>
      <c r="G16">
        <f t="shared" si="8"/>
        <v>16.110000000000014</v>
      </c>
      <c r="H16">
        <v>845.72</v>
      </c>
      <c r="I16">
        <v>79.81</v>
      </c>
      <c r="J16">
        <v>0</v>
      </c>
      <c r="K16">
        <f t="shared" si="4"/>
        <v>1</v>
      </c>
      <c r="L16">
        <v>0</v>
      </c>
      <c r="M16" s="3">
        <v>0</v>
      </c>
      <c r="N16">
        <f>O16-O15</f>
        <v>-0.49199999999999999</v>
      </c>
      <c r="O16">
        <v>0</v>
      </c>
      <c r="P16" s="4">
        <f t="shared" si="5"/>
        <v>-38.732557350732577</v>
      </c>
      <c r="Q16" s="3">
        <f t="shared" si="6"/>
        <v>34.857372878801073</v>
      </c>
      <c r="R16">
        <f t="shared" si="0"/>
        <v>41.077442649267425</v>
      </c>
      <c r="S16">
        <f t="shared" si="1"/>
        <v>34.857372878801073</v>
      </c>
      <c r="T16" s="2">
        <f t="shared" si="2"/>
        <v>-3.7096984311593494E-2</v>
      </c>
      <c r="U16" s="2">
        <f t="shared" si="3"/>
        <v>0.19089077139737137</v>
      </c>
    </row>
    <row r="17" spans="8:23" x14ac:dyDescent="0.25">
      <c r="P17" s="4" t="s">
        <v>18</v>
      </c>
      <c r="Q17" s="3" t="s">
        <v>17</v>
      </c>
    </row>
    <row r="18" spans="8:23" x14ac:dyDescent="0.25">
      <c r="K18" s="3" t="s">
        <v>26</v>
      </c>
      <c r="L18" s="3"/>
      <c r="M18" s="3"/>
    </row>
    <row r="21" spans="8:23" x14ac:dyDescent="0.25">
      <c r="P21" t="s">
        <v>0</v>
      </c>
      <c r="S21" s="2"/>
    </row>
    <row r="22" spans="8:23" x14ac:dyDescent="0.25">
      <c r="H22" s="1"/>
      <c r="W22" s="2"/>
    </row>
    <row r="23" spans="8:23" x14ac:dyDescent="0.25">
      <c r="H23" s="1"/>
      <c r="I23" t="s">
        <v>20</v>
      </c>
      <c r="J23" t="s">
        <v>21</v>
      </c>
      <c r="K23" t="s">
        <v>22</v>
      </c>
      <c r="W23" s="2"/>
    </row>
    <row r="24" spans="8:23" x14ac:dyDescent="0.25">
      <c r="H24" s="1"/>
      <c r="I24">
        <v>42.660000000000004</v>
      </c>
      <c r="J24">
        <v>42.66</v>
      </c>
      <c r="K24">
        <v>42.66</v>
      </c>
      <c r="W24" s="2"/>
    </row>
    <row r="25" spans="8:23" x14ac:dyDescent="0.25">
      <c r="H25" s="1"/>
      <c r="I25">
        <v>42.376980379853308</v>
      </c>
      <c r="J25">
        <v>47.677803901904383</v>
      </c>
      <c r="K25">
        <v>42.66</v>
      </c>
      <c r="W25" s="2"/>
    </row>
    <row r="26" spans="8:23" x14ac:dyDescent="0.25">
      <c r="H26" s="1"/>
      <c r="I26">
        <v>39.226334476617126</v>
      </c>
      <c r="J26">
        <v>44.551758950573003</v>
      </c>
      <c r="K26">
        <v>42.66</v>
      </c>
      <c r="W26" s="2"/>
    </row>
    <row r="27" spans="8:23" x14ac:dyDescent="0.25">
      <c r="H27" s="1"/>
      <c r="I27">
        <v>39.599655885138532</v>
      </c>
      <c r="J27">
        <v>44.332501792437142</v>
      </c>
      <c r="K27">
        <v>42.66</v>
      </c>
      <c r="W27" s="2"/>
    </row>
    <row r="28" spans="8:23" x14ac:dyDescent="0.25">
      <c r="H28" s="1"/>
      <c r="I28">
        <v>40.022513627630588</v>
      </c>
      <c r="J28">
        <v>44.258599591879602</v>
      </c>
      <c r="K28">
        <v>42.66</v>
      </c>
      <c r="W28" s="2"/>
    </row>
    <row r="29" spans="8:23" x14ac:dyDescent="0.25">
      <c r="H29" s="1"/>
      <c r="I29">
        <v>38.959692582411662</v>
      </c>
      <c r="J29">
        <v>43.430885109295218</v>
      </c>
      <c r="K29">
        <v>42.66</v>
      </c>
      <c r="W29" s="2"/>
    </row>
    <row r="30" spans="8:23" x14ac:dyDescent="0.25">
      <c r="H30" s="1"/>
      <c r="I30">
        <v>37.320588659628129</v>
      </c>
      <c r="J30">
        <v>42.648554248525443</v>
      </c>
      <c r="K30">
        <v>42.66</v>
      </c>
      <c r="W30" s="2"/>
    </row>
    <row r="31" spans="8:23" x14ac:dyDescent="0.25">
      <c r="H31" s="1"/>
      <c r="I31">
        <v>41.458637237722201</v>
      </c>
      <c r="J31">
        <v>43.656583278099788</v>
      </c>
      <c r="K31">
        <v>42.66</v>
      </c>
      <c r="W31" s="2"/>
    </row>
    <row r="32" spans="8:23" x14ac:dyDescent="0.25">
      <c r="H32" s="1"/>
      <c r="I32">
        <v>41.232249675281878</v>
      </c>
      <c r="J32">
        <v>43.596128420137347</v>
      </c>
      <c r="K32">
        <v>42.66</v>
      </c>
      <c r="W32" s="2"/>
    </row>
    <row r="33" spans="9:23" x14ac:dyDescent="0.25">
      <c r="I33">
        <v>41.031129673699752</v>
      </c>
      <c r="J33">
        <v>43.240524423594934</v>
      </c>
      <c r="K33">
        <v>42.66</v>
      </c>
      <c r="W33" s="2"/>
    </row>
    <row r="34" spans="9:23" x14ac:dyDescent="0.25">
      <c r="I34">
        <v>41.076903995560428</v>
      </c>
      <c r="J34">
        <v>43.483368443486484</v>
      </c>
      <c r="K34">
        <v>42.66</v>
      </c>
    </row>
    <row r="35" spans="9:23" x14ac:dyDescent="0.25">
      <c r="I35">
        <v>41.077442649267425</v>
      </c>
      <c r="J35">
        <v>43.484236772437441</v>
      </c>
      <c r="K35">
        <v>42.66</v>
      </c>
    </row>
    <row r="37" spans="9:23" x14ac:dyDescent="0.25">
      <c r="I37" t="s">
        <v>24</v>
      </c>
      <c r="J37" t="s">
        <v>25</v>
      </c>
      <c r="K37" t="s">
        <v>22</v>
      </c>
    </row>
    <row r="38" spans="9:23" x14ac:dyDescent="0.25">
      <c r="I38" s="2">
        <f>(I24-$I$24)/I24</f>
        <v>0</v>
      </c>
      <c r="J38" s="2">
        <f>(J24-$I$24)/J24</f>
        <v>-1.6655947861230666E-16</v>
      </c>
      <c r="K38">
        <v>42.66</v>
      </c>
    </row>
    <row r="39" spans="9:23" x14ac:dyDescent="0.25">
      <c r="I39" s="2">
        <f t="shared" ref="I39:J39" si="10">(I25-$I$24)/I25</f>
        <v>-6.6786169663293933E-3</v>
      </c>
      <c r="J39" s="2">
        <f t="shared" si="10"/>
        <v>0.10524402324042351</v>
      </c>
      <c r="K39">
        <v>42.66</v>
      </c>
    </row>
    <row r="40" spans="9:23" x14ac:dyDescent="0.25">
      <c r="I40" s="2">
        <f t="shared" ref="I40:J40" si="11">(I26-$I$24)/I26</f>
        <v>-8.7534702622537694E-2</v>
      </c>
      <c r="J40" s="2">
        <f t="shared" si="11"/>
        <v>4.2462048528134899E-2</v>
      </c>
      <c r="K40">
        <v>42.66</v>
      </c>
    </row>
    <row r="41" spans="9:23" x14ac:dyDescent="0.25">
      <c r="I41" s="2">
        <f t="shared" ref="I41:J41" si="12">(I27-$I$24)/I27</f>
        <v>-7.728208860547188E-2</v>
      </c>
      <c r="J41" s="2">
        <f t="shared" si="12"/>
        <v>3.7726311956580293E-2</v>
      </c>
      <c r="K41">
        <v>42.66</v>
      </c>
    </row>
    <row r="42" spans="9:23" x14ac:dyDescent="0.25">
      <c r="I42" s="2">
        <f t="shared" ref="I42:J42" si="13">(I28-$I$24)/I28</f>
        <v>-6.5900068069401782E-2</v>
      </c>
      <c r="J42" s="2">
        <f t="shared" si="13"/>
        <v>3.6119524942513158E-2</v>
      </c>
      <c r="K42">
        <v>42.66</v>
      </c>
    </row>
    <row r="43" spans="9:23" x14ac:dyDescent="0.25">
      <c r="I43" s="2">
        <f t="shared" ref="I43:J43" si="14">(I29-$I$24)/I29</f>
        <v>-9.4977839205508605E-2</v>
      </c>
      <c r="J43" s="2">
        <f t="shared" si="14"/>
        <v>1.7749698339217756E-2</v>
      </c>
      <c r="K43">
        <v>42.66</v>
      </c>
    </row>
    <row r="44" spans="9:23" x14ac:dyDescent="0.25">
      <c r="I44" s="2">
        <f t="shared" ref="I44:J44" si="15">(I30-$I$24)/I30</f>
        <v>-0.14306878675115406</v>
      </c>
      <c r="J44" s="2">
        <f t="shared" si="15"/>
        <v>-2.6837372746244225E-4</v>
      </c>
      <c r="K44">
        <v>42.66</v>
      </c>
    </row>
    <row r="45" spans="9:23" x14ac:dyDescent="0.25">
      <c r="I45" s="2">
        <f t="shared" ref="I45:J45" si="16">(I31-$I$24)/I31</f>
        <v>-2.8977381851439936E-2</v>
      </c>
      <c r="J45" s="2">
        <f t="shared" si="16"/>
        <v>2.2827789150410168E-2</v>
      </c>
      <c r="K45">
        <v>42.66</v>
      </c>
    </row>
    <row r="46" spans="9:23" x14ac:dyDescent="0.25">
      <c r="I46" s="2">
        <f t="shared" ref="I46:J46" si="17">(I32-$I$24)/I32</f>
        <v>-3.4627029472370528E-2</v>
      </c>
      <c r="J46" s="2">
        <f t="shared" si="17"/>
        <v>2.1472742054428385E-2</v>
      </c>
      <c r="K46">
        <v>42.66</v>
      </c>
    </row>
    <row r="47" spans="9:23" x14ac:dyDescent="0.25">
      <c r="I47" s="2">
        <f t="shared" ref="I47:J47" si="18">(I33-$I$24)/I33</f>
        <v>-3.9698403121090027E-2</v>
      </c>
      <c r="J47" s="2">
        <f t="shared" si="18"/>
        <v>1.3425471391326538E-2</v>
      </c>
      <c r="K47">
        <v>42.66</v>
      </c>
    </row>
    <row r="48" spans="9:23" x14ac:dyDescent="0.25">
      <c r="I48" s="2">
        <f t="shared" ref="I48:J48" si="19">(I34-$I$24)/I34</f>
        <v>-3.853980827305474E-2</v>
      </c>
      <c r="J48" s="2">
        <f t="shared" si="19"/>
        <v>1.8935249796863771E-2</v>
      </c>
      <c r="K48">
        <v>42.66</v>
      </c>
    </row>
    <row r="49" spans="9:11" x14ac:dyDescent="0.25">
      <c r="I49" s="2">
        <f t="shared" ref="I49:J49" si="20">(I35-$I$24)/I35</f>
        <v>-3.8526189769041083E-2</v>
      </c>
      <c r="J49" s="2">
        <f t="shared" si="20"/>
        <v>1.8954840503487495E-2</v>
      </c>
      <c r="K49">
        <v>42.66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GIERJATOWICZ Patryk</dc:creator>
  <cp:lastModifiedBy>GIERJATOWICZ Patryk</cp:lastModifiedBy>
  <dcterms:created xsi:type="dcterms:W3CDTF">2021-07-31T16:06:02Z</dcterms:created>
  <dcterms:modified xsi:type="dcterms:W3CDTF">2021-08-04T00:39:37Z</dcterms:modified>
</cp:coreProperties>
</file>