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  <sheet name="(innapropriate) sheet name!" sheetId="6" r:id="rId6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2" i="4" l="1" a="1"/>
  <c r="G72" i="4"/>
  <c r="F72" i="4" a="1"/>
  <c r="F72" i="4"/>
  <c r="H64" i="4" a="1"/>
  <c r="H64" i="4"/>
  <c r="D22" i="4" a="1"/>
  <c r="D22" i="4"/>
  <c r="D23" i="4"/>
  <c r="D24" i="4"/>
  <c r="D25" i="4"/>
  <c r="C4" i="6"/>
  <c r="A1" i="5"/>
  <c r="A1" i="4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<sst xmlns="http://schemas.openxmlformats.org/spreadsheetml/2006/main" count="81" uniqueCount="62">
  <si>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</si>
  <si>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</si>
  <si>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</si>
  <si>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</si>
  <si>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</si>
  <si>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</si>
  <si>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</si>
  <si>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</si>
  <si>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</si>
  <si>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</si>
  <si>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</si>
  <si>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</si>
  <si>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</si>
  <si>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</si>
  <si>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</si>
  <si>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</si>
  <si>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</si>
  <si>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</si>
  <si>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</si>
  <si>
    <t>Technology efficiencies -- hot water -- annual mean</t>
  </si>
  <si>
    <t>% of input energy</t>
  </si>
  <si>
    <t>Electricity (delivered to end user)</t>
  </si>
  <si>
    <t>Electricity (supplied to grid)</t>
  </si>
  <si>
    <t>Solid hydrocarbons</t>
  </si>
  <si>
    <t>Liquid hydrocarbons</t>
  </si>
  <si>
    <t>Gaseous hydrocarbons</t>
  </si>
  <si>
    <t>Heat transport</t>
  </si>
  <si>
    <t>Environmental heat</t>
  </si>
  <si>
    <t>Heating &amp; cooling</t>
  </si>
  <si>
    <t>Conversion losses</t>
  </si>
  <si>
    <t>Balance</t>
  </si>
  <si>
    <t>Code</t>
  </si>
  <si>
    <t>Technology</t>
  </si>
  <si>
    <t>Notes</t>
  </si>
  <si>
    <t>V.01</t>
  </si>
  <si>
    <t>V.02</t>
  </si>
  <si>
    <t>V.03</t>
  </si>
  <si>
    <t>V.04</t>
  </si>
  <si>
    <t>V.05</t>
  </si>
  <si>
    <t>V.07</t>
  </si>
  <si>
    <t>R.07</t>
  </si>
  <si>
    <t>H.01</t>
  </si>
  <si>
    <t>X.01</t>
  </si>
  <si>
    <t>Gas boiler (old)</t>
  </si>
  <si>
    <t>Gas boiler (new)</t>
  </si>
  <si>
    <t>Resistive heating</t>
  </si>
  <si>
    <t>Oil-fired boiler</t>
  </si>
  <si>
    <t>Solid-fuel boiler</t>
  </si>
  <si>
    <t>[2]</t>
  </si>
  <si>
    <t>Stirling engine micro-CHP</t>
  </si>
  <si>
    <t>[3]</t>
  </si>
  <si>
    <t>Fuel-cell micro-CHP</t>
  </si>
  <si>
    <t>Air-source heat pump</t>
  </si>
  <si>
    <t>Ground-source heat pump</t>
  </si>
  <si>
    <t>Geothermal electricity</t>
  </si>
  <si>
    <t>Community scale gas CHP with local district heating</t>
  </si>
  <si>
    <t>Community scale solid-fuel CHP with local district heating</t>
  </si>
  <si>
    <t>Long distance district heating from large power stations</t>
  </si>
  <si>
    <t>[6]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</si>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</sst>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43" fontId="0" fillId="0" borderId="0" xfId="17" applyFont="1"/>
  </cellXfs>
  <cellStyles count="18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1" workbookViewId="0">
      <selection activeCell="G72" sqref="G72"/>
    </sheetView>
  </sheetViews>
  <sheetFormatPr baseColWidth="10" defaultRowHeight="15" x14ac:dyDescent="0"/>
  <sheetData>
    <row r="1" spans="1:6">
      <c r="A1">
        <f>C4</f>
        <v>12</v>
      </c>
    </row>
    <row r="2" spans="1:6">
      <c r="A2">
        <f>Named_reference</f>
        <v>12</v>
      </c>
    </row>
    <row r="4" spans="1:6">
      <c r="A4">
        <v>10</v>
      </c>
      <c r="B4">
        <f>A4+1</f>
        <v>11</v>
      </c>
      <c r="C4">
        <f>B4+1</f>
        <v>12</v>
      </c>
    </row>
    <row r="5" spans="1:6">
      <c r="A5">
        <f>1+1+1</f>
        <v>3</v>
      </c>
    </row>
    <row r="8" spans="1:6">
      <c r="B8">
        <f ca="1">INDIRECT("naMed_reFerence")</f>
        <v>12</v>
      </c>
    </row>
    <row r="9" spans="1:6">
      <c r="B9">
        <f ca="1">SUM(INDIRECT("firsttable[#Totals]"))</f>
        <v>3</v>
      </c>
    </row>
    <row r="11" spans="1:6">
      <c r="B11" t="s">
        <v>17</v>
      </c>
      <c r="C11" t="s">
        <v>18</v>
      </c>
    </row>
    <row r="15" spans="1:6">
      <c r="C15">
        <v>1</v>
      </c>
      <c r="D15">
        <v>2</v>
      </c>
      <c r="E15">
        <v>3</v>
      </c>
      <c r="F15">
        <v>4</v>
      </c>
    </row>
    <row r="16" spans="1:6">
      <c r="C16">
        <v>1.4535833325868115</v>
      </c>
      <c r="D16">
        <v>1.4535833325868115</v>
      </c>
      <c r="E16">
        <v>1.5117266658902839</v>
      </c>
      <c r="F16">
        <v>1.5407983325420203</v>
      </c>
    </row>
    <row r="17" spans="3:15">
      <c r="C17">
        <v>9.0545454545454547</v>
      </c>
      <c r="D17">
        <v>12</v>
      </c>
      <c r="E17">
        <v>18</v>
      </c>
      <c r="F17">
        <v>18</v>
      </c>
    </row>
    <row r="18" spans="3:15">
      <c r="C18">
        <v>0.36811506356713858</v>
      </c>
      <c r="D18">
        <v>0.36811506356713858</v>
      </c>
      <c r="E18">
        <v>0.40588480110308967</v>
      </c>
      <c r="F18">
        <v>0.42190146532760275</v>
      </c>
    </row>
    <row r="19" spans="3:15">
      <c r="C19">
        <v>0.65100000000000002</v>
      </c>
      <c r="D19">
        <v>0.65100000000000002</v>
      </c>
      <c r="E19">
        <v>0.65100000000000002</v>
      </c>
      <c r="F19">
        <v>0.65100000000000002</v>
      </c>
    </row>
    <row r="22" spans="3:15">
      <c r="C22">
        <v>4</v>
      </c>
      <c r="D22">
        <f t="array" ref="D22:D25">INDEX(C16:F19,,MATCH(C22,C15:F15,0))</f>
        <v>1.5407983325420203</v>
      </c>
    </row>
    <row r="23" spans="3:15">
      <c r="D23">
        <v>18</v>
      </c>
    </row>
    <row r="24" spans="3:15">
      <c r="D24">
        <v>0.42190146532760275</v>
      </c>
    </row>
    <row r="25" spans="3:15">
      <c r="D25">
        <v>0.65100000000000002</v>
      </c>
    </row>
    <row r="31" spans="3:15">
      <c r="C31" t="s">
        <v>19</v>
      </c>
      <c r="O31" t="s">
        <v>20</v>
      </c>
    </row>
    <row r="33" spans="3:15"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</row>
    <row r="34" spans="3:15"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</row>
    <row r="35" spans="3:15">
      <c r="C35">
        <v>1</v>
      </c>
      <c r="D35" t="s">
        <v>43</v>
      </c>
      <c r="J35">
        <v>-1</v>
      </c>
      <c r="M35">
        <v>0.76</v>
      </c>
      <c r="N35">
        <v>0.24</v>
      </c>
      <c r="O35">
        <v>0</v>
      </c>
    </row>
    <row r="36" spans="3:15">
      <c r="C36">
        <v>2</v>
      </c>
      <c r="D36" t="s">
        <v>44</v>
      </c>
      <c r="J36">
        <v>-1</v>
      </c>
      <c r="M36">
        <v>0.91</v>
      </c>
      <c r="N36">
        <v>0.09</v>
      </c>
      <c r="O36">
        <v>0</v>
      </c>
    </row>
    <row r="37" spans="3:15">
      <c r="C37">
        <v>3</v>
      </c>
      <c r="D37" t="s">
        <v>45</v>
      </c>
      <c r="F37">
        <v>-1</v>
      </c>
      <c r="M37">
        <v>1</v>
      </c>
      <c r="N37">
        <v>0</v>
      </c>
      <c r="O37">
        <v>0</v>
      </c>
    </row>
    <row r="38" spans="3:15">
      <c r="C38">
        <v>4</v>
      </c>
      <c r="D38" t="s">
        <v>46</v>
      </c>
      <c r="I38">
        <v>-1</v>
      </c>
      <c r="M38">
        <v>0.97</v>
      </c>
      <c r="N38">
        <v>0.03</v>
      </c>
      <c r="O38">
        <v>-2.7755575615628914E-17</v>
      </c>
    </row>
    <row r="39" spans="3:15">
      <c r="C39">
        <v>5</v>
      </c>
      <c r="D39" t="s">
        <v>47</v>
      </c>
      <c r="E39" t="s">
        <v>48</v>
      </c>
      <c r="H39">
        <v>-1</v>
      </c>
      <c r="M39">
        <v>0.87</v>
      </c>
      <c r="N39">
        <v>0.13</v>
      </c>
      <c r="O39">
        <v>0</v>
      </c>
    </row>
    <row r="40" spans="3:15">
      <c r="C40">
        <v>6</v>
      </c>
      <c r="D40" t="s">
        <v>49</v>
      </c>
      <c r="E40" t="s">
        <v>50</v>
      </c>
      <c r="G40">
        <v>0.22500000000000001</v>
      </c>
      <c r="J40">
        <v>-1</v>
      </c>
      <c r="M40">
        <v>0.63</v>
      </c>
      <c r="N40">
        <v>0.14499999999999999</v>
      </c>
      <c r="O40">
        <v>0</v>
      </c>
    </row>
    <row r="41" spans="3:15">
      <c r="C41">
        <v>7</v>
      </c>
      <c r="D41" t="s">
        <v>51</v>
      </c>
      <c r="E41" t="s">
        <v>50</v>
      </c>
      <c r="G41">
        <v>0.45</v>
      </c>
      <c r="J41">
        <v>-1</v>
      </c>
      <c r="M41">
        <v>0.45</v>
      </c>
      <c r="N41">
        <v>0.1</v>
      </c>
      <c r="O41">
        <v>0</v>
      </c>
    </row>
    <row r="42" spans="3:15">
      <c r="C42">
        <v>8</v>
      </c>
      <c r="D42" t="s">
        <v>52</v>
      </c>
      <c r="F42">
        <v>-1</v>
      </c>
      <c r="L42">
        <v>-1</v>
      </c>
      <c r="M42">
        <v>2</v>
      </c>
      <c r="O42">
        <v>0</v>
      </c>
    </row>
    <row r="43" spans="3:15">
      <c r="C43">
        <v>9</v>
      </c>
      <c r="D43" t="s">
        <v>53</v>
      </c>
      <c r="F43">
        <v>-1</v>
      </c>
      <c r="L43">
        <v>-2</v>
      </c>
      <c r="M43">
        <v>3</v>
      </c>
      <c r="O43">
        <v>0</v>
      </c>
    </row>
    <row r="44" spans="3:15">
      <c r="C44">
        <v>10</v>
      </c>
      <c r="D44" t="s">
        <v>54</v>
      </c>
      <c r="L44">
        <v>-1</v>
      </c>
      <c r="M44">
        <v>0.85</v>
      </c>
      <c r="N44">
        <v>0.15</v>
      </c>
      <c r="O44">
        <v>0</v>
      </c>
    </row>
    <row r="45" spans="3:15">
      <c r="C45">
        <v>11</v>
      </c>
      <c r="D45" t="s">
        <v>55</v>
      </c>
      <c r="G45">
        <v>0.38</v>
      </c>
      <c r="J45">
        <v>-1</v>
      </c>
      <c r="M45">
        <v>0.38</v>
      </c>
      <c r="N45">
        <v>0.24</v>
      </c>
      <c r="O45">
        <v>0</v>
      </c>
    </row>
    <row r="46" spans="3:15">
      <c r="C46">
        <v>12</v>
      </c>
      <c r="D46" t="s">
        <v>56</v>
      </c>
      <c r="G46">
        <v>0.17</v>
      </c>
      <c r="H46">
        <v>-1</v>
      </c>
      <c r="M46">
        <v>0.56999999999999995</v>
      </c>
      <c r="N46">
        <v>0.26</v>
      </c>
      <c r="O46">
        <v>0</v>
      </c>
    </row>
    <row r="47" spans="3:15">
      <c r="C47">
        <v>13</v>
      </c>
      <c r="D47" t="s">
        <v>57</v>
      </c>
      <c r="E47" t="s">
        <v>58</v>
      </c>
      <c r="K47">
        <v>-1</v>
      </c>
      <c r="M47">
        <v>0.9</v>
      </c>
      <c r="N47">
        <v>0.1</v>
      </c>
      <c r="O47">
        <v>0</v>
      </c>
    </row>
    <row r="50" spans="4:8">
      <c r="D50" t="s">
        <v>43</v>
      </c>
      <c r="G50">
        <v>137.26515207025273</v>
      </c>
    </row>
    <row r="51" spans="4:8">
      <c r="D51" t="s">
        <v>44</v>
      </c>
      <c r="G51">
        <v>30.731004194832696</v>
      </c>
    </row>
    <row r="52" spans="4:8">
      <c r="D52" t="s">
        <v>45</v>
      </c>
      <c r="G52">
        <v>20.487336129888465</v>
      </c>
    </row>
    <row r="53" spans="4:8">
      <c r="D53" t="s">
        <v>46</v>
      </c>
      <c r="G53">
        <v>8.1949344519553868</v>
      </c>
    </row>
    <row r="54" spans="4:8">
      <c r="D54" t="s">
        <v>47</v>
      </c>
      <c r="G54">
        <v>8.1949344519553868</v>
      </c>
    </row>
    <row r="55" spans="4:8">
      <c r="D55" t="s">
        <v>49</v>
      </c>
      <c r="G55">
        <v>0</v>
      </c>
    </row>
    <row r="56" spans="4:8">
      <c r="D56" t="s">
        <v>51</v>
      </c>
      <c r="G56">
        <v>0</v>
      </c>
    </row>
    <row r="57" spans="4:8">
      <c r="D57" t="s">
        <v>52</v>
      </c>
      <c r="G57">
        <v>0</v>
      </c>
    </row>
    <row r="58" spans="4:8">
      <c r="D58" t="s">
        <v>53</v>
      </c>
      <c r="G58">
        <v>0</v>
      </c>
    </row>
    <row r="59" spans="4:8">
      <c r="D59" t="s">
        <v>54</v>
      </c>
      <c r="G59">
        <v>0</v>
      </c>
    </row>
    <row r="60" spans="4:8">
      <c r="D60" t="s">
        <v>55</v>
      </c>
      <c r="G60">
        <v>0</v>
      </c>
    </row>
    <row r="61" spans="4:8">
      <c r="D61" t="s">
        <v>56</v>
      </c>
      <c r="G61">
        <v>0</v>
      </c>
    </row>
    <row r="62" spans="4:8">
      <c r="D62" t="s">
        <v>57</v>
      </c>
      <c r="G62">
        <v>0</v>
      </c>
    </row>
    <row r="64" spans="4:8">
      <c r="D64" s="1" t="s">
        <v>41</v>
      </c>
      <c r="E64" s="2" t="s">
        <v>28</v>
      </c>
      <c r="F64" s="3"/>
      <c r="G64" s="3"/>
      <c r="H64" s="4">
        <f t="array" ref="H64">SUM(G$50:G$62/$M$35:$M$47*($D64=$F$34:$N$34)*($F$35:$N$47))</f>
        <v>204.87336129888465</v>
      </c>
    </row>
    <row r="68" spans="5:7">
      <c r="E68" t="s">
        <v>59</v>
      </c>
      <c r="F68">
        <v>1</v>
      </c>
    </row>
    <row r="69" spans="5:7">
      <c r="E69" t="s">
        <v>60</v>
      </c>
      <c r="F69">
        <v>2</v>
      </c>
    </row>
    <row r="70" spans="5:7">
      <c r="E70" t="s">
        <v>61</v>
      </c>
      <c r="F70">
        <v>3</v>
      </c>
    </row>
    <row r="72" spans="5:7">
      <c r="E72" t="s">
        <v>60</v>
      </c>
      <c r="F72">
        <f t="array" ref="F72">SUM((E72=$E$68:$E$70)*$F$68:$F$70)</f>
        <v>2</v>
      </c>
      <c r="G72">
        <f t="array" aca="1" ref="G72" ca="1">SUM((E72=$E$68:$E$70)*INDIRECT("$F$68:$F$70"))</f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8" sqref="E8"/>
    </sheetView>
  </sheetViews>
  <sheetFormatPr baseColWidth="10" defaultRowHeight="15" x14ac:dyDescent="0"/>
  <sheetData>
    <row r="1" spans="1:8">
      <c r="A1">
        <f>Referencing!D11</f>
        <v>0</v>
      </c>
    </row>
    <row r="2" spans="1:8">
      <c r="B2" t="s">
        <v>12</v>
      </c>
      <c r="C2" t="s">
        <v>13</v>
      </c>
      <c r="D2" t="s">
        <v>16</v>
      </c>
    </row>
    <row r="3" spans="1:8">
      <c r="B3">
        <v>1</v>
      </c>
      <c r="C3" t="s">
        <v>14</v>
      </c>
      <c r="D3" t="str">
        <f>FirstTable[[#This Row],[ColA]]&amp;FirstTable[[#This Row],[ColB]]</f>
        <v>1A</v>
      </c>
    </row>
    <row r="4" spans="1:8">
      <c r="B4">
        <v>2</v>
      </c>
      <c r="C4" t="s">
        <v>15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3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3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>
        <v>1</v>
      </c>
      <c r="F9" t="str">
        <v>A</v>
      </c>
      <c r="G9" t="str">
        <v>1A</v>
      </c>
    </row>
    <row r="10" spans="1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1:8">
      <c r="C11">
        <f>SUM(FirstTable[ColA])</f>
        <v>3</v>
      </c>
      <c r="E11">
        <v>3</v>
      </c>
      <c r="F11">
        <v>0</v>
      </c>
      <c r="G11">
        <v>0</v>
      </c>
    </row>
    <row r="12" spans="1:8">
      <c r="C12">
        <f>FirstTable[[#Totals],[ColA]]</f>
        <v>3</v>
      </c>
    </row>
    <row r="13" spans="1:8">
      <c r="C13">
        <f>SUM(FirstTable[#Data])</f>
        <v>3</v>
      </c>
    </row>
    <row r="14" spans="1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5" sqref="C5"/>
    </sheetView>
  </sheetViews>
  <sheetFormatPr baseColWidth="10" defaultRowHeight="15" x14ac:dyDescent="0"/>
  <sheetData>
    <row r="4" spans="3:3">
      <c r="C4">
        <f>ValueTypes!A3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ValueTypes</vt:lpstr>
      <vt:lpstr>FormulaeTypes</vt:lpstr>
      <vt:lpstr>Ranges</vt:lpstr>
      <vt:lpstr>Referencing</vt:lpstr>
      <vt:lpstr>Tables</vt:lpstr>
      <vt:lpstr>(innapropriate) sheet name!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2013-12-13T08:35:10Z</dcterms:modified>
</cp:coreProperties>
</file>