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4d871e974b02e/Documents/"/>
    </mc:Choice>
  </mc:AlternateContent>
  <xr:revisionPtr revIDLastSave="68" documentId="8_{7D972B64-47DD-468A-809B-164A9BCC084D}" xr6:coauthVersionLast="47" xr6:coauthVersionMax="47" xr10:uidLastSave="{F4AC7180-CE11-45BF-B161-A58ED904D69F}"/>
  <bookViews>
    <workbookView xWindow="-110" yWindow="-110" windowWidth="19420" windowHeight="11500" firstSheet="3" activeTab="5" xr2:uid="{00000000-000D-0000-FFFF-FFFF00000000}"/>
  </bookViews>
  <sheets>
    <sheet name="Crowdfunding" sheetId="1" r:id="rId1"/>
    <sheet name="Pivot Parent Category" sheetId="2" r:id="rId2"/>
    <sheet name="Pivot Sub Category" sheetId="3" r:id="rId3"/>
    <sheet name="Months" sheetId="4" r:id="rId4"/>
    <sheet name="Outcomes_Goal" sheetId="7" r:id="rId5"/>
    <sheet name="Backers_Count" sheetId="9" r:id="rId6"/>
  </sheets>
  <definedNames>
    <definedName name="_xlnm._FilterDatabase" localSheetId="0" hidden="1">Crowdfunding!$A$1:$T$1001</definedName>
    <definedName name="_xlnm._FilterDatabase" localSheetId="4" hidden="1">Outcomes_Goal!$A$1:$H$13</definedName>
    <definedName name="_xlchart.v1.0" hidden="1">Backers_Count!$B$1</definedName>
    <definedName name="_xlchart.v1.1" hidden="1">Backers_Count!$B$2:$B$566</definedName>
    <definedName name="_xlchart.v1.2" hidden="1">Backers_Count!$E$1</definedName>
    <definedName name="_xlchart.v1.3" hidden="1">Backers_Count!$E$2:$E$566</definedName>
    <definedName name="Successful">Crowdfunding!$G:$G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2" i="9"/>
  <c r="M3" i="9"/>
  <c r="M2" i="9"/>
  <c r="L3" i="9"/>
  <c r="K3" i="9"/>
  <c r="L2" i="9"/>
  <c r="K2" i="9"/>
  <c r="J3" i="9"/>
  <c r="J2" i="9"/>
  <c r="I3" i="9"/>
  <c r="I2" i="9"/>
  <c r="D3" i="7"/>
  <c r="D4" i="7"/>
  <c r="D5" i="7"/>
  <c r="D6" i="7"/>
  <c r="D7" i="7"/>
  <c r="D8" i="7"/>
  <c r="D9" i="7"/>
  <c r="D10" i="7"/>
  <c r="D11" i="7"/>
  <c r="D12" i="7"/>
  <c r="D13" i="7"/>
  <c r="C13" i="7"/>
  <c r="C12" i="7"/>
  <c r="C11" i="7"/>
  <c r="C10" i="7"/>
  <c r="C9" i="7"/>
  <c r="C8" i="7"/>
  <c r="C7" i="7"/>
  <c r="C6" i="7"/>
  <c r="C5" i="7"/>
  <c r="C4" i="7"/>
  <c r="C3" i="7"/>
  <c r="E3" i="7" s="1"/>
  <c r="H3" i="7" s="1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E2" i="7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7" l="1"/>
  <c r="F8" i="7" s="1"/>
  <c r="E4" i="7"/>
  <c r="G4" i="7" s="1"/>
  <c r="E9" i="7"/>
  <c r="F9" i="7" s="1"/>
  <c r="E13" i="7"/>
  <c r="F13" i="7" s="1"/>
  <c r="E5" i="7"/>
  <c r="H5" i="7" s="1"/>
  <c r="E10" i="7"/>
  <c r="G10" i="7" s="1"/>
  <c r="E12" i="7"/>
  <c r="G12" i="7" s="1"/>
  <c r="E6" i="7"/>
  <c r="H6" i="7" s="1"/>
  <c r="E11" i="7"/>
  <c r="G11" i="7" s="1"/>
  <c r="E7" i="7"/>
  <c r="H7" i="7" s="1"/>
  <c r="G2" i="7"/>
  <c r="H2" i="7"/>
  <c r="F3" i="7"/>
  <c r="G3" i="7"/>
  <c r="F2" i="7"/>
  <c r="H10" i="7"/>
  <c r="H8" i="7"/>
  <c r="G8" i="7"/>
  <c r="F4" i="7" l="1"/>
  <c r="H9" i="7"/>
  <c r="H11" i="7"/>
  <c r="F7" i="7"/>
  <c r="G7" i="7"/>
  <c r="G9" i="7"/>
  <c r="F6" i="7"/>
  <c r="F10" i="7"/>
  <c r="G6" i="7"/>
  <c r="H12" i="7"/>
  <c r="F11" i="7"/>
  <c r="F5" i="7"/>
  <c r="H13" i="7"/>
  <c r="H4" i="7"/>
  <c r="G5" i="7"/>
  <c r="G13" i="7"/>
  <c r="F12" i="7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<sst xmlns="http://schemas.openxmlformats.org/spreadsheetml/2006/main" count="9064" uniqueCount="2115">
  <si>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</si>
  <si>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</si>
  <si>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</si>
  <si>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</si>
  <si>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</si>
  <si>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</si>
  <si>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</si>
  <si>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</si>
  <si>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</si>
  <si>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</si>
  <si>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</si>
  <si>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</si>
  <si>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</si>
  <si>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</si>
  <si>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</si>
  <si>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</si>
  <si>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</si>
  <si>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</si>
  <si>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</si>
  <si>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</si>
  <si>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</si>
  <si>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</si>
  <si>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</si>
  <si>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</si>
  <si>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</si>
  <si>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</si>
  <si>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</si>
  <si>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</si>
  <si>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</si>
  <si>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</si>
  <si>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</si>
  <si>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</si>
  <si>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</si>
  <si>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</si>
  <si>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</si>
  <si>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</si>
  <si>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</si>
  <si>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</si>
  <si>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</si>
  <si>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</si>
  <si>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</si>
  <si>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</si>
  <si>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</si>
  <si>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</si>
  <si>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</si>
  <si>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</si>
  <si>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</si>
  <si>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</si>
  <si>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</si>
  <si>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</si>
  <si>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</si>
  <si>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</si>
  <si>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</si>
  <si>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</si>
  <si>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</si>
  <si>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</si>
  <si>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</si>
  <si>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</si>
  <si>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</si>
  <si>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</si>
  <si>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</si>
  <si>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</si>
  <si>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</si>
  <si>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</si>
  <si>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</si>
  <si>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</si>
  <si>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</si>
  <si>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</si>
  <si>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</si>
  <si>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</si>
  <si>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</si>
  <si>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</si>
  <si>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</si>
  <si>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</si>
  <si>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</si>
  <si>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</si>
  <si>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</si>
  <si>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</si>
  <si>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</si>
  <si>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</si>
  <si>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</si>
  <si>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</si>
  <si>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</si>
  <si>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</si>
  <si>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</si>
  <si>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</si>
  <si>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</si>
  <si>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</si>
  <si>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</si>
  <si>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</si>
  <si>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</si>
  <si>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</si>
  <si>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</si>
  <si>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</si>
  <si>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</si>
  <si>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</si>
  <si>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</si>
  <si>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</si>
  <si>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</si>
  <si>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</si>
  <si>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</si>
  <si>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</si>
  <si>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</si>
  <si>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</si>
  <si>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</si>
  <si>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</si>
  <si>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</si>
  <si>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</si>
  <si>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</si>
  <si>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</si>
  <si>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</si>
  <si>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</si>
  <si>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</si>
  <si>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</si>
  <si>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</si>
  <si>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</si>
  <si>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</si>
  <si>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</si>
  <si>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</si>
  <si>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</si>
  <si>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</si>
  <si>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</si>
  <si>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</si>
  <si>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</si>
  <si>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</si>
  <si>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</si>
  <si>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</si>
  <si>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</si>
  <si>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</si>
  <si>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</si>
  <si>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</si>
  <si>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</si>
  <si>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</si>
  <si>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</si>
  <si>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</si>
  <si>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</si>
  <si>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</si>
  <si>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</si>
  <si>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</si>
  <si>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</si>
  <si>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</si>
  <si>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</si>
  <si>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</si>
  <si>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</si>
  <si>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</si>
  <si>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</si>
  <si>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</si>
  <si>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</si>
  <si>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</si>
  <si>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</si>
  <si>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</si>
  <si>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</si>
  <si>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</si>
  <si>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</si>
  <si>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</si>
  <si>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</si>
  <si>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</si>
  <si>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</si>
  <si>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</si>
  <si>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</si>
  <si>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</si>
  <si>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</si>
  <si>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</si>
  <si>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</si>
  <si>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</si>
  <si>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</si>
  <si>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</si>
  <si>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</si>
  <si>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</si>
  <si>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</si>
  <si>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</si>
  <si>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</si>
  <si>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</si>
  <si>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</si>
  <si>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</si>
  <si>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</si>
  <si>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</si>
  <si>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</si>
  <si>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</si>
  <si>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</si>
  <si>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</si>
  <si>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</si>
  <si>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</si>
  <si>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</si>
  <si>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</si>
  <si>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</si>
  <si>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</si>
  <si>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</si>
  <si>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</si>
  <si>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</si>
  <si>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</si>
  <si>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</si>
  <si>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</si>
  <si>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</si>
  <si>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</si>
  <si>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</si>
  <si>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</si>
  <si>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</si>
  <si>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</si>
  <si>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</si>
  <si>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</si>
  <si>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</si>
  <si>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</si>
  <si>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</si>
  <si>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</si>
  <si>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</si>
  <si>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</si>
  <si>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</si>
  <si>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</si>
  <si>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</si>
  <si>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</si>
  <si>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</si>
  <si>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</si>
  <si>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</si>
  <si>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</si>
  <si>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</si>
  <si>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</si>
  <si>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</si>
  <si>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</si>
  <si>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</si>
  <si>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</si>
  <si>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</si>
  <si>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</si>
  <si>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</si>
  <si>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</si>
  <si>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</si>
  <si>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</si>
  <si>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</si>
  <si>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</si>
  <si>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</si>
  <si>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</si>
  <si>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</si>
  <si>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</si>
  <si>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</si>
  <si>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</si>
  <si>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</si>
  <si>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</si>
  <si>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</si>
  <si>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</si>
  <si>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</si>
  <si>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</si>
  <si>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</si>
  <si>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</si>
  <si>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</si>
  <si>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</si>
  <si>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</si>
  <si>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</si>
  <si>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</si>
  <si>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</si>
  <si>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</si>
  <si>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</si>
  <si>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</si>
  <si>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</si>
  <si>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</si>
  <si>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</si>
  <si>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</si>
  <si>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</si>
  <si>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</si>
  <si>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</si>
  <si>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</si>
  <si>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</si>
  <si>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</si>
  <si>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</si>
  <si>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</si>
  <si>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</si>
  <si>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</si>
  <si>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</si>
  <si>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</si>
  <si>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</si>
  <si>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</si>
  <si>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</si>
  <si>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</si>
  <si>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</si>
  <si>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</si>
  <si>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</si>
  <si>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</si>
  <si>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</si>
  <si>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</si>
  <si>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</si>
  <si>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</si>
  <si>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</si>
  <si>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</si>
  <si>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</si>
  <si>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</si>
  <si>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</si>
  <si>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</si>
  <si>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</si>
  <si>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</si>
  <si>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</si>
  <si>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</si>
  <si>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</si>
  <si>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</si>
  <si>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</si>
  <si>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</si>
  <si>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</si>
  <si>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</si>
  <si>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</si>
  <si>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</si>
  <si>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</si>
  <si>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</si>
  <si>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</si>
  <si>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</si>
  <si>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</si>
  <si>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</si>
  <si>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</si>
  <si>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</si>
  <si>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</si>
  <si>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</si>
  <si>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</si>
  <si>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</si>
  <si>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</si>
  <si>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</si>
  <si>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</si>
  <si>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</si>
  <si>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</si>
  <si>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</si>
  <si>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</si>
  <si>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</si>
  <si>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</si>
  <si>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</si>
  <si>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</si>
  <si>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</si>
  <si>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</si>
  <si>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</si>
  <si>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</si>
  <si>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</si>
  <si>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</si>
  <si>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</si>
  <si>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</si>
  <si>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</si>
  <si>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</si>
  <si>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</si>
  <si>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</si>
  <si>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</si>
  <si>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</si>
  <si>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</si>
  <si>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</si>
  <si>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</si>
  <si>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</si>
  <si>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</si>
  <si>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</si>
  <si>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</si>
  <si>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</si>
  <si>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</si>
  <si>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</si>
  <si>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</si>
  <si>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</si>
  <si>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</si>
  <si>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</si>
  <si>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</si>
  <si>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</si>
  <si>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</si>
  <si>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</si>
  <si>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</si>
  <si>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</si>
  <si>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</si>
  <si>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</si>
  <si>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</si>
  <si>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</si>
  <si>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</si>
  <si>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</si>
  <si>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</si>
  <si>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</si>
  <si>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</si>
  <si>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</si>
  <si>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</si>
  <si>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</si>
  <si>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</si>
  <si>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</si>
  <si>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</si>
  <si>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</si>
  <si>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</si>
  <si>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</si>
  <si>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</si>
  <si>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</si>
  <si>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</si>
  <si>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</si>
  <si>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</si>
  <si>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</si>
  <si>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</si>
  <si>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</si>
  <si>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</si>
  <si>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</si>
  <si>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</si>
  <si>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</si>
  <si>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</si>
  <si>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</si>
  <si>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</si>
  <si>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</si>
  <si>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</si>
  <si>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</si>
  <si>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</si>
  <si>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</si>
  <si>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</si>
  <si>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</si>
  <si>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</si>
  <si>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</si>
  <si>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</si>
  <si>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</si>
  <si>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</si>
  <si>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</si>
  <si>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</si>
  <si>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</si>
  <si>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</si>
  <si>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</si>
  <si>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</si>
  <si>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</si>
  <si>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</si>
  <si>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</si>
  <si>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</si>
  <si>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</si>
  <si>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</si>
  <si>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</si>
  <si>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</si>
  <si>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</si>
  <si>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</si>
  <si>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</si>
  <si>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</si>
  <si>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</si>
  <si>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</si>
  <si>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</si>
  <si>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</si>
  <si>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</si>
  <si>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</si>
  <si>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</si>
  <si>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</si>
  <si>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</si>
  <si>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</si>
  <si>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</si>
  <si>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</si>
  <si>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</si>
  <si>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</si>
  <si>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</si>
  <si>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</si>
  <si>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</si>
  <si>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</si>
  <si>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</si>
  <si>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</si>
  <si>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</si>
  <si>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</si>
  <si>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</si>
  <si>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</si>
  <si>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</si>
  <si>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</si>
  <si>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</si>
  <si>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</si>
  <si>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</si>
  <si>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</si>
  <si>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</si>
  <si>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</si>
  <si>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</si>
  <si>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</si>
  <si>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</si>
  <si>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</si>
  <si>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</si>
  <si>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</si>
  <si>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</si>
  <si>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</si>
  <si>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</si>
  <si>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</si>
  <si>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</si>
  <si>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</si>
  <si>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</si>
  <si>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</si>
  <si>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</si>
  <si>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</si>
  <si>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</si>
  <si>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</si>
  <si>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</si>
  <si>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</si>
  <si>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</si>
  <si>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</si>
  <si>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</si>
  <si>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</si>
  <si>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</si>
  <si>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</si>
  <si>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</si>
  <si>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</si>
  <si>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</si>
  <si>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</si>
  <si>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</si>
  <si>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</si>
  <si>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</si>
  <si>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</si>
  <si>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</si>
  <si>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</si>
  <si>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</si>
  <si>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</si>
  <si>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</si>
  <si>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</si>
  <si>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</si>
  <si>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</si>
  <si>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</si>
  <si>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</si>
  <si>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</si>
  <si>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</si>
  <si>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</si>
  <si>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</si>
  <si>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</si>
  <si>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</si>
  <si>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</si>
  <si>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</si>
  <si>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</si>
  <si>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</si>
  <si>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</si>
  <si>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</si>
  <si>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</si>
  <si>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</si>
  <si>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</si>
  <si>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</si>
  <si>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</si>
  <si>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</si>
  <si>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</si>
  <si>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</si>
  <si>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</si>
  <si>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</si>
  <si>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</si>
  <si>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</si>
  <si>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</si>
  <si>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</si>
  <si>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</si>
  <si>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</si>
  <si>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</si>
  <si>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</si>
  <si>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</si>
  <si>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</si>
  <si>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</si>
  <si>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</si>
  <si>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</si>
  <si>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</si>
  <si>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</si>
  <si>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</si>
  <si>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</si>
  <si>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</si>
  <si>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</si>
  <si>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</si>
  <si>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</si>
  <si>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</si>
  <si>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</si>
  <si>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</si>
  <si>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</si>
  <si>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</si>
  <si>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</si>
  <si>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</si>
  <si>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</si>
  <si>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</si>
  <si>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</si>
  <si>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</si>
  <si>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</si>
  <si>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</si>
  <si>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</si>
  <si>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</si>
  <si>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</si>
  <si>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</si>
  <si>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</si>
  <si>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</si>
  <si>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</si>
  <si>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</si>
  <si>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</si>
  <si>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</si>
  <si>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</si>
  <si>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</si>
  <si>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</si>
  <si>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</si>
  <si>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</si>
  <si>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</si>
  <si>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</si>
  <si>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</si>
  <si>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</si>
  <si>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</si>
  <si>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</si>
  <si>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</si>
  <si>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</si>
  <si>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</si>
  <si>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</si>
  <si>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</si>
  <si>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</si>
  <si>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</si>
  <si>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</si>
  <si>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</si>
  <si>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</si>
  <si>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</si>
  <si>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</si>
  <si>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</si>
  <si>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</si>
  <si>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</si>
  <si>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</si>
  <si>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</si>
  <si>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</si>
  <si>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</si>
  <si>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</si>
  <si>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</si>
  <si>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</si>
  <si>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</si>
  <si>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</si>
  <si>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</si>
  <si>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</si>
  <si>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</si>
  <si>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</si>
  <si>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</si>
  <si>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</si>
  <si>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</si>
  <si>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</si>
  <si>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</si>
  <si>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</si>
  <si>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</si>
  <si>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</si>
  <si>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</si>
  <si>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</si>
  <si>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</si>
  <si>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</si>
  <si>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</si>
  <si>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</si>
  <si>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</si>
  <si>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</si>
  <si>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</si>
  <si>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</si>
  <si>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</si>
  <si>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</si>
  <si>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</si>
  <si>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</si>
  <si>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</si>
  <si>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</si>
  <si>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</si>
  <si>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</si>
  <si>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</si>
  <si>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</si>
  <si>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</si>
  <si>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</si>
  <si>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</si>
  <si>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</si>
  <si>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</si>
  <si>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</si>
  <si>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</si>
  <si>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</si>
  <si>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</si>
  <si>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</si>
  <si>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</si>
  <si>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</si>
  <si>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</si>
  <si>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</si>
  <si>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</si>
  <si>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</si>
  <si>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</si>
  <si>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</si>
  <si>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</si>
  <si>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</si>
  <si>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</si>
  <si>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</si>
  <si>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</si>
  <si>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</si>
  <si>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</si>
  <si>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</si>
  <si>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</si>
  <si>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</si>
  <si>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</si>
  <si>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</si>
  <si>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</si>
  <si>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</si>
  <si>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</si>
  <si>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</si>
  <si>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</si>
  <si>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</si>
  <si>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</si>
  <si>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</si>
  <si>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</si>
  <si>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</si>
  <si>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</si>
  <si>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</si>
  <si>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</si>
  <si>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</si>
  <si>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</si>
  <si>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</si>
  <si>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</si>
  <si>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</si>
  <si>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</si>
  <si>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</si>
  <si>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</si>
  <si>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</si>
  <si>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</si>
  <si>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</si>
  <si>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</si>
  <si>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</si>
  <si>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</si>
  <si>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</si>
  <si>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</si>
  <si>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</si>
  <si>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</si>
  <si>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</si>
  <si>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</si>
  <si>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</si>
  <si>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</si>
  <si>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</si>
  <si>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</si>
  <si>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</si>
  <si>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</si>
  <si>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</si>
  <si>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</si>
  <si>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</si>
  <si>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</si>
  <si>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</si>
  <si>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</si>
  <si>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</si>
  <si>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</si>
  <si>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</si>
  <si>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</si>
  <si>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</si>
  <si>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</si>
  <si>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</si>
  <si>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</si>
  <si>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</si>
  <si>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</si>
  <si>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</si>
  <si>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</si>
  <si>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</si>
  <si>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</si>
  <si>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</si>
  <si>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</si>
  <si>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</si>
  <si>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</si>
  <si>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</si>
  <si>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</si>
  <si>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</si>
  <si>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</si>
  <si>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</si>
  <si>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</si>
  <si>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</si>
  <si>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</si>
  <si>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</si>
  <si>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</si>
  <si>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</si>
  <si>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</si>
  <si>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</si>
  <si>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</si>
  <si>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</si>
  <si>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</si>
  <si>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</si>
  <si>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</si>
  <si>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</si>
  <si>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</si>
  <si>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</si>
  <si>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</si>
  <si>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</si>
  <si>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</si>
  <si>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</si>
  <si>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</si>
  <si>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</si>
  <si>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</si>
  <si>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</si>
  <si>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</si>
  <si>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</si>
  <si>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</si>
  <si>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</si>
  <si>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</si>
  <si>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</si>
  <si>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</si>
  <si>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</si>
  <si>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</si>
  <si>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</si>
  <si>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</si>
  <si>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</si>
  <si>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</si>
  <si>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</si>
  <si>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</si>
  <si>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</si>
  <si>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</si>
  <si>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</si>
  <si>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</si>
  <si>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</si>
  <si>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</si>
  <si>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</si>
  <si>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</si>
  <si>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</si>
  <si>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</si>
  <si>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</si>
  <si>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</si>
  <si>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</si>
  <si>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</si>
  <si>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</si>
  <si>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</si>
  <si>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</si>
  <si>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</si>
  <si>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</si>
  <si>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</si>
  <si>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</si>
  <si>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</si>
  <si>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</si>
  <si>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</si>
  <si>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</si>
  <si>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</si>
  <si>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</si>
  <si>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</si>
  <si>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</si>
  <si>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</si>
  <si>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</si>
  <si>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</si>
  <si>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</si>
  <si>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</si>
  <si>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</si>
  <si>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</si>
  <si>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</si>
  <si>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</si>
  <si>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</si>
  <si>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</si>
  <si>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</si>
  <si>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</si>
  <si>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</si>
  <si>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</si>
  <si>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</si>
  <si>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</si>
  <si>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</si>
  <si>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</si>
  <si>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</si>
  <si>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</si>
  <si>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</si>
  <si>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</si>
  <si>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</si>
  <si>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</si>
  <si>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</si>
  <si>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</si>
  <si>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</si>
  <si>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</si>
  <si>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</si>
  <si>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</si>
  <si>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</si>
  <si>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</si>
  <si>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</si>
  <si>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</si>
  <si>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</si>
  <si>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</si>
  <si>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</si>
  <si>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</si>
  <si>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</si>
  <si>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</si>
  <si>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</si>
  <si>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</si>
  <si>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</si>
  <si>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</si>
  <si>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</si>
  <si>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</si>
  <si>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</si>
  <si>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</si>
  <si>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</si>
  <si>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</si>
  <si>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</si>
  <si>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</si>
  <si>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</si>
  <si>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</si>
  <si>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</si>
  <si>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</si>
  <si>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</si>
  <si>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</si>
  <si>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</si>
  <si>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</si>
  <si>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</si>
  <si>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</si>
  <si>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</si>
  <si>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</si>
  <si>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</si>
  <si>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</si>
  <si>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</si>
  <si>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</si>
  <si>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</si>
  <si>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</si>
  <si>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</si>
  <si>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</si>
  <si>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</si>
  <si>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</si>
  <si>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</si>
  <si>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</si>
  <si>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</si>
  <si>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</si>
  <si>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</si>
  <si>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</si>
  <si>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</si>
  <si>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</si>
  <si>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</si>
  <si>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</si>
  <si>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</si>
  <si>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</si>
  <si>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</si>
  <si>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</si>
  <si>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</si>
  <si>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</si>
  <si>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</si>
  <si>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</si>
  <si>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</si>
  <si>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</si>
  <si>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</si>
  <si>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</si>
  <si>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</si>
  <si>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</si>
  <si>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</si>
  <si>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</si>
  <si>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</si>
  <si>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</si>
  <si>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</si>
  <si>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</si>
  <si>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</si>
  <si>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</si>
  <si>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</si>
  <si>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</si>
  <si>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</si>
  <si>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</si>
  <si>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</si>
  <si>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</si>
  <si>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</si>
  <si>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</si>
  <si>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</si>
  <si>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</si>
  <si>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</si>
  <si>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</si>
  <si>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</si>
  <si>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</si>
  <si>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</si>
  <si>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</si>
  <si>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</si>
  <si>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</si>
  <si>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</si>
  <si>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</si>
  <si>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</si>
  <si>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</si>
  <si>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</si>
  <si>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</si>
  <si>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</si>
  <si>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</si>
  <si>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</si>
  <si>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</si>
  <si>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</si>
  <si>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</si>
  <si>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</si>
  <si>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</si>
  <si>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</si>
  <si>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</si>
  <si>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</si>
  <si>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</si>
  <si>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</si>
  <si>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</si>
  <si>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</si>
  <si>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</si>
  <si>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</si>
  <si>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</si>
  <si>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</si>
  <si>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</si>
  <si>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</si>
  <si>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</si>
  <si>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</si>
  <si>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</si>
  <si>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</si>
  <si>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</si>
  <si>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</si>
  <si>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</si>
  <si>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</si>
  <si>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</si>
  <si>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</si>
  <si>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</si>
  <si>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</si>
  <si>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</si>
  <si>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</si>
  <si>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</si>
  <si>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</si>
  <si>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</si>
  <si>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</si>
  <si>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</si>
  <si>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</si>
  <si>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</si>
  <si>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</si>
  <si>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</si>
  <si>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</si>
  <si>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</si>
  <si>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</si>
  <si>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</si>
  <si>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</si>
  <si>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</si>
  <si>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</si>
  <si>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</si>
  <si>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</si>
  <si>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</si>
  <si>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</si>
  <si>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</si>
  <si>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</si>
  <si>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</si>
  <si>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</si>
  <si>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</si>
  <si>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</si>
  <si>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</si>
  <si>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</si>
  <si>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</si>
  <si>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</si>
  <si>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</si>
  <si>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</si>
  <si>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</si>
  <si>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</si>
  <si>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</si>
  <si>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</si>
  <si>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</si>
  <si>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</si>
  <si>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</si>
  <si>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</si>
  <si>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</si>
  <si>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</si>
  <si>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</si>
  <si>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</si>
  <si>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</si>
  <si>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</si>
  <si>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</si>
  <si>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</si>
  <si>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</si>
  <si>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</si>
  <si>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</si>
  <si>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</si>
  <si>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</si>
  <si>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</si>
  <si>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</si>
  <si>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</si>
  <si>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</si>
  <si>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</si>
  <si>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</si>
  <si>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</si>
  <si>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</si>
  <si>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</si>
  <si>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</si>
  <si>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</si>
  <si>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</si>
  <si>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</si>
  <si>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</si>
  <si>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</si>
  <si>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</si>
  <si>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</si>
  <si>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</si>
  <si>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</si>
  <si>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</si>
  <si>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</si>
  <si>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</si>
  <si>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</si>
  <si>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</si>
  <si>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</si>
  <si>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</si>
  <si>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</si>
  <si>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</si>
  <si>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</si>
  <si>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</si>
  <si>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</si>
  <si>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</si>
  <si>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</si>
  <si>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</si>
  <si>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</si>
  <si>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</si>
  <si>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</si>
  <si>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</si>
  <si>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</si>
  <si>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</si>
  <si>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</si>
  <si>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</si>
  <si>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</si>
  <si>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</si>
  <si>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</si>
  <si>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</si>
  <si>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</si>
  <si>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</si>
  <si>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</si>
  <si>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</si>
  <si>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</si>
  <si>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</si>
  <si>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</si>
  <si>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</si>
  <si>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</si>
  <si>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</si>
  <si>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</si>
  <si>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</si>
  <si>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</si>
  <si>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</si>
  <si>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</si>
  <si>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</si>
  <si>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</si>
  <si>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</si>
  <si>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</si>
  <si>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</si>
  <si>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</si>
  <si>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</si>
  <si>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</si>
  <si>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</si>
  <si>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</si>
  <si>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</si>
  <si>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</si>
  <si>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</si>
  <si>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</si>
  <si>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</si>
  <si>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</si>
  <si>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</si>
  <si>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</si>
  <si>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</si>
  <si>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</si>
  <si>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</si>
  <si>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</si>
  <si>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</si>
  <si>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</si>
  <si>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</si>
  <si>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</si>
  <si>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</si>
  <si>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</si>
  <si>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</si>
  <si>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</si>
  <si>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</si>
  <si>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</si>
  <si>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</si>
  <si>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</si>
  <si>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</si>
  <si>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</si>
  <si>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</si>
  <si>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</si>
  <si>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</si>
  <si>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</si>
  <si>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</si>
  <si>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</si>
  <si>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</si>
  <si>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</si>
  <si>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</si>
  <si>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</si>
  <si>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</si>
  <si>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</si>
  <si>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</si>
  <si>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</si>
  <si>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</si>
  <si>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</si>
  <si>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</si>
  <si>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</si>
  <si>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</si>
  <si>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</si>
  <si>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</si>
  <si>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</si>
  <si>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</si>
  <si>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</si>
  <si>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</si>
  <si>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</si>
  <si>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</si>
  <si>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</si>
  <si>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</si>
  <si>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</si>
  <si>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</si>
  <si>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</si>
  <si>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</si>
  <si>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</si>
  <si>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</si>
  <si>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</si>
  <si>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</si>
  <si>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</si>
  <si>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</si>
  <si>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</si>
  <si>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</si>
  <si>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</si>
  <si>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</si>
  <si>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</si>
  <si>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</si>
  <si>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</si>
  <si>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</si>
  <si>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</si>
  <si>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</si>
  <si>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</si>
  <si>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</si>
  <si>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</si>
  <si>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</si>
  <si>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</si>
  <si>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</si>
  <si>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</si>
  <si>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</si>
  <si>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</si>
  <si>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</si>
  <si>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</si>
  <si>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</si>
  <si>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</si>
  <si>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</si>
  <si>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</si>
  <si>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</si>
  <si>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</si>
  <si>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</si>
  <si>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</si>
  <si>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</si>
  <si>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</si>
  <si>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</si>
  <si>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</si>
  <si>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</si>
  <si>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</si>
  <si>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</si>
  <si>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</si>
  <si>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</si>
  <si>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</si>
  <si>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</si>
  <si>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</si>
  <si>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</si>
  <si>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</si>
  <si>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</si>
  <si>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</si>
  <si>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</si>
  <si>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</si>
  <si>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</si>
  <si>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</si>
  <si>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</si>
  <si>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</si>
  <si>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</si>
  <si>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</si>
  <si>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</si>
  <si>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</si>
  <si>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</si>
  <si>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</si>
  <si>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</si>
  <si>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</si>
  <si>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</si>
  <si>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</si>
  <si>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</si>
  <si>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</si>
  <si>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</si>
  <si>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</si>
  <si>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</si>
  <si>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</si>
  <si>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</si>
  <si>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</si>
  <si>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</si>
  <si>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</si>
  <si>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</si>
  <si>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</si>
  <si>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</si>
  <si>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</si>
  <si>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</si>
  <si>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</si>
  <si>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</si>
  <si>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</si>
  <si>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</si>
  <si>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</si>
  <si>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</si>
  <si>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</si>
  <si>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</si>
  <si>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</si>
  <si>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</si>
  <si>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</si>
  <si>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</si>
  <si>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</si>
  <si>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</si>
  <si>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</si>
  <si>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</si>
  <si>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</si>
  <si>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</si>
  <si>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</si>
  <si>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</si>
  <si>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</si>
  <si>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</si>
  <si>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</si>
  <si>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</si>
  <si>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</si>
  <si>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</si>
  <si>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</si>
  <si>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</si>
  <si>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</si>
  <si>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</si>
  <si>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</si>
  <si>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</si>
  <si>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</si>
  <si>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</si>
  <si>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</si>
  <si>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</si>
  <si>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</si>
  <si>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</si>
  <si>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</si>
  <si>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</si>
  <si>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</si>
  <si>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</si>
  <si>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</si>
  <si>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</si>
  <si>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</si>
  <si>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</si>
  <si>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</si>
  <si>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</si>
  <si>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</si>
  <si>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</si>
  <si>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</si>
  <si>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</si>
  <si>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</si>
  <si>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</si>
  <si>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</si>
  <si>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</si>
  <si>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</si>
  <si>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</si>
  <si>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</si>
  <si>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</si>
  <si>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</si>
  <si>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</si>
  <si>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</si>
  <si>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</si>
  <si>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</si>
  <si>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</si>
  <si>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</si>
  <si>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</si>
  <si>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</si>
  <si>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</si>
  <si>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</si>
  <si>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</si>
  <si>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</si>
  <si>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</si>
  <si>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</si>
  <si>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</si>
  <si>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</si>
  <si>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</si>
  <si>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</si>
  <si>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</si>
  <si>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</si>
  <si>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</si>
  <si>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</si>
  <si>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</si>
  <si>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</si>
  <si>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</si>
  <si>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</si>
  <si>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</si>
  <si>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</si>
  <si>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</si>
  <si>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</si>
  <si>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</si>
  <si>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</si>
  <si>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</si>
  <si>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</si>
  <si>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</si>
  <si>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</si>
  <si>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</si>
  <si>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</si>
  <si>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</si>
  <si>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</si>
  <si>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</si>
  <si>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</si>
  <si>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</si>
  <si>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</si>
  <si>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</si>
  <si>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</si>
  <si>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</si>
  <si>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</si>
  <si>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</si>
  <si>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</si>
  <si>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</si>
  <si>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</si>
  <si>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</si>
  <si>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</si>
  <si>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</si>
  <si>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</si>
  <si>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</si>
  <si>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</si>
  <si>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</si>
  <si>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</si>
  <si>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</si>
  <si>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</si>
  <si>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</si>
  <si>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</si>
  <si>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</si>
  <si>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</si>
  <si>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</si>
  <si>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</si>
  <si>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</si>
  <si>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</si>
  <si>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</si>
  <si>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</si>
  <si>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</si>
  <si>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</si>
  <si>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</si>
  <si>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</si>
  <si>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</si>
  <si>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</si>
  <si>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</si>
  <si>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</si>
  <si>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</si>
  <si>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</si>
  <si>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</si>
  <si>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</si>
  <si>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</si>
  <si>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</si>
  <si>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</si>
  <si>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</si>
  <si>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</si>
  <si>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</si>
  <si>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</si>
  <si>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</si>
  <si>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</si>
  <si>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</si>
  <si>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</si>
  <si>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</si>
  <si>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</si>
  <si>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</si>
  <si>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</si>
  <si>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</si>
  <si>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</si>
  <si>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</si>
  <si>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</si>
  <si>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</si>
  <si>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</si>
  <si>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</si>
  <si>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</si>
  <si>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</si>
  <si>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</si>
  <si>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</si>
  <si>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</si>
  <si>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</si>
  <si>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</si>
  <si>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</si>
  <si>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</si>
  <si>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</si>
  <si>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</si>
  <si>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</si>
  <si>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</si>
  <si>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</si>
  <si>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</si>
  <si>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</si>
  <si>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</si>
  <si>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</si>
  <si>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</si>
  <si>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</si>
  <si>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</si>
  <si>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</si>
  <si>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</si>
  <si>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</si>
  <si>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</si>
  <si>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</si>
  <si>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</si>
  <si>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</si>
  <si>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</si>
  <si>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</si>
  <si>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</si>
  <si>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</si>
  <si>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</si>
  <si>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</si>
  <si>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</si>
  <si>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</si>
  <si>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</si>
  <si>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</si>
  <si>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</si>
  <si>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</si>
  <si>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</si>
  <si>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</si>
  <si>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</si>
  <si>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</si>
  <si>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</si>
  <si>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</si>
  <si>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</si>
  <si>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</si>
  <si>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</si>
  <si>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</si>
  <si>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</si>
  <si>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</si>
  <si>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</si>
  <si>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</si>
  <si>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</si>
  <si>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</si>
  <si>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</si>
  <si>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</si>
  <si>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</si>
  <si>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</si>
  <si>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</si>
  <si>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</si>
  <si>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</si>
  <si>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</si>
  <si>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</si>
  <si>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</si>
  <si>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</si>
  <si>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</si>
  <si>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</si>
  <si>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</si>
  <si>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</si>
  <si>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</si>
  <si>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</si>
  <si>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</si>
  <si>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</si>
  <si>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</si>
  <si>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</si>
  <si>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</si>
  <si>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</si>
  <si>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</si>
  <si>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</si>
  <si>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</si>
  <si>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</si>
  <si>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</si>
  <si>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</si>
  <si>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</si>
  <si>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</si>
  <si>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</si>
  <si>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</si>
  <si>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</si>
  <si>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</si>
  <si>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</si>
  <si>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</si>
  <si>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</si>
  <si>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</si>
  <si>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</si>
  <si>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</si>
  <si>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</si>
  <si>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</si>
  <si>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</si>
  <si>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</si>
  <si>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</si>
  <si>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</si>
  <si>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</si>
  <si>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</si>
  <si>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</si>
  <si>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</si>
  <si>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</si>
  <si>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</si>
  <si>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</si>
  <si>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</si>
  <si>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</si>
  <si>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</si>
  <si>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</si>
  <si>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</si>
  <si>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</si>
  <si>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</si>
  <si>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</si>
  <si>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</si>
  <si>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</si>
  <si>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</si>
  <si>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</si>
  <si>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</si>
  <si>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</si>
  <si>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</si>
  <si>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</si>
  <si>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</si>
  <si>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</si>
  <si>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</si>
  <si>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</si>
  <si>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</si>
  <si>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</si>
  <si>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</si>
  <si>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</si>
  <si>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</si>
  <si>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</si>
  <si>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</si>
  <si>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</si>
  <si>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</si>
  <si>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</si>
  <si>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</si>
  <si>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</si>
  <si>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</si>
  <si>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</si>
  <si>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</si>
  <si>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</si>
  <si>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</si>
  <si>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</si>
  <si>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</si>
  <si>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</si>
  <si>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</si>
  <si>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</si>
  <si>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</si>
  <si>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</si>
  <si>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</si>
  <si>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</si>
  <si>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</si>
  <si>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</si>
  <si>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</si>
  <si>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</si>
  <si>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</si>
  <si>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</si>
  <si>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</si>
  <si>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</si>
  <si>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</si>
  <si>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</si>
  <si>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</si>
  <si>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</si>
  <si>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</si>
  <si>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</si>
  <si>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</si>
  <si>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</si>
  <si>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</si>
  <si>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</si>
  <si>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</si>
  <si>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</si>
  <si>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</si>
  <si>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</si>
  <si>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</si>
  <si>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</si>
  <si>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</si>
  <si>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</si>
  <si>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</si>
  <si>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</si>
  <si>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</si>
  <si>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</si>
  <si>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</si>
  <si>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</si>
  <si>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</si>
  <si>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</si>
  <si>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</si>
  <si>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</si>
  <si>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</si>
  <si>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</si>
  <si>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</si>
  <si>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</si>
  <si>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</si>
  <si>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</si>
  <si>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</si>
  <si>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</si>
  <si>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</si>
  <si>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</si>
  <si>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</si>
  <si>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</si>
  <si>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</si>
  <si>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</si>
  <si>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</si>
  <si>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</si>
  <si>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</si>
  <si>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</si>
  <si>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</si>
  <si>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</si>
  <si>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</si>
  <si>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</si>
  <si>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</si>
  <si>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</si>
  <si>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</si>
  <si>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</si>
  <si>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</si>
  <si>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</si>
  <si>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</si>
  <si>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</si>
  <si>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</si>
  <si>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</si>
  <si>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</si>
  <si>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</si>
  <si>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</si>
  <si>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</si>
  <si>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</si>
  <si>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</si>
  <si>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</si>
  <si>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</si>
  <si>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</si>
  <si>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</si>
  <si>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</si>
  <si>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</si>
  <si>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</si>
  <si>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</si>
  <si>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</si>
  <si>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</si>
  <si>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</si>
  <si>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</si>
  <si>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</si>
  <si>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</si>
  <si>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</si>
  <si>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</si>
  <si>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</si>
  <si>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</si>
  <si>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</si>
  <si>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</si>
  <si>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</si>
  <si>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</si>
  <si>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</si>
  <si>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</si>
  <si>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</si>
  <si>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</si>
  <si>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</si>
  <si>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</si>
  <si>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</si>
  <si>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</si>
  <si>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</si>
  <si>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</si>
  <si>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</si>
  <si>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</si>
  <si>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</si>
  <si>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</si>
  <si>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</si>
  <si>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</si>
  <si>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</si>
  <si>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</si>
  <si>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</si>
  <si>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</si>
  <si>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</si>
  <si>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</si>
  <si>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</si>
  <si>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</si>
  <si>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</si>
  <si>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</si>
  <si>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</si>
  <si>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</si>
  <si>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</si>
  <si>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</si>
  <si>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</si>
  <si>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</si>
  <si>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</si>
  <si>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</si>
  <si>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</si>
  <si>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</si>
  <si>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</si>
  <si>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</si>
  <si>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</si>
  <si>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</si>
  <si>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</si>
  <si>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</si>
  <si>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</si>
  <si>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</si>
  <si>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</si>
  <si>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</si>
  <si>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</si>
  <si>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</si>
  <si>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</si>
  <si>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</si>
  <si>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</si>
  <si>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</si>
  <si>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</si>
  <si>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</si>
  <si>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</si>
  <si>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</si>
  <si>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</si>
  <si>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</si>
  <si>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</si>
  <si>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</si>
  <si>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</si>
  <si>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</si>
  <si>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</si>
  <si>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</si>
  <si>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</si>
  <si>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</si>
  <si>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</si>
  <si>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</si>
  <si>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</si>
  <si>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</si>
  <si>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</si>
  <si>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</si>
  <si>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</si>
  <si>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</si>
  <si>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</si>
  <si>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</si>
  <si>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</si>
  <si>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</si>
  <si>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</si>
  <si>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</si>
  <si>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</si>
  <si>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</si>
  <si>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</si>
  <si>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</si>
  <si>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</si>
  <si>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</si>
  <si>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</si>
  <si>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</si>
  <si>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</si>
  <si>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</si>
  <si>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</si>
  <si>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</si>
  <si>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</si>
  <si>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</si>
  <si>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</si>
  <si>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</si>
  <si>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</si>
  <si>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</si>
  <si>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</si>
  <si>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</si>
  <si>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</si>
  <si>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</si>
  <si>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</si>
  <si>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</si>
  <si>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</si>
  <si>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</si>
  <si>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</si>
  <si>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</si>
  <si>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</si>
  <si>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</si>
  <si>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</si>
  <si>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</si>
  <si>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</si>
  <si>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</si>
  <si>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</si>
  <si>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</si>
  <si>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</si>
  <si>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</si>
  <si>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</si>
  <si>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</si>
  <si>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</si>
  <si>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</si>
  <si>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</si>
  <si>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</si>
  <si>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</si>
  <si>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</si>
  <si>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</si>
  <si>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</si>
  <si>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</si>
  <si>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</si>
  <si>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</si>
  <si>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</si>
  <si>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</si>
  <si>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</si>
  <si>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</si>
  <si>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</si>
  <si>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</si>
  <si>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</si>
  <si>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</si>
  <si>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</si>
  <si>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</si>
  <si>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</si>
  <si>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</si>
  <si>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</si>
  <si>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</si>
  <si>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</si>
  <si>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</si>
  <si>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</si>
  <si>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</si>
  <si>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</si>
  <si>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</si>
  <si>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</si>
  <si>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</si>
  <si>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</si>
  <si>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</si>
  <si>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</si>
  <si>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</si>
  <si>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</si>
  <si>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</si>
  <si>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</si>
  <si>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</si>
  <si>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</si>
  <si>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</si>
  <si>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</si>
  <si>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</si>
  <si>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</si>
  <si>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</si>
  <si>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</si>
  <si>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</si>
  <si>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</si>
  <si>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</si>
  <si>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</si>
  <si>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</si>
  <si>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</si>
  <si>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</si>
  <si>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</si>
  <si>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</si>
  <si>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</si>
  <si>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</si>
  <si>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</si>
  <si>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</si>
  <si>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</si>
  <si>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</si>
  <si>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</si>
  <si>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</si>
  <si>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</si>
  <si>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</si>
  <si>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</si>
  <si>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</si>
  <si>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</si>
  <si>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</si>
  <si>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</si>
  <si>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</si>
  <si>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</si>
  <si>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</si>
  <si>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</si>
  <si>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</si>
  <si>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</si>
  <si>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</si>
  <si>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</si>
  <si>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</si>
  <si>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</si>
  <si>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</si>
  <si>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</si>
  <si>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</si>
  <si>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</si>
  <si>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</si>
  <si>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</si>
  <si>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</si>
  <si>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</si>
  <si>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</si>
  <si>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</si>
  <si>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</si>
  <si>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</si>
  <si>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</si>
  <si>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</si>
  <si>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</si>
  <si>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</si>
  <si>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</si>
  <si>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</si>
  <si>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</si>
  <si>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</si>
  <si>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</si>
  <si>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</si>
  <si>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</si>
  <si>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</si>
  <si>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</si>
  <si>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</si>
  <si>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</si>
  <si>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</si>
  <si>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</si>
  <si>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</si>
  <si>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</si>
  <si>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</si>
  <si>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</si>
  <si>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</si>
  <si>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</si>
  <si>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</si>
  <si>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</si>
  <si>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</si>
  <si>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</si>
  <si>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</si>
  <si>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</si>
  <si>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</si>
  <si>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</si>
  <si>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</si>
  <si>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</si>
  <si>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</si>
  <si>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</si>
  <si>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</si>
  <si>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</si>
  <si>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</si>
  <si>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</si>
  <si>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</si>
  <si>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</si>
  <si>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</si>
  <si>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</si>
  <si>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</si>
  <si>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</si>
  <si>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</si>
  <si>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</si>
  <si>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</si>
  <si>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</si>
  <si>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</si>
  <si>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</si>
  <si>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</si>
  <si>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</si>
  <si>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</si>
  <si>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</si>
  <si>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</si>
  <si>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</si>
  <si>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</si>
  <si>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</si>
  <si>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</si>
  <si>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</si>
  <si>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</si>
  <si>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</si>
  <si>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</si>
  <si>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</si>
  <si>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</si>
  <si>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</si>
  <si>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</si>
  <si>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</si>
  <si>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</si>
  <si>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</si>
  <si>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</si>
  <si>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</si>
  <si>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</si>
  <si>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</si>
  <si>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</si>
  <si>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</si>
  <si>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</si>
  <si>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</si>
  <si>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</si>
  <si>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</si>
  <si>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</si>
  <si>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</si>
  <si>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</si>
  <si>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</si>
  <si>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</si>
  <si>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</si>
  <si>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</si>
  <si>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</si>
  <si>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</si>
  <si>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</si>
  <si>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</si>
  <si>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</si>
  <si>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</si>
  <si>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</si>
  <si>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</si>
  <si>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</si>
  <si>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</si>
  <si>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</si>
  <si>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</si>
  <si>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</si>
  <si>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</si>
  <si>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</si>
  <si>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</si>
  <si>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</si>
  <si>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</si>
  <si>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</si>
  <si>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</si>
  <si>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</si>
  <si>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</si>
  <si>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</si>
  <si>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</si>
  <si>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</si>
  <si>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</si>
  <si>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</si>
  <si>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</si>
  <si>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</si>
  <si>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</si>
  <si>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</si>
  <si>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</si>
  <si>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</si>
  <si>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</si>
  <si>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</si>
  <si>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</si>
  <si>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</si>
  <si>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</si>
  <si>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</si>
  <si>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</si>
  <si>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</si>
  <si>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</si>
  <si>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</si>
  <si>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</si>
  <si>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</si>
  <si>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</si>
  <si>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</si>
  <si>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</si>
  <si>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</si>
  <si>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</si>
  <si>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</si>
  <si>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</si>
  <si>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</si>
  <si>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</si>
  <si>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</si>
  <si>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</si>
  <si>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</si>
  <si>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</si>
  <si>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</si>
  <si>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</si>
  <si>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</si>
  <si>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</si>
  <si>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</si>
  <si>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</si>
  <si>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</si>
  <si>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</si>
  <si>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</si>
  <si>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</si>
  <si>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</si>
  <si>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</si>
  <si>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</si>
  <si>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</si>
  <si>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</si>
  <si>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</si>
  <si>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</si>
  <si>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</si>
  <si>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</si>
  <si>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</si>
  <si>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</si>
  <si>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</si>
  <si>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</si>
  <si>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</si>
  <si>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</si>
  <si>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</si>
  <si>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</si>
  <si>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Avg.Donation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</si>
  <si>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</si>
  <si>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</si>
  <si>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</si>
  <si>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</si>
  <si>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</si>
  <si>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</si>
  <si>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</si>
  <si>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</si>
  <si>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</si>
  <si>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</si>
  <si>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</si>
  <si>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</si>
  <si>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</si>
  <si>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</si>
  <si>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</si>
  <si>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</si>
  <si>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</si>
  <si>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</si>
  <si>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</si>
  <si>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</si>
  <si>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</si>
  <si>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</si>
  <si>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</si>
  <si>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</si>
  <si>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</si>
  <si>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</si>
  <si>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</si>
  <si>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</si>
  <si>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</si>
  <si>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</si>
  <si>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</si>
  <si>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</si>
  <si>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</si>
  <si>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</si>
  <si>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</si>
  <si>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</si>
  <si>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</si>
  <si>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</si>
  <si>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</si>
  <si>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</si>
  <si>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</si>
  <si>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</si>
  <si>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</si>
  <si>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</si>
  <si>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</si>
  <si>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</si>
  <si>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</si>
  <si>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</si>
  <si>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</si>
  <si>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</si>
  <si>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</si>
  <si>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</si>
  <si>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</si>
  <si>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</si>
  <si>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</si>
  <si>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</si>
  <si>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</si>
  <si>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</si>
  <si>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</si>
  <si>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</si>
  <si>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</si>
  <si>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</si>
  <si>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</si>
  <si>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</si>
  <si>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</si>
  <si>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</si>
  <si>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</si>
  <si>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</si>
  <si>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</si>
  <si>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</si>
  <si>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</si>
  <si>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</si>
  <si>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</si>
  <si>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</si>
  <si>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equal to 50000</t>
  </si>
  <si>
    <t xml:space="preserve"> </t>
  </si>
  <si>
    <t>Mean</t>
  </si>
  <si>
    <t>Median</t>
  </si>
  <si>
    <t>Min Backers</t>
  </si>
  <si>
    <t>Max Backers</t>
  </si>
  <si>
    <t>Variance</t>
  </si>
  <si>
    <t>Standard Deviation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</si>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</sst>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1.xlsx]Pivot Parent Category!PivotTable1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7-4969-9BFB-1DBB9442CA87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7-4969-9BFB-1DBB9442CA87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7-4969-9BFB-1DBB9442CA87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0-407C-9504-FB55AB3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68752"/>
        <c:axId val="2044473024"/>
      </c:barChart>
      <c:catAx>
        <c:axId val="92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73024"/>
        <c:crosses val="autoZero"/>
        <c:auto val="1"/>
        <c:lblAlgn val="ctr"/>
        <c:lblOffset val="100"/>
        <c:noMultiLvlLbl val="0"/>
      </c:catAx>
      <c:valAx>
        <c:axId val="20444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1.xlsx]Pivot Sub Category!PivotTable2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D34-B0F2-FA254B6A691F}"/>
            </c:ext>
          </c:extLst>
        </c:ser>
        <c:ser>
          <c:idx val="1"/>
          <c:order val="1"/>
          <c:tx>
            <c:strRef>
              <c:f>'Pivot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D34-B0F2-FA254B6A691F}"/>
            </c:ext>
          </c:extLst>
        </c:ser>
        <c:ser>
          <c:idx val="2"/>
          <c:order val="2"/>
          <c:tx>
            <c:strRef>
              <c:f>'Pivot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D34-B0F2-FA254B6A691F}"/>
            </c:ext>
          </c:extLst>
        </c:ser>
        <c:ser>
          <c:idx val="3"/>
          <c:order val="3"/>
          <c:tx>
            <c:strRef>
              <c:f>'Pivot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D34-B0F2-FA254B6A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91504"/>
        <c:axId val="2047304304"/>
      </c:barChart>
      <c:catAx>
        <c:axId val="847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04304"/>
        <c:crosses val="autoZero"/>
        <c:auto val="1"/>
        <c:lblAlgn val="ctr"/>
        <c:lblOffset val="100"/>
        <c:noMultiLvlLbl val="0"/>
      </c:catAx>
      <c:valAx>
        <c:axId val="20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1.xlsx]Months!PivotTable3</c:name>
    <c:fmtId val="2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Months!$A$7:$A$19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5-4158-BB5C-695628F51168}"/>
            </c:ext>
          </c:extLst>
        </c:ser>
        <c:ser>
          <c:idx val="1"/>
          <c:order val="1"/>
          <c:tx>
            <c:strRef>
              <c:f>Months!$C$5:$C$6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5-4158-BB5C-695628F51168}"/>
            </c:ext>
          </c:extLst>
        </c:ser>
        <c:ser>
          <c:idx val="2"/>
          <c:order val="2"/>
          <c:tx>
            <c:strRef>
              <c:f>Months!$D$5:$D$6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Months!$A$7:$A$19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5-4158-BB5C-695628F5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025056"/>
        <c:axId val="130153008"/>
      </c:lineChart>
      <c:catAx>
        <c:axId val="20440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3008"/>
        <c:crosses val="autoZero"/>
        <c:auto val="1"/>
        <c:lblAlgn val="ctr"/>
        <c:lblOffset val="100"/>
        <c:noMultiLvlLbl val="0"/>
      </c:catAx>
      <c:valAx>
        <c:axId val="130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Outcomes_Goal!$F$2:$F$13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FE-9FAD-00C86E3AB842}"/>
            </c:ext>
          </c:extLst>
        </c:ser>
        <c:ser>
          <c:idx val="1"/>
          <c:order val="1"/>
          <c:tx>
            <c:strRef>
              <c:f>Outcomes_Goal!$G$1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Outcomes_Goal!$G$2:$G$13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FE-9FAD-00C86E3AB842}"/>
            </c:ext>
          </c:extLst>
        </c:ser>
        <c:ser>
          <c:idx val="2"/>
          <c:order val="2"/>
          <c:tx>
            <c:strRef>
              <c:f>Outcomes_Goal!$H$1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Outcomes_Goal!$H$2:$H$13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8-42FE-9FAD-00C86E3A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66143"/>
        <c:axId val="503384463"/>
      </c:lineChart>
      <c:catAx>
        <c:axId val="4732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84463"/>
        <c:crosses val="autoZero"/>
        <c:auto val="1"/>
        <c:lblAlgn val="ctr"/>
        <c:lblOffset val="100"/>
        <c:noMultiLvlLbl val="0"/>
      </c:catAx>
      <c:valAx>
        <c:axId val="5033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</a:t>
          </a:r>
        </a:p>
      </cx:txPr>
    </cx:title>
    <cx:plotArea>
      <cx:plotAreaRegion>
        <cx:series layoutId="boxWhisker" uniqueId="{55FA36F8-D9EF-4889-A30A-4D5BF08BB709}">
          <cx:tx>
            <cx:txData>
              <cx:f>_xlchart.v1.0</cx:f>
              <cx:v>backers_count</cx:v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365895-7F27-429E-968A-B86C6F77CED5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514351</xdr:colOff>
      <xdr:row>0</xdr:row>
      <xdr:rowOff>158750</xdr:rowOff>
    </xdr:from>
    <xdr:to>
      <xdr:col>13</xdr:col>
      <xdr:colOff>31751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5FA3B-303C-8A85-278F-2D2D7CF08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</xdr:row>
      <xdr:rowOff>139700</xdr:rowOff>
    </xdr:from>
    <xdr:to>
      <xdr:col>9</xdr:col>
      <xdr:colOff>355600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578A-5119-9F01-9E4D-20C3EA6E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3</xdr:row>
      <xdr:rowOff>31750</xdr:rowOff>
    </xdr:from>
    <xdr:to>
      <xdr:col>12</xdr:col>
      <xdr:colOff>139700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1AC7E-B525-6A89-AD1B-F1AB3E40A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373061</xdr:colOff>
      <xdr:row>14</xdr:row>
      <xdr:rowOff>112713</xdr:rowOff>
    </xdr:from>
    <xdr:to>
      <xdr:col>8</xdr:col>
      <xdr:colOff>111125</xdr:colOff>
      <xdr:row>30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8B9EFD-8AB3-525A-E391-C9AAC61E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139700</xdr:rowOff>
    </xdr:from>
    <xdr:to>
      <xdr:col>11</xdr:col>
      <xdr:colOff>800100</xdr:colOff>
      <xdr:row>19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CAA205F-35E3-DDE9-ED68-2A4EEEEDD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4150" y="730250"/>
              <a:ext cx="4572000" cy="314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bindu Pati" refreshedDate="45002.967880671298" createdVersion="8" refreshedVersion="8" minRefreshableVersion="3" recordCount="1000" xr:uid="{47019E73-FF23-499B-9F52-15F9972C293F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.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D2448-C37C-4DE3-AC75-0D9CF01537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0FF14-D4AC-49A0-AE2A-649DBBCDD1BE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727A2-DC07-435E-93C9-B7A162ECCE7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2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T2" sqref="T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2.9140625" style="5" customWidth="1"/>
    <col min="8" max="8" width="13" bestFit="1" customWidth="1"/>
    <col min="9" max="9" width="13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2.25" customWidth="1"/>
    <col min="20" max="20" width="12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7">
        <f>IF(H2&gt;0,E2/H2,0)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7">
        <f t="shared" ref="I3:I66" si="1">IF(H3&gt;0,E3/H3,0)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7">
        <f t="shared" ref="I67:I130" si="5">IF(H67&gt;0,E67/H67,0)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7">
        <f t="shared" ref="I131:I194" si="9">IF(H131&gt;0,E131/H131,0)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7">
        <f t="shared" ref="I195:I258" si="13">IF(H195&gt;0,E195/H195,0)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 s="7">
        <f t="shared" ref="I259:I322" si="17">IF(H259&gt;0,E259/H259,0)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7">
        <f t="shared" ref="I323:I386" si="21">IF(H323&gt;0,E323/H323,0)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7">
        <f t="shared" ref="I387:I450" si="25">IF(H387&gt;0,E387/H387,0)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 s="7">
        <f t="shared" ref="I451:I514" si="29">IF(H451&gt;0,E451/H451,0)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7">
        <f t="shared" ref="I515:I578" si="33">IF(H515&gt;0,E515/H515,0)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7">
        <f t="shared" ref="I579:I642" si="37">IF(H579&gt;0,E579/H579,0)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7">
        <f t="shared" ref="I643:I706" si="41">IF(H643&gt;0,E643/H643,0)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7">
        <f t="shared" ref="I707:I770" si="45">IF(H707&gt;0,E707/H707,0)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7">
        <f t="shared" ref="I771:I834" si="49">IF(H771&gt;0,E771/H771,0)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7">
        <f t="shared" ref="I835:I898" si="53">IF(H835&gt;0,E835/H835,0)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7">
        <f t="shared" ref="I899:I962" si="57">IF(H899&gt;0,E899/H899,0)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7">
        <f t="shared" ref="I963:I1001" si="61">IF(H963&gt;0,E963/H963,0)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8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9">
      <colorScale>
        <cfvo type="min"/>
        <cfvo type="num" val="0"/>
        <cfvo type="max"/>
        <color rgb="FFC00000"/>
        <color rgb="FF00B050"/>
        <color rgb="FF0070C0"/>
      </colorScale>
    </cfRule>
  </conditionalFormatting>
  <conditionalFormatting sqref="F2:F1001">
    <cfRule type="colorScale" priority="10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G1:G1048576">
    <cfRule type="cellIs" dxfId="14" priority="1" operator="equal">
      <formula>"canceled"</formula>
    </cfRule>
    <cfRule type="cellIs" dxfId="13" priority="2" operator="equal">
      <formula>"live"</formula>
    </cfRule>
    <cfRule type="cellIs" dxfId="12" priority="3" operator="equal">
      <formula>"canceled"</formula>
    </cfRule>
    <cfRule type="cellIs" dxfId="11" priority="4" operator="equal">
      <formula>"live"</formula>
    </cfRule>
    <cfRule type="cellIs" dxfId="10" priority="5" operator="equal">
      <formula>"successful"</formula>
    </cfRule>
    <cfRule type="cellIs" dxfId="9" priority="6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22F7-DE29-44D6-9147-3AD5042792C1}">
  <dimension ref="A1:F14"/>
  <sheetViews>
    <sheetView workbookViewId="0">
      <selection activeCell="O16" sqref="O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21</v>
      </c>
    </row>
    <row r="3" spans="1:6" x14ac:dyDescent="0.35">
      <c r="A3" s="8" t="s">
        <v>2070</v>
      </c>
      <c r="B3" s="8" t="s">
        <v>2067</v>
      </c>
    </row>
    <row r="4" spans="1:6" x14ac:dyDescent="0.35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9" t="s">
        <v>2039</v>
      </c>
      <c r="B5" s="15">
        <v>10</v>
      </c>
      <c r="C5" s="15">
        <v>41</v>
      </c>
      <c r="D5" s="15">
        <v>3</v>
      </c>
      <c r="E5" s="15">
        <v>76</v>
      </c>
      <c r="F5" s="15">
        <v>130</v>
      </c>
    </row>
    <row r="6" spans="1:6" x14ac:dyDescent="0.35">
      <c r="A6" s="9" t="s">
        <v>2031</v>
      </c>
      <c r="B6" s="15">
        <v>3</v>
      </c>
      <c r="C6" s="15">
        <v>15</v>
      </c>
      <c r="D6" s="15"/>
      <c r="E6" s="15">
        <v>17</v>
      </c>
      <c r="F6" s="15">
        <v>35</v>
      </c>
    </row>
    <row r="7" spans="1:6" x14ac:dyDescent="0.35">
      <c r="A7" s="9" t="s">
        <v>2048</v>
      </c>
      <c r="B7" s="15">
        <v>1</v>
      </c>
      <c r="C7" s="15">
        <v>20</v>
      </c>
      <c r="D7" s="15">
        <v>2</v>
      </c>
      <c r="E7" s="15">
        <v>14</v>
      </c>
      <c r="F7" s="15">
        <v>37</v>
      </c>
    </row>
    <row r="8" spans="1:6" x14ac:dyDescent="0.35">
      <c r="A8" s="9" t="s">
        <v>2062</v>
      </c>
      <c r="B8" s="15"/>
      <c r="C8" s="15"/>
      <c r="D8" s="15"/>
      <c r="E8" s="15">
        <v>4</v>
      </c>
      <c r="F8" s="15">
        <v>4</v>
      </c>
    </row>
    <row r="9" spans="1:6" x14ac:dyDescent="0.35">
      <c r="A9" s="9" t="s">
        <v>2033</v>
      </c>
      <c r="B9" s="15">
        <v>6</v>
      </c>
      <c r="C9" s="15">
        <v>44</v>
      </c>
      <c r="D9" s="15"/>
      <c r="E9" s="15">
        <v>79</v>
      </c>
      <c r="F9" s="15">
        <v>129</v>
      </c>
    </row>
    <row r="10" spans="1:6" x14ac:dyDescent="0.35">
      <c r="A10" s="9" t="s">
        <v>2052</v>
      </c>
      <c r="B10" s="15">
        <v>3</v>
      </c>
      <c r="C10" s="15">
        <v>6</v>
      </c>
      <c r="D10" s="15">
        <v>1</v>
      </c>
      <c r="E10" s="15">
        <v>24</v>
      </c>
      <c r="F10" s="15">
        <v>34</v>
      </c>
    </row>
    <row r="11" spans="1:6" x14ac:dyDescent="0.35">
      <c r="A11" s="9" t="s">
        <v>2045</v>
      </c>
      <c r="B11" s="15">
        <v>2</v>
      </c>
      <c r="C11" s="15">
        <v>18</v>
      </c>
      <c r="D11" s="15">
        <v>1</v>
      </c>
      <c r="E11" s="15">
        <v>28</v>
      </c>
      <c r="F11" s="15">
        <v>49</v>
      </c>
    </row>
    <row r="12" spans="1:6" x14ac:dyDescent="0.35">
      <c r="A12" s="9" t="s">
        <v>2035</v>
      </c>
      <c r="B12" s="15">
        <v>2</v>
      </c>
      <c r="C12" s="15">
        <v>24</v>
      </c>
      <c r="D12" s="15">
        <v>1</v>
      </c>
      <c r="E12" s="15">
        <v>45</v>
      </c>
      <c r="F12" s="15">
        <v>72</v>
      </c>
    </row>
    <row r="13" spans="1:6" x14ac:dyDescent="0.35">
      <c r="A13" s="9" t="s">
        <v>2037</v>
      </c>
      <c r="B13" s="15">
        <v>17</v>
      </c>
      <c r="C13" s="15">
        <v>106</v>
      </c>
      <c r="D13" s="15">
        <v>1</v>
      </c>
      <c r="E13" s="15">
        <v>149</v>
      </c>
      <c r="F13" s="15">
        <v>273</v>
      </c>
    </row>
    <row r="14" spans="1:6" x14ac:dyDescent="0.35">
      <c r="A14" s="9" t="s">
        <v>2068</v>
      </c>
      <c r="B14" s="15">
        <v>44</v>
      </c>
      <c r="C14" s="15">
        <v>274</v>
      </c>
      <c r="D14" s="15">
        <v>9</v>
      </c>
      <c r="E14" s="15">
        <v>436</v>
      </c>
      <c r="F14" s="15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6DBE-E55D-47F2-BDC5-C20C354C0FAF}">
  <dimension ref="A1:F30"/>
  <sheetViews>
    <sheetView topLeftCell="F1" workbookViewId="0">
      <selection activeCell="K6" sqref="K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5" width="17.1640625" bestFit="1" customWidth="1"/>
    <col min="16" max="16" width="12.83203125" bestFit="1" customWidth="1"/>
    <col min="17" max="38" width="17.1640625" bestFit="1" customWidth="1"/>
    <col min="39" max="39" width="10.1640625" bestFit="1" customWidth="1"/>
    <col min="40" max="50" width="17.1640625" bestFit="1" customWidth="1"/>
    <col min="51" max="51" width="8.33203125" bestFit="1" customWidth="1"/>
    <col min="52" max="75" width="17.1640625" bestFit="1" customWidth="1"/>
    <col min="76" max="76" width="14" bestFit="1" customWidth="1"/>
    <col min="77" max="77" width="10.58203125" bestFit="1" customWidth="1"/>
  </cols>
  <sheetData>
    <row r="1" spans="1:6" x14ac:dyDescent="0.35">
      <c r="A1" s="8" t="s">
        <v>6</v>
      </c>
      <c r="B1" t="s">
        <v>2066</v>
      </c>
    </row>
    <row r="2" spans="1:6" x14ac:dyDescent="0.35">
      <c r="A2" s="8" t="s">
        <v>2065</v>
      </c>
      <c r="B2" t="s">
        <v>2066</v>
      </c>
    </row>
    <row r="4" spans="1:6" x14ac:dyDescent="0.35">
      <c r="A4" s="8" t="s">
        <v>2070</v>
      </c>
      <c r="B4" s="8" t="s">
        <v>2067</v>
      </c>
    </row>
    <row r="5" spans="1:6" x14ac:dyDescent="0.3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2063</v>
      </c>
      <c r="E7">
        <v>4</v>
      </c>
      <c r="F7">
        <v>4</v>
      </c>
    </row>
    <row r="8" spans="1:6" x14ac:dyDescent="0.3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2041</v>
      </c>
      <c r="C10">
        <v>8</v>
      </c>
      <c r="E10">
        <v>10</v>
      </c>
      <c r="F10">
        <v>18</v>
      </c>
    </row>
    <row r="11" spans="1:6" x14ac:dyDescent="0.3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2055</v>
      </c>
      <c r="C15">
        <v>3</v>
      </c>
      <c r="E15">
        <v>4</v>
      </c>
      <c r="F15">
        <v>7</v>
      </c>
    </row>
    <row r="16" spans="1:6" x14ac:dyDescent="0.3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2054</v>
      </c>
      <c r="C20">
        <v>4</v>
      </c>
      <c r="E20">
        <v>4</v>
      </c>
      <c r="F20">
        <v>8</v>
      </c>
    </row>
    <row r="21" spans="1:6" x14ac:dyDescent="0.3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2061</v>
      </c>
      <c r="C22">
        <v>9</v>
      </c>
      <c r="E22">
        <v>5</v>
      </c>
      <c r="F22">
        <v>14</v>
      </c>
    </row>
    <row r="23" spans="1:6" x14ac:dyDescent="0.3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2057</v>
      </c>
      <c r="C25">
        <v>7</v>
      </c>
      <c r="E25">
        <v>14</v>
      </c>
      <c r="F25">
        <v>21</v>
      </c>
    </row>
    <row r="26" spans="1:6" x14ac:dyDescent="0.3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2060</v>
      </c>
      <c r="E29">
        <v>3</v>
      </c>
      <c r="F29">
        <v>3</v>
      </c>
    </row>
    <row r="30" spans="1:6" x14ac:dyDescent="0.3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CE9D-7190-416D-8923-1911374B8933}">
  <dimension ref="A2:E19"/>
  <sheetViews>
    <sheetView topLeftCell="F1" workbookViewId="0">
      <selection activeCell="N15" sqref="N1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8" t="s">
        <v>2065</v>
      </c>
      <c r="B2" t="s">
        <v>2066</v>
      </c>
    </row>
    <row r="3" spans="1:5" x14ac:dyDescent="0.35">
      <c r="A3" s="8" t="s">
        <v>2085</v>
      </c>
      <c r="B3" t="s">
        <v>2066</v>
      </c>
    </row>
    <row r="5" spans="1:5" x14ac:dyDescent="0.35">
      <c r="A5" s="8" t="s">
        <v>2070</v>
      </c>
      <c r="B5" s="8" t="s">
        <v>2067</v>
      </c>
    </row>
    <row r="6" spans="1:5" x14ac:dyDescent="0.35">
      <c r="A6" s="8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5">
      <c r="A7" s="11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5">
      <c r="A8" s="11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5">
      <c r="A9" s="11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5">
      <c r="A10" s="11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5">
      <c r="A11" s="11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5">
      <c r="A12" s="11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5">
      <c r="A13" s="11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5">
      <c r="A14" s="11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5">
      <c r="A15" s="11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5">
      <c r="A16" s="11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5">
      <c r="A17" s="11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5">
      <c r="A18" s="11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5">
      <c r="A19" s="11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F085-9052-4A43-8FAA-29AC7C846534}">
  <dimension ref="A1:H13"/>
  <sheetViews>
    <sheetView topLeftCell="A10" zoomScale="80" workbookViewId="0">
      <selection activeCell="J24" sqref="J24"/>
    </sheetView>
  </sheetViews>
  <sheetFormatPr defaultRowHeight="15.5" x14ac:dyDescent="0.35"/>
  <cols>
    <col min="1" max="1" width="23.4140625" customWidth="1"/>
    <col min="2" max="2" width="16.58203125" customWidth="1"/>
    <col min="3" max="3" width="13.1640625" customWidth="1"/>
    <col min="4" max="4" width="16" customWidth="1"/>
    <col min="5" max="5" width="12.1640625" customWidth="1"/>
    <col min="6" max="6" width="18.83203125" customWidth="1"/>
    <col min="7" max="7" width="15.33203125" customWidth="1"/>
    <col min="8" max="8" width="17.58203125" customWidth="1"/>
  </cols>
  <sheetData>
    <row r="1" spans="1:8" s="12" customFormat="1" x14ac:dyDescent="0.3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5">
      <c r="A2" t="s">
        <v>2094</v>
      </c>
      <c r="B2">
        <f>COUNTIFS(Crowdfunding!G1:G1001,"successful",Crowdfunding!D1:D1001,"&lt;1000")</f>
        <v>30</v>
      </c>
      <c r="C2">
        <f>COUNTIFS(Crowdfunding!G1:G1001,"failed",Crowdfunding!D1:D1001,"&lt;1000")</f>
        <v>20</v>
      </c>
      <c r="D2">
        <f>COUNTIFS(Crowdfunding!G1:G1001,"canceled",Crowdfunding!D1:D1001,"&lt;1000")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2095</v>
      </c>
      <c r="B3">
        <f>COUNTIFS(Crowdfunding!G1:G1001,"successful",Crowdfunding!D1:D1001,"&gt;=1000",Crowdfunding!D1:D1001,"&lt;5000")</f>
        <v>191</v>
      </c>
      <c r="C3">
        <f>COUNTIFS(Crowdfunding!G1:G1001,"failed",Crowdfunding!D1:D1001,"&gt;=1000",Crowdfunding!D1:D1001,"&lt;5000")</f>
        <v>38</v>
      </c>
      <c r="D3">
        <f>COUNTIFS(Crowdfunding!G1:G1001,"canceled",Crowdfunding!D1:D1001,"&gt;=1000",Crowdfunding!D1:D1001,"&lt;5000")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2096</v>
      </c>
      <c r="B4">
        <f>COUNTIFS(Crowdfunding!G1:G1001,"successful",Crowdfunding!D1:D1001,"&gt;=5000",Crowdfunding!D1:D1001,"&lt;10000")</f>
        <v>164</v>
      </c>
      <c r="C4">
        <f>COUNTIFS(Crowdfunding!G1:G1001,"failed",Crowdfunding!D1:D1001,"&gt;=5000",Crowdfunding!D1:D1001,"&lt;10000")</f>
        <v>126</v>
      </c>
      <c r="D4">
        <f>COUNTIFS(Crowdfunding!G1:G1001,"canceled",Crowdfunding!D1:D1001,"&gt;=5000",Crowdfunding!D1:D1001,"&lt;10000")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2097</v>
      </c>
      <c r="B5">
        <f>COUNTIFS(Crowdfunding!G1:G1001,"successful",Crowdfunding!D1:D1001,"&gt;=10000",Crowdfunding!D1:D1001,"&lt;15000")</f>
        <v>4</v>
      </c>
      <c r="C5">
        <f>COUNTIFS(Crowdfunding!G1:G1001,"failed",Crowdfunding!D1:D1001,"&gt;=10000",Crowdfunding!D1:D1001,"&lt;15000")</f>
        <v>5</v>
      </c>
      <c r="D5">
        <f>COUNTIFS(Crowdfunding!G1:G1001,"canceled",Crowdfunding!D1:D1001,"&gt;=10000",Crowdfunding!D1:D1001,"&lt;15000")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2098</v>
      </c>
      <c r="B6">
        <f>COUNTIFS(Crowdfunding!G1:G1001,"successful",Crowdfunding!D1:D1001,"&gt;=15000",Crowdfunding!D1:D1001,"&lt;20000")</f>
        <v>10</v>
      </c>
      <c r="C6">
        <f>COUNTIFS(Crowdfunding!G1:G1001,"failed",Crowdfunding!D1:D1001,"&gt;=15000",Crowdfunding!D1:D1001,"&lt;20000")</f>
        <v>0</v>
      </c>
      <c r="D6">
        <f>COUNTIFS(Crowdfunding!G1:G1001,"canceled",Crowdfunding!D1:D1001,"&gt;=15000",Crowdfunding!D1:D1001,"&lt;20000")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2099</v>
      </c>
      <c r="B7">
        <f>COUNTIFS(Crowdfunding!G1:G1001,"successful",Crowdfunding!D1:D1001,"&gt;=20000",Crowdfunding!D1:D1001,"&lt;25000")</f>
        <v>7</v>
      </c>
      <c r="C7">
        <f>COUNTIFS(Crowdfunding!G1:G1001,"failed",Crowdfunding!D1:D1001,"&gt;=20000",Crowdfunding!D1:D1001,"&lt;25000")</f>
        <v>0</v>
      </c>
      <c r="D7">
        <f>COUNTIFS(Crowdfunding!G1:G1001,"canceled",Crowdfunding!D1:D1001,"&gt;=20000",Crowdfunding!D1:D1001,"&lt;25000")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2100</v>
      </c>
      <c r="B8">
        <f>COUNTIFS(Crowdfunding!G1:G1001,"successful",Crowdfunding!D1:D1001,"&gt;=25000",Crowdfunding!D1:D1001,"&lt;30000")</f>
        <v>11</v>
      </c>
      <c r="C8">
        <f>COUNTIFS(Crowdfunding!G1:G1001,"failed",Crowdfunding!D1:D1001,"&gt;=25000",Crowdfunding!D1:D1001,"&lt;30000")</f>
        <v>3</v>
      </c>
      <c r="D8">
        <f>COUNTIFS(Crowdfunding!G1:G1001,"canceled",Crowdfunding!D1:D1001,"&gt;=25000",Crowdfunding!D1:D1001,"&lt;30000")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2101</v>
      </c>
      <c r="B9">
        <f>COUNTIFS(Crowdfunding!G1:G1001,"successful",Crowdfunding!D1:D1001,"&gt;=30000",Crowdfunding!D1:D1001,"&lt;35000")</f>
        <v>7</v>
      </c>
      <c r="C9">
        <f>COUNTIFS(Crowdfunding!G1:G1001,"failed",Crowdfunding!D1:D1001,"&gt;=30000",Crowdfunding!D1:D1001,"&lt;35000")</f>
        <v>0</v>
      </c>
      <c r="D9">
        <f>COUNTIFS(Crowdfunding!G1:G1001,"canceled",Crowdfunding!D1:D1001,"&gt;=30000",Crowdfunding!D1:D1001,"&lt;35000")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2102</v>
      </c>
      <c r="B10">
        <f>COUNTIFS(Crowdfunding!G1:G1001,"successful",Crowdfunding!D1:D1001,"&gt;=35000",Crowdfunding!D1:D1001,"&lt;40000")</f>
        <v>8</v>
      </c>
      <c r="C10">
        <f>COUNTIFS(Crowdfunding!G1:G1001,"failed",Crowdfunding!D1:D1001,"&gt;=35000",Crowdfunding!D1:D1001,"&lt;40000")</f>
        <v>3</v>
      </c>
      <c r="D10">
        <f>COUNTIFS(Crowdfunding!G1:G1001,"canceled",Crowdfunding!D1:D1001,"&gt;=35000",Crowdfunding!D1:D1001,"&lt;40000")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2103</v>
      </c>
      <c r="B11">
        <f>COUNTIFS(Crowdfunding!G1:G1001,"successful",Crowdfunding!D1:D1001,"&gt;=40000",Crowdfunding!D1:D1001,"&lt;45000")</f>
        <v>11</v>
      </c>
      <c r="C11">
        <f>COUNTIFS(Crowdfunding!G1:G1001,"failed",Crowdfunding!D1:D1001,"&gt;=40000",Crowdfunding!D1:D1001,"&lt;45000")</f>
        <v>3</v>
      </c>
      <c r="D11">
        <f>COUNTIFS(Crowdfunding!G1:G1001,"canceled",Crowdfunding!D1:D1001,"&gt;=40000",Crowdfunding!D1:D1001,"&lt;45000")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2104</v>
      </c>
      <c r="B12">
        <f>COUNTIFS(Crowdfunding!G1:G1001,"successful",Crowdfunding!D1:D1001,"&gt;=45000",Crowdfunding!D1:D1001,"&lt;50000")</f>
        <v>8</v>
      </c>
      <c r="C12">
        <f>COUNTIFS(Crowdfunding!G1:G1001,"failed",Crowdfunding!D1:D1001,"&gt;=45000",Crowdfunding!D1:D1001,"&lt;50000")</f>
        <v>3</v>
      </c>
      <c r="D12">
        <f>COUNTIFS(Crowdfunding!G1:G1001,"canceled",Crowdfunding!D1:D1001,"&gt;=45000",Crowdfunding!D1:D1001,"&lt;50000")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s="13" t="s">
        <v>2105</v>
      </c>
      <c r="B13">
        <f>COUNTIFS(Crowdfunding!G1:G1001,"successful",Crowdfunding!D1:D1001,"&gt;=50000")</f>
        <v>114</v>
      </c>
      <c r="C13">
        <f>COUNTIFS(Crowdfunding!G1:G1001,"failed",Crowdfunding!D1:D1001,"&gt;=50000")</f>
        <v>163</v>
      </c>
      <c r="D13">
        <f>COUNTIFS(Crowdfunding!G1:G1001,"canceled",Crowdfunding!D1:D1001,"&gt;=50000")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autoFilter ref="A1:H13" xr:uid="{F81CF085-9052-4A43-8FAA-29AC7C846534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C8FF-F812-478D-85E4-9FE1AB9ECB9A}">
  <dimension ref="A1:N566"/>
  <sheetViews>
    <sheetView tabSelected="1" workbookViewId="0">
      <selection activeCell="H3" sqref="H3"/>
    </sheetView>
  </sheetViews>
  <sheetFormatPr defaultRowHeight="15.5" x14ac:dyDescent="0.35"/>
  <cols>
    <col min="2" max="2" width="14" customWidth="1"/>
    <col min="5" max="5" width="12.9140625" customWidth="1"/>
    <col min="8" max="8" width="20.33203125" customWidth="1"/>
    <col min="11" max="11" width="10.6640625" customWidth="1"/>
    <col min="12" max="12" width="11.1640625" customWidth="1"/>
    <col min="13" max="13" width="10.75" customWidth="1"/>
    <col min="14" max="14" width="10.9140625" customWidth="1"/>
    <col min="15" max="15" width="5.6640625" customWidth="1"/>
  </cols>
  <sheetData>
    <row r="1" spans="1:14" s="12" customFormat="1" x14ac:dyDescent="0.35">
      <c r="A1" s="12" t="s">
        <v>4</v>
      </c>
      <c r="B1" s="12" t="s">
        <v>5</v>
      </c>
      <c r="D1" s="12" t="s">
        <v>4</v>
      </c>
      <c r="E1" s="12" t="s">
        <v>5</v>
      </c>
      <c r="I1" s="12" t="s">
        <v>2107</v>
      </c>
      <c r="J1" s="12" t="s">
        <v>2108</v>
      </c>
      <c r="K1" s="12" t="s">
        <v>2109</v>
      </c>
      <c r="L1" s="12" t="s">
        <v>2110</v>
      </c>
      <c r="M1" s="12" t="s">
        <v>2111</v>
      </c>
      <c r="N1" s="12" t="s">
        <v>2112</v>
      </c>
    </row>
    <row r="2" spans="1:14" x14ac:dyDescent="0.35">
      <c r="A2" t="s">
        <v>20</v>
      </c>
      <c r="B2">
        <v>158</v>
      </c>
      <c r="D2" t="s">
        <v>14</v>
      </c>
      <c r="E2">
        <v>0</v>
      </c>
      <c r="H2" t="s">
        <v>2113</v>
      </c>
      <c r="I2">
        <f>AVERAGE(B2:B566)</f>
        <v>851.14690265486729</v>
      </c>
      <c r="J2">
        <f>MEDIAN(B2:B566)</f>
        <v>201</v>
      </c>
      <c r="K2">
        <f>MIN(B2:B566)</f>
        <v>16</v>
      </c>
      <c r="L2">
        <f>MAX(B2:B566)</f>
        <v>7295</v>
      </c>
      <c r="M2">
        <f>_xlfn.VAR.P(B:B)</f>
        <v>1603373.7324019109</v>
      </c>
      <c r="N2">
        <f>_xlfn.STDEV.P(B2:B566)</f>
        <v>1266.2439466397898</v>
      </c>
    </row>
    <row r="3" spans="1:14" x14ac:dyDescent="0.35">
      <c r="A3" t="s">
        <v>20</v>
      </c>
      <c r="B3">
        <v>1425</v>
      </c>
      <c r="D3" t="s">
        <v>14</v>
      </c>
      <c r="E3">
        <v>24</v>
      </c>
      <c r="H3" t="s">
        <v>2114</v>
      </c>
      <c r="I3">
        <f>AVERAGE(E2:E365)</f>
        <v>585.61538461538464</v>
      </c>
      <c r="J3">
        <f>MEDIAN(E2:E365)</f>
        <v>114.5</v>
      </c>
      <c r="K3">
        <f>MIN(E2:E365)</f>
        <v>0</v>
      </c>
      <c r="L3">
        <f>MAX(E2:E365)</f>
        <v>6080</v>
      </c>
      <c r="M3">
        <f>_xlfn.VAR.P(E:E)</f>
        <v>921574.68174133555</v>
      </c>
      <c r="N3">
        <f>_xlfn.STDEV.P(E2:E365)</f>
        <v>959.98681331637863</v>
      </c>
    </row>
    <row r="4" spans="1:14" x14ac:dyDescent="0.35">
      <c r="A4" t="s">
        <v>20</v>
      </c>
      <c r="B4">
        <v>174</v>
      </c>
      <c r="D4" t="s">
        <v>14</v>
      </c>
      <c r="E4">
        <v>53</v>
      </c>
      <c r="M4" t="s">
        <v>2106</v>
      </c>
    </row>
    <row r="5" spans="1:14" x14ac:dyDescent="0.35">
      <c r="A5" t="s">
        <v>20</v>
      </c>
      <c r="B5">
        <v>227</v>
      </c>
      <c r="D5" t="s">
        <v>14</v>
      </c>
      <c r="E5">
        <v>18</v>
      </c>
    </row>
    <row r="6" spans="1:14" x14ac:dyDescent="0.35">
      <c r="A6" t="s">
        <v>20</v>
      </c>
      <c r="B6">
        <v>220</v>
      </c>
      <c r="D6" t="s">
        <v>14</v>
      </c>
      <c r="E6">
        <v>44</v>
      </c>
    </row>
    <row r="7" spans="1:14" x14ac:dyDescent="0.35">
      <c r="A7" t="s">
        <v>20</v>
      </c>
      <c r="B7">
        <v>98</v>
      </c>
      <c r="D7" t="s">
        <v>14</v>
      </c>
      <c r="E7">
        <v>27</v>
      </c>
    </row>
    <row r="8" spans="1:14" x14ac:dyDescent="0.35">
      <c r="A8" t="s">
        <v>20</v>
      </c>
      <c r="B8">
        <v>100</v>
      </c>
      <c r="D8" t="s">
        <v>14</v>
      </c>
      <c r="E8">
        <v>55</v>
      </c>
    </row>
    <row r="9" spans="1:14" x14ac:dyDescent="0.35">
      <c r="A9" t="s">
        <v>20</v>
      </c>
      <c r="B9">
        <v>1249</v>
      </c>
      <c r="D9" t="s">
        <v>14</v>
      </c>
      <c r="E9">
        <v>200</v>
      </c>
    </row>
    <row r="10" spans="1:14" x14ac:dyDescent="0.35">
      <c r="A10" t="s">
        <v>20</v>
      </c>
      <c r="B10">
        <v>1396</v>
      </c>
      <c r="D10" t="s">
        <v>14</v>
      </c>
      <c r="E10">
        <v>452</v>
      </c>
    </row>
    <row r="11" spans="1:14" x14ac:dyDescent="0.35">
      <c r="A11" t="s">
        <v>20</v>
      </c>
      <c r="B11">
        <v>890</v>
      </c>
      <c r="D11" t="s">
        <v>14</v>
      </c>
      <c r="E11">
        <v>674</v>
      </c>
    </row>
    <row r="12" spans="1:14" x14ac:dyDescent="0.35">
      <c r="A12" t="s">
        <v>20</v>
      </c>
      <c r="B12">
        <v>142</v>
      </c>
      <c r="D12" t="s">
        <v>14</v>
      </c>
      <c r="E12">
        <v>558</v>
      </c>
    </row>
    <row r="13" spans="1:14" x14ac:dyDescent="0.35">
      <c r="A13" t="s">
        <v>20</v>
      </c>
      <c r="B13">
        <v>2673</v>
      </c>
      <c r="D13" t="s">
        <v>14</v>
      </c>
      <c r="E13">
        <v>15</v>
      </c>
    </row>
    <row r="14" spans="1:14" x14ac:dyDescent="0.35">
      <c r="A14" t="s">
        <v>20</v>
      </c>
      <c r="B14">
        <v>163</v>
      </c>
      <c r="D14" t="s">
        <v>14</v>
      </c>
      <c r="E14">
        <v>2307</v>
      </c>
    </row>
    <row r="15" spans="1:14" x14ac:dyDescent="0.35">
      <c r="A15" t="s">
        <v>20</v>
      </c>
      <c r="B15">
        <v>2220</v>
      </c>
      <c r="D15" t="s">
        <v>14</v>
      </c>
      <c r="E15">
        <v>88</v>
      </c>
    </row>
    <row r="16" spans="1:14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14" x14ac:dyDescent="0.35">
      <c r="A177" t="s">
        <v>20</v>
      </c>
      <c r="B177">
        <v>176</v>
      </c>
      <c r="D177" t="s">
        <v>14</v>
      </c>
      <c r="E177">
        <v>1538</v>
      </c>
    </row>
    <row r="178" spans="1:14" x14ac:dyDescent="0.35">
      <c r="A178" t="s">
        <v>20</v>
      </c>
      <c r="B178">
        <v>337</v>
      </c>
      <c r="D178" t="s">
        <v>14</v>
      </c>
      <c r="E178">
        <v>9</v>
      </c>
    </row>
    <row r="179" spans="1:14" x14ac:dyDescent="0.35">
      <c r="A179" t="s">
        <v>20</v>
      </c>
      <c r="B179">
        <v>107</v>
      </c>
      <c r="D179" t="s">
        <v>14</v>
      </c>
      <c r="E179">
        <v>554</v>
      </c>
    </row>
    <row r="180" spans="1:14" x14ac:dyDescent="0.35">
      <c r="A180" t="s">
        <v>20</v>
      </c>
      <c r="B180">
        <v>183</v>
      </c>
      <c r="D180" t="s">
        <v>14</v>
      </c>
      <c r="E180">
        <v>648</v>
      </c>
    </row>
    <row r="181" spans="1:14" x14ac:dyDescent="0.35">
      <c r="A181" t="s">
        <v>20</v>
      </c>
      <c r="B181">
        <v>72</v>
      </c>
      <c r="D181" t="s">
        <v>14</v>
      </c>
      <c r="E181">
        <v>21</v>
      </c>
      <c r="N181" t="s">
        <v>2106</v>
      </c>
    </row>
    <row r="182" spans="1:14" x14ac:dyDescent="0.35">
      <c r="A182" t="s">
        <v>20</v>
      </c>
      <c r="B182">
        <v>295</v>
      </c>
      <c r="D182" t="s">
        <v>14</v>
      </c>
      <c r="E182">
        <v>54</v>
      </c>
    </row>
    <row r="183" spans="1:14" x14ac:dyDescent="0.35">
      <c r="A183" t="s">
        <v>20</v>
      </c>
      <c r="B183">
        <v>142</v>
      </c>
      <c r="D183" t="s">
        <v>14</v>
      </c>
      <c r="E183">
        <v>120</v>
      </c>
    </row>
    <row r="184" spans="1:14" x14ac:dyDescent="0.35">
      <c r="A184" t="s">
        <v>20</v>
      </c>
      <c r="B184">
        <v>85</v>
      </c>
      <c r="D184" t="s">
        <v>14</v>
      </c>
      <c r="E184">
        <v>579</v>
      </c>
    </row>
    <row r="185" spans="1:14" x14ac:dyDescent="0.35">
      <c r="A185" t="s">
        <v>20</v>
      </c>
      <c r="B185">
        <v>659</v>
      </c>
      <c r="D185" t="s">
        <v>14</v>
      </c>
      <c r="E185">
        <v>2072</v>
      </c>
    </row>
    <row r="186" spans="1:14" x14ac:dyDescent="0.35">
      <c r="A186" t="s">
        <v>20</v>
      </c>
      <c r="B186">
        <v>121</v>
      </c>
      <c r="D186" t="s">
        <v>14</v>
      </c>
      <c r="E186">
        <v>0</v>
      </c>
    </row>
    <row r="187" spans="1:14" x14ac:dyDescent="0.35">
      <c r="A187" t="s">
        <v>20</v>
      </c>
      <c r="B187">
        <v>3742</v>
      </c>
      <c r="D187" t="s">
        <v>14</v>
      </c>
      <c r="E187">
        <v>1796</v>
      </c>
    </row>
    <row r="188" spans="1:14" x14ac:dyDescent="0.35">
      <c r="A188" t="s">
        <v>20</v>
      </c>
      <c r="B188">
        <v>223</v>
      </c>
      <c r="D188" t="s">
        <v>14</v>
      </c>
      <c r="E188">
        <v>62</v>
      </c>
    </row>
    <row r="189" spans="1:14" x14ac:dyDescent="0.35">
      <c r="A189" t="s">
        <v>20</v>
      </c>
      <c r="B189">
        <v>133</v>
      </c>
      <c r="D189" t="s">
        <v>14</v>
      </c>
      <c r="E189">
        <v>347</v>
      </c>
    </row>
    <row r="190" spans="1:14" x14ac:dyDescent="0.35">
      <c r="A190" t="s">
        <v>20</v>
      </c>
      <c r="B190">
        <v>5168</v>
      </c>
      <c r="D190" t="s">
        <v>14</v>
      </c>
      <c r="E190">
        <v>19</v>
      </c>
    </row>
    <row r="191" spans="1:14" x14ac:dyDescent="0.35">
      <c r="A191" t="s">
        <v>20</v>
      </c>
      <c r="B191">
        <v>307</v>
      </c>
      <c r="D191" t="s">
        <v>14</v>
      </c>
      <c r="E191">
        <v>1258</v>
      </c>
    </row>
    <row r="192" spans="1:14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576">
    <cfRule type="cellIs" dxfId="6" priority="4" operator="equal">
      <formula>"successful"</formula>
    </cfRule>
  </conditionalFormatting>
  <conditionalFormatting sqref="D1:D1048576">
    <cfRule type="cellIs" dxfId="5" priority="3" operator="equal">
      <formula>"failed"</formula>
    </cfRule>
  </conditionalFormatting>
  <conditionalFormatting sqref="H2">
    <cfRule type="cellIs" dxfId="4" priority="2" operator="equal">
      <formula>"Successful Campaigns"</formula>
    </cfRule>
  </conditionalFormatting>
  <conditionalFormatting sqref="H3">
    <cfRule type="cellIs" dxfId="0" priority="1" operator="equal">
      <formula>"Unsuccessful Campaigns"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Parent Category</vt:lpstr>
      <vt:lpstr>Pivot Sub Category</vt:lpstr>
      <vt:lpstr>Months</vt:lpstr>
      <vt:lpstr>Outcomes_Goal</vt:lpstr>
      <vt:lpstr>Backers_Count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Himabindu Pati</cp:lastModifiedBy>
  <dcterms:created xsi:type="dcterms:W3CDTF">2021-09-29T18:52:28Z</dcterms:created>
  <dcterms:modified xsi:type="dcterms:W3CDTF">2023-03-23T02:50:29Z</dcterms:modified>
</cp:coreProperties>
</file>