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https://merkleinc.sharepoint.com/sites/VirginTrainsWestCoast-CRMProject/Shared Documents/General/Development Documentation/Design Documentation/Staging/TOC+/"/>
    </mc:Choice>
  </mc:AlternateContent>
  <xr:revisionPtr revIDLastSave="0" documentId="10_ncr:100000_{B331A846-C9D1-4F0E-BD25-5046C4C30BB6}" xr6:coauthVersionLast="31" xr6:coauthVersionMax="37" xr10:uidLastSave="{00000000-0000-0000-0000-000000000000}"/>
  <bookViews>
    <workbookView xWindow="0" yWindow="0" windowWidth="19200" windowHeight="6810" tabRatio="984" activeTab="5" xr2:uid="{00000000-000D-0000-FFFF-FFFF00000000}"/>
  </bookViews>
  <sheets>
    <sheet name="ToCPlus - Transation" sheetId="3" r:id="rId1"/>
    <sheet name="ToCPlus - Customer" sheetId="1" r:id="rId2"/>
    <sheet name="ToCPlus - Journey" sheetId="2" r:id="rId3"/>
    <sheet name="ToCPlus - JourneyLeg" sheetId="4" r:id="rId4"/>
    <sheet name="ToCPlus - Leg" sheetId="5" r:id="rId5"/>
    <sheet name="ToCPlus - Seasons" sheetId="18" r:id="rId6"/>
    <sheet name="ToCPlus - RailRefunds" sheetId="6" r:id="rId7"/>
    <sheet name="ADR Cash" sheetId="9" r:id="rId8"/>
    <sheet name="ToCPlus - Supplements" sheetId="7" r:id="rId9"/>
    <sheet name="Nexas Alpha" sheetId="10" r:id="rId10"/>
    <sheet name="Nectar PAF" sheetId="11" r:id="rId11"/>
    <sheet name="VA Flyers Club" sheetId="12" r:id="rId12"/>
    <sheet name="BEAM Inbound" sheetId="14" r:id="rId13"/>
    <sheet name="NAS Questions" sheetId="15" r:id="rId14"/>
    <sheet name="NAS PUSH" sheetId="17" r:id="rId15"/>
    <sheet name="NAS PULL" sheetId="16" r:id="rId16"/>
  </sheets>
  <externalReferences>
    <externalReference r:id="rId17"/>
    <externalReference r:id="rId18"/>
    <externalReference r:id="rId19"/>
    <externalReference r:id="rId20"/>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18" l="1"/>
  <c r="D12" i="18"/>
  <c r="D11" i="18"/>
  <c r="D10" i="18"/>
  <c r="D9" i="18"/>
  <c r="D8" i="18"/>
  <c r="D7" i="18"/>
  <c r="D6" i="18"/>
  <c r="D5" i="18"/>
  <c r="D4" i="18"/>
  <c r="B13" i="18"/>
  <c r="B12" i="18"/>
  <c r="B11" i="18"/>
  <c r="B10" i="18"/>
  <c r="B9" i="18"/>
  <c r="B8" i="18"/>
  <c r="B7" i="18"/>
  <c r="B6" i="18"/>
  <c r="B5" i="18"/>
  <c r="B13" i="14" l="1"/>
  <c r="B12" i="14"/>
  <c r="B11" i="14"/>
  <c r="B10" i="14"/>
  <c r="B9" i="14"/>
  <c r="B8" i="14"/>
  <c r="B6" i="14"/>
  <c r="B5" i="14"/>
  <c r="D13" i="3"/>
  <c r="B13" i="3"/>
  <c r="D12" i="3"/>
  <c r="B12" i="3"/>
  <c r="D11" i="3"/>
  <c r="B11" i="3"/>
  <c r="D10" i="3"/>
  <c r="B10" i="3"/>
  <c r="D9" i="3"/>
  <c r="B9" i="3"/>
  <c r="D8" i="3"/>
  <c r="B8" i="3"/>
  <c r="D7" i="3"/>
  <c r="B7" i="3"/>
  <c r="D6" i="3"/>
  <c r="B6" i="3"/>
  <c r="D5" i="3"/>
  <c r="B5" i="3"/>
  <c r="D4" i="3"/>
  <c r="D13" i="2"/>
  <c r="B13" i="2"/>
  <c r="D12" i="2"/>
  <c r="B12" i="2"/>
  <c r="D11" i="2"/>
  <c r="B11" i="2"/>
  <c r="D10" i="2"/>
  <c r="B10" i="2"/>
  <c r="D9" i="2"/>
  <c r="B9" i="2"/>
  <c r="D8" i="2"/>
  <c r="B8" i="2"/>
  <c r="D7" i="2"/>
  <c r="B7" i="2"/>
  <c r="D6" i="2"/>
  <c r="B6" i="2"/>
  <c r="D5" i="2"/>
  <c r="B5" i="2"/>
  <c r="D4" i="2"/>
  <c r="C13" i="1"/>
  <c r="B13" i="1"/>
  <c r="C12" i="1"/>
  <c r="B12" i="1"/>
  <c r="C11" i="1"/>
  <c r="B11" i="1"/>
  <c r="C10" i="1"/>
  <c r="B10" i="1"/>
  <c r="C9" i="1"/>
  <c r="B9" i="1"/>
  <c r="C8" i="1"/>
  <c r="B8" i="1"/>
  <c r="C7" i="1"/>
  <c r="B7" i="1"/>
  <c r="C6" i="1"/>
  <c r="B6" i="1"/>
  <c r="C5" i="1"/>
  <c r="B5" i="1"/>
  <c r="C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Russell Jackson</author>
  </authors>
  <commentList>
    <comment ref="G37" authorId="0" shapeId="0" xr:uid="{00000000-0006-0000-0100-000001000000}">
      <text>
        <r>
          <rPr>
            <b/>
            <sz val="9"/>
            <color indexed="81"/>
            <rFont val="Tahoma"/>
            <charset val="1"/>
          </rPr>
          <t>Russell Jackson:</t>
        </r>
        <r>
          <rPr>
            <sz val="9"/>
            <color indexed="81"/>
            <rFont val="Tahoma"/>
            <charset val="1"/>
          </rPr>
          <t xml:space="preserve">
Waiting on Matt Hayes (VT) response on mobile number priority 
[email sent 25/07]</t>
        </r>
      </text>
    </comment>
    <comment ref="H37" authorId="0" shapeId="0" xr:uid="{00000000-0006-0000-0100-000002000000}">
      <text>
        <r>
          <rPr>
            <b/>
            <sz val="9"/>
            <color indexed="81"/>
            <rFont val="Tahoma"/>
            <charset val="1"/>
          </rPr>
          <t>Russell Jackson:</t>
        </r>
        <r>
          <rPr>
            <sz val="9"/>
            <color indexed="81"/>
            <rFont val="Tahoma"/>
            <charset val="1"/>
          </rPr>
          <t xml:space="preserve">
Waiting on Matt Hayes (VT) response on mobile number priority 
[email sent 25/07]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Russell Jackson</author>
  </authors>
  <commentList>
    <comment ref="G24" authorId="0" shapeId="0" xr:uid="{00000000-0006-0000-0200-000001000000}">
      <text>
        <r>
          <rPr>
            <b/>
            <sz val="9"/>
            <color indexed="81"/>
            <rFont val="Tahoma"/>
            <family val="2"/>
          </rPr>
          <t>Russell Jackson:</t>
        </r>
        <r>
          <rPr>
            <sz val="9"/>
            <color indexed="81"/>
            <rFont val="Tahoma"/>
            <family val="2"/>
          </rPr>
          <t xml:space="preserve">
need to build up reference table as currently only supports 2 char
</t>
        </r>
      </text>
    </comment>
    <comment ref="G53" authorId="0" shapeId="0" xr:uid="{00000000-0006-0000-0200-000002000000}">
      <text>
        <r>
          <rPr>
            <b/>
            <sz val="9"/>
            <color indexed="81"/>
            <rFont val="Tahoma"/>
            <family val="2"/>
          </rPr>
          <t>Russell Jackson:</t>
        </r>
        <r>
          <rPr>
            <sz val="9"/>
            <color indexed="81"/>
            <rFont val="Tahoma"/>
            <family val="2"/>
          </rPr>
          <t xml:space="preserve">
IsStation yet to be developed
(gary to remove view)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Russell Jackson</author>
  </authors>
  <commentList>
    <comment ref="G19" authorId="0" shapeId="0" xr:uid="{00000000-0006-0000-0300-000001000000}">
      <text>
        <r>
          <rPr>
            <b/>
            <sz val="9"/>
            <color indexed="81"/>
            <rFont val="Tahoma"/>
            <charset val="1"/>
          </rPr>
          <t>Russell Jackson:</t>
        </r>
        <r>
          <rPr>
            <sz val="9"/>
            <color indexed="81"/>
            <rFont val="Tahoma"/>
            <charset val="1"/>
          </rPr>
          <t xml:space="preserve">
double check
</t>
        </r>
      </text>
    </comment>
    <comment ref="G21" authorId="0" shapeId="0" xr:uid="{00000000-0006-0000-0300-000002000000}">
      <text>
        <r>
          <rPr>
            <b/>
            <sz val="9"/>
            <color indexed="81"/>
            <rFont val="Tahoma"/>
            <charset val="1"/>
          </rPr>
          <t>Russell Jackson:</t>
        </r>
        <r>
          <rPr>
            <sz val="9"/>
            <color indexed="81"/>
            <rFont val="Tahoma"/>
            <charset val="1"/>
          </rPr>
          <t xml:space="preserve">
Code needs to be changed for CRS Code and IsStation
</t>
        </r>
      </text>
    </comment>
    <comment ref="G22" authorId="0" shapeId="0" xr:uid="{00000000-0006-0000-0300-000003000000}">
      <text>
        <r>
          <rPr>
            <b/>
            <sz val="9"/>
            <color indexed="81"/>
            <rFont val="Tahoma"/>
            <charset val="1"/>
          </rPr>
          <t>Russell Jackson:</t>
        </r>
        <r>
          <rPr>
            <sz val="9"/>
            <color indexed="81"/>
            <rFont val="Tahoma"/>
            <charset val="1"/>
          </rPr>
          <t xml:space="preserve">
Code needs to be changed for CRS Code and IsStation
</t>
        </r>
      </text>
    </comment>
    <comment ref="G24" authorId="0" shapeId="0" xr:uid="{00000000-0006-0000-0300-000004000000}">
      <text>
        <r>
          <rPr>
            <b/>
            <sz val="9"/>
            <color indexed="81"/>
            <rFont val="Tahoma"/>
            <family val="2"/>
          </rPr>
          <t>Russell Jackson:</t>
        </r>
        <r>
          <rPr>
            <sz val="9"/>
            <color indexed="81"/>
            <rFont val="Tahoma"/>
            <family val="2"/>
          </rPr>
          <t xml:space="preserve">
need to build up reference table as currently only supports 2 char
</t>
        </r>
      </text>
    </comment>
    <comment ref="G27" authorId="0" shapeId="0" xr:uid="{00000000-0006-0000-0300-000005000000}">
      <text>
        <r>
          <rPr>
            <b/>
            <sz val="9"/>
            <color indexed="81"/>
            <rFont val="Tahoma"/>
            <charset val="1"/>
          </rPr>
          <t>Russell Jackson:</t>
        </r>
        <r>
          <rPr>
            <sz val="9"/>
            <color indexed="81"/>
            <rFont val="Tahoma"/>
            <charset val="1"/>
          </rPr>
          <t xml:space="preserve">
We need to add a reference in the ticket class table for Both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Russell Jackson</author>
  </authors>
  <commentList>
    <comment ref="D17" authorId="0" shapeId="0" xr:uid="{00000000-0006-0000-0A00-000001000000}">
      <text>
        <r>
          <rPr>
            <b/>
            <sz val="9"/>
            <color indexed="81"/>
            <rFont val="Tahoma"/>
            <charset val="1"/>
          </rPr>
          <t>Russell Jackson:</t>
        </r>
        <r>
          <rPr>
            <sz val="9"/>
            <color indexed="81"/>
            <rFont val="Tahoma"/>
            <charset val="1"/>
          </rPr>
          <t xml:space="preserve">
Do we know what the code is for VTWC</t>
        </r>
      </text>
    </comment>
  </commentList>
</comments>
</file>

<file path=xl/sharedStrings.xml><?xml version="1.0" encoding="utf-8"?>
<sst xmlns="http://schemas.openxmlformats.org/spreadsheetml/2006/main" count="2155" uniqueCount="1030">
  <si>
    <t>Feed Details</t>
  </si>
  <si>
    <t>Feed ID/#:</t>
  </si>
  <si>
    <t>Feed Format</t>
  </si>
  <si>
    <t>Feed Name</t>
  </si>
  <si>
    <t>Field Delimiter</t>
  </si>
  <si>
    <t>Feed Source</t>
  </si>
  <si>
    <t>Record Delimiter</t>
  </si>
  <si>
    <t>Frequency</t>
  </si>
  <si>
    <t>Header/Footer/Both</t>
  </si>
  <si>
    <t>Input/Output</t>
  </si>
  <si>
    <t>Text Qualifiers</t>
  </si>
  <si>
    <t>Output Recipient</t>
  </si>
  <si>
    <t>Encryption</t>
  </si>
  <si>
    <t>CDI Processing</t>
  </si>
  <si>
    <t>Delivery Mechanism</t>
  </si>
  <si>
    <t>Update Critical</t>
  </si>
  <si>
    <t>File Location</t>
  </si>
  <si>
    <t>Incremental / Full Refresh</t>
  </si>
  <si>
    <t>Contact Information</t>
  </si>
  <si>
    <t>Physical File Naming Convention</t>
  </si>
  <si>
    <t>Count file received</t>
  </si>
  <si>
    <t>Inbound Field_Name</t>
  </si>
  <si>
    <t>[PreProcessing].[TOCPLUS_Transaction] Field Name</t>
  </si>
  <si>
    <t>Field_Data_type</t>
  </si>
  <si>
    <t>Length</t>
  </si>
  <si>
    <t>Mandatory</t>
  </si>
  <si>
    <t>Staging.STG_SalesTransaction Field Name</t>
  </si>
  <si>
    <t>Business Rules</t>
  </si>
  <si>
    <t>Update</t>
  </si>
  <si>
    <t>[TOCTransactionID] [int] IDENTITY(1,1) NOT FOR REPLICATION NOT NULL,</t>
  </si>
  <si>
    <t>cmdtransactionid</t>
  </si>
  <si>
    <t>[cmdtransactionid] [bigint] NULL,</t>
  </si>
  <si>
    <t>Bigint</t>
  </si>
  <si>
    <t>tcstransactionid</t>
  </si>
  <si>
    <t>[tcstransactionid] [bigint] NULL,</t>
  </si>
  <si>
    <t>Staging.STG_SalesTransaction.[EXTReference]</t>
  </si>
  <si>
    <t>tcscustomerid</t>
  </si>
  <si>
    <t>[tcscustomerid] [bigint] NULL,</t>
  </si>
  <si>
    <t>Staging.STG_SalesTransaction.[CustomerID]</t>
  </si>
  <si>
    <t>businessorleisure</t>
  </si>
  <si>
    <t>[businessorleisure] [nchar](1) NULL,</t>
  </si>
  <si>
    <t>nchar</t>
  </si>
  <si>
    <t>retailercode</t>
  </si>
  <si>
    <t>[retailercode] [nvarchar](25) NULL,</t>
  </si>
  <si>
    <t>nvarchar</t>
  </si>
  <si>
    <t>transactiondate</t>
  </si>
  <si>
    <t>[transactiondate] [datetime] NULL,</t>
  </si>
  <si>
    <t>datetime</t>
  </si>
  <si>
    <t>Staging.STG_SalesTransaction.[SalesTransactionDate]</t>
  </si>
  <si>
    <t>totalnoofallpurchases</t>
  </si>
  <si>
    <t>[totalnoofallpurchases] [int] NULL,</t>
  </si>
  <si>
    <t>int</t>
  </si>
  <si>
    <t>Staging.STG_SalesTransaction.[TotalNoOfSales]</t>
  </si>
  <si>
    <t>totalcostofallpurchases</t>
  </si>
  <si>
    <t>[totalcostofallpurchases] [numeric](6, 2) NULL,</t>
  </si>
  <si>
    <t>numeric</t>
  </si>
  <si>
    <t>6,2</t>
  </si>
  <si>
    <t>Staging.STG_SalesTransaction.[SalesAmountTotal]</t>
  </si>
  <si>
    <t>internationalflag</t>
  </si>
  <si>
    <t>[internationalflag] [nchar](1) NULL,</t>
  </si>
  <si>
    <t>hotelbookingcost</t>
  </si>
  <si>
    <t>[hotelbookingcost] [numeric](6, 2) NULL,</t>
  </si>
  <si>
    <t>originatingsystem</t>
  </si>
  <si>
    <t>[originatingsystem] [nvarchar](15) NULL,</t>
  </si>
  <si>
    <t>Staging.STG_SalesTransaction.[FullfillmentMethodID]</t>
  </si>
  <si>
    <t>merge of 
originatingsystem and originatingsystemtype</t>
  </si>
  <si>
    <t>originatingsystemtype</t>
  </si>
  <si>
    <t>[originatingsystemtype] [nvarchar](20) NULL,</t>
  </si>
  <si>
    <t>cmddateupdated</t>
  </si>
  <si>
    <t>[cmddateupdated] [datetime] NULL,</t>
  </si>
  <si>
    <t>paymenttype</t>
  </si>
  <si>
    <t>[paymenttype] [nvarchar](5) NULL,</t>
  </si>
  <si>
    <t>Staging.STG_SalesTransaction.[PaymentType]</t>
  </si>
  <si>
    <t>cardtype</t>
  </si>
  <si>
    <t>[cardtype] [nvarchar](15) NULL,</t>
  </si>
  <si>
    <t>Staging.STG_SalesTransaction.[CardType]</t>
  </si>
  <si>
    <t>voucherused</t>
  </si>
  <si>
    <t>[voucherused] [nvarchar](3) NULL,</t>
  </si>
  <si>
    <t>Staging.STG_SalesTransaction.[VoucherUUsed]</t>
  </si>
  <si>
    <t>affiliatecode</t>
  </si>
  <si>
    <t>[affiliatecode] [nvarchar](10) NULL,</t>
  </si>
  <si>
    <t>corporateorleisure</t>
  </si>
  <si>
    <t>[corporateorleisure] [nvarchar](20) NULL,</t>
  </si>
  <si>
    <t>operatingsystem</t>
  </si>
  <si>
    <t>[operatingsystem] [nvarchar](20) NULL,</t>
  </si>
  <si>
    <t>mobiledevice</t>
  </si>
  <si>
    <t>[mobiledevice] [nvarchar](20) NULL,</t>
  </si>
  <si>
    <t>channelcode</t>
  </si>
  <si>
    <t>[channelcode] [nvarchar](25) NULL,</t>
  </si>
  <si>
    <t>(currently going into loyaltyschemename, however this will change)</t>
  </si>
  <si>
    <t>DateCreated</t>
  </si>
  <si>
    <t>[DateCreated] [datetime] NULL,</t>
  </si>
  <si>
    <t>Staging.STG_SalesTransaction.[FulfillmentDate]</t>
  </si>
  <si>
    <t>DateUpdated</t>
  </si>
  <si>
    <t>[DateUpdated] [datetime] NULL,</t>
  </si>
  <si>
    <t>Staging.STG_SalesTransaction.[SourceModifiedDate]</t>
  </si>
  <si>
    <t>PaymentTypeDesc</t>
  </si>
  <si>
    <t>[PaymentTypeDesc] [nvarchar](50) NULL,</t>
  </si>
  <si>
    <t>[CreatedDateETL] [datetime] NULL,</t>
  </si>
  <si>
    <t>[LastModifiedDateETL] [datetime] NULL,</t>
  </si>
  <si>
    <t>[ProcessedInd] [nchar](1) NULL,</t>
  </si>
  <si>
    <t>[DataImportDetailID] [int] NULL,</t>
  </si>
  <si>
    <t>Feed Template</t>
  </si>
  <si>
    <t>[PreProcessing].[TOC_Customer] Field Name</t>
  </si>
  <si>
    <t>Staging</t>
  </si>
  <si>
    <t>[TOCCustomerID] [int] IDENTITY(1,1) NOT FOR REPLICATION NOT NULL,</t>
  </si>
  <si>
    <t>bigint</t>
  </si>
  <si>
    <t xml:space="preserve">CMDCustomerID </t>
  </si>
  <si>
    <t>[CMDCustomerID] [bigint] NULL,</t>
  </si>
  <si>
    <t>CMDCustomerID populates TSCCustomerID</t>
  </si>
  <si>
    <t xml:space="preserve">TCScustomerID </t>
  </si>
  <si>
    <t>[TCScustomerID] [bigint] NULL,</t>
  </si>
  <si>
    <t>staging.STG_KeyMapping.TCSCustomerID</t>
  </si>
  <si>
    <t xml:space="preserve">regretailercode </t>
  </si>
  <si>
    <t>[regretailercode] [nvarchar](4) NULL,</t>
  </si>
  <si>
    <t>='VT'</t>
  </si>
  <si>
    <t xml:space="preserve">firstregdate </t>
  </si>
  <si>
    <t>[firstregdate] [datetime] NULL,</t>
  </si>
  <si>
    <t>Staging.STG_Customer.SourceCreatedDate</t>
  </si>
  <si>
    <t xml:space="preserve">donotemail </t>
  </si>
  <si>
    <t>[donotemail] [nchar](1) NULL,</t>
  </si>
  <si>
    <t>Staging.STG_CustomerSubscriptionPreference</t>
  </si>
  <si>
    <t xml:space="preserve">donotmail </t>
  </si>
  <si>
    <t>[donotmail] [nchar](1) NULL,</t>
  </si>
  <si>
    <t xml:space="preserve">donotsms </t>
  </si>
  <si>
    <t>[donotsms] [nchar](1) NULL,</t>
  </si>
  <si>
    <t xml:space="preserve">thirdpartyoptout </t>
  </si>
  <si>
    <t>[thirdpartyoptout] [nchar](1) NULL,</t>
  </si>
  <si>
    <t xml:space="preserve">emailaddress </t>
  </si>
  <si>
    <t>[emailaddress] [nvarchar](100) NULL,</t>
  </si>
  <si>
    <t>Staging.STG_ElectronicAddress.[address]</t>
  </si>
  <si>
    <t>This field is populated using [ParsedAddressEmail]</t>
  </si>
  <si>
    <t xml:space="preserve">dateofbirth </t>
  </si>
  <si>
    <t>[dateofbirth] [nvarchar](25) NULL,</t>
  </si>
  <si>
    <t xml:space="preserve">companyname </t>
  </si>
  <si>
    <t>[companyname] [nvarchar](100) NULL,</t>
  </si>
  <si>
    <t>Staging.STG_Customer.CompanyName</t>
  </si>
  <si>
    <t>(need to add field into STG_Customer table)</t>
  </si>
  <si>
    <t xml:space="preserve">addressline1 </t>
  </si>
  <si>
    <t>[addressline1] [nvarchar](100) NULL,</t>
  </si>
  <si>
    <t>Staging.[STG_Address].[AddressLine1]</t>
  </si>
  <si>
    <t xml:space="preserve">All addresses are stored as 'contact' address </t>
  </si>
  <si>
    <t xml:space="preserve">addressline2 </t>
  </si>
  <si>
    <t>[addressline2] [nvarchar](100) NULL,</t>
  </si>
  <si>
    <t>Staging.[STG_Address].[AddressLine2]</t>
  </si>
  <si>
    <t xml:space="preserve">addressline3 </t>
  </si>
  <si>
    <t>[addressline3] [nvarchar](100) NULL,</t>
  </si>
  <si>
    <t>Staging.[STG_Address].[AddressLine3]</t>
  </si>
  <si>
    <t xml:space="preserve">addressline4 </t>
  </si>
  <si>
    <t>[addressline4] [nvarchar](100) NULL,</t>
  </si>
  <si>
    <t>Staging.[STG_Address].[AddressLine4]</t>
  </si>
  <si>
    <t xml:space="preserve">addressline5 </t>
  </si>
  <si>
    <t>[addressline5] [nvarchar](100) NULL,</t>
  </si>
  <si>
    <t>Staging.[STG_Address].[AddressLine5]</t>
  </si>
  <si>
    <t xml:space="preserve">postcode </t>
  </si>
  <si>
    <t>[postcode] [nvarchar](10) NULL,</t>
  </si>
  <si>
    <t>Staging.[STG_Address].[PostalCode]</t>
  </si>
  <si>
    <t xml:space="preserve">country </t>
  </si>
  <si>
    <t>[country] [nvarchar](50) NULL,</t>
  </si>
  <si>
    <t>Staging.[STG_Address].[CountryID]</t>
  </si>
  <si>
    <t xml:space="preserve">mosaicgpdesc </t>
  </si>
  <si>
    <t>[mosaicgpdesc] [nvarchar](50) NULL,</t>
  </si>
  <si>
    <t>Do not use</t>
  </si>
  <si>
    <t xml:space="preserve">mosaictypedesc </t>
  </si>
  <si>
    <t>[mosaictypedesc] [nvarchar](50) NULL,</t>
  </si>
  <si>
    <t xml:space="preserve">dayphoneno </t>
  </si>
  <si>
    <t>[dayphoneno] [nvarchar](25) NULL,</t>
  </si>
  <si>
    <t>Staging.STG_ElectronicAddress.address</t>
  </si>
  <si>
    <t>This field is populated with [ParsedAddressMobile].  
If not validated as a mobile number (07), the number is rejected</t>
  </si>
  <si>
    <t xml:space="preserve">eveningphoneno </t>
  </si>
  <si>
    <t>[eveningphoneno] [nvarchar](25) NULL,</t>
  </si>
  <si>
    <t xml:space="preserve">title </t>
  </si>
  <si>
    <t>[title] [nvarchar](10) NULL,</t>
  </si>
  <si>
    <t>[Staging].[STG_Customer].[Salutation]</t>
  </si>
  <si>
    <t xml:space="preserve">forename </t>
  </si>
  <si>
    <t>[forename] [nvarchar](50) NULL,</t>
  </si>
  <si>
    <t>[Staging].[STG_Customer].[FirstName]</t>
  </si>
  <si>
    <t xml:space="preserve">surname </t>
  </si>
  <si>
    <t>[surname] [nvarchar](50) NULL,</t>
  </si>
  <si>
    <t>[Staging].[STG_Customer].[LastName]</t>
  </si>
  <si>
    <t xml:space="preserve">homestation </t>
  </si>
  <si>
    <t>[homestation] [nvarchar](5) NULL,</t>
  </si>
  <si>
    <t>[Staging].[STG_Customer].[NearestStation]</t>
  </si>
  <si>
    <t>[create field]</t>
  </si>
  <si>
    <t xml:space="preserve">corpreference </t>
  </si>
  <si>
    <t>[corpreference] [nvarchar](50) NULL,</t>
  </si>
  <si>
    <t xml:space="preserve">adminrole </t>
  </si>
  <si>
    <t>[adminrole] [nvarchar](3) NULL,</t>
  </si>
  <si>
    <t xml:space="preserve">bookerrole </t>
  </si>
  <si>
    <t>[bookerrole] [nvarchar](3) NULL,</t>
  </si>
  <si>
    <t>Do not use (this relates to corporate customers only)</t>
  </si>
  <si>
    <t xml:space="preserve">accountclosed </t>
  </si>
  <si>
    <t>[accountclosed] [nvarchar](3) NULL,</t>
  </si>
  <si>
    <t xml:space="preserve">custcmddateupdated </t>
  </si>
  <si>
    <t>[custcmddateupdated] [datetime] NULL,</t>
  </si>
  <si>
    <t>[Staging].[STG_Customer].[SourceModifiedDate]</t>
  </si>
  <si>
    <t xml:space="preserve">regcmddateupdated </t>
  </si>
  <si>
    <t>[regcmddateupdated] [datetime] NULL,</t>
  </si>
  <si>
    <t xml:space="preserve">trusted </t>
  </si>
  <si>
    <t>[trusted] [nvarchar](3) NULL,</t>
  </si>
  <si>
    <t>Do not use (this relates to fraud checks)</t>
  </si>
  <si>
    <t xml:space="preserve">lifetimevalue </t>
  </si>
  <si>
    <t>[lifetimevalue] [float] NULL,</t>
  </si>
  <si>
    <t>float</t>
  </si>
  <si>
    <t xml:space="preserve">firstjourneycompletedate </t>
  </si>
  <si>
    <t>[firstjourneycompletedate] [datetime] NULL,</t>
  </si>
  <si>
    <t xml:space="preserve">affiliatecode </t>
  </si>
  <si>
    <t>[affiliatecode] [nvarchar](25) NULL,</t>
  </si>
  <si>
    <t xml:space="preserve">firsttransdate </t>
  </si>
  <si>
    <t>[firsttransdate] [datetime] NULL,</t>
  </si>
  <si>
    <t>[Staging].[STG_Customer].[DateFirstTransacted]</t>
  </si>
  <si>
    <t xml:space="preserve">lasttransdate </t>
  </si>
  <si>
    <t>[lasttransdate] [datetime] NULL,</t>
  </si>
  <si>
    <t>[Staging].[STG_Customer].[DatelastPurchased]</t>
  </si>
  <si>
    <t xml:space="preserve">corporatetype </t>
  </si>
  <si>
    <t>[corporatetype] [nvarchar](25) NULL,</t>
  </si>
  <si>
    <t xml:space="preserve">managedgroupid </t>
  </si>
  <si>
    <t>[managedgroupid] [int] NULL,</t>
  </si>
  <si>
    <t xml:space="preserve">vtsegment </t>
  </si>
  <si>
    <t>[vtsegment] [int] NULL,</t>
  </si>
  <si>
    <t>[Staging].[STG_Customer].[VTSegment]</t>
  </si>
  <si>
    <t>Create new field</t>
  </si>
  <si>
    <t xml:space="preserve">accountstatus </t>
  </si>
  <si>
    <t>[accountstatus] [nvarchar](25) NULL,</t>
  </si>
  <si>
    <t xml:space="preserve">retailermarketingoptin </t>
  </si>
  <si>
    <t>[retailermarketingoptin] [nvarchar](3) NULL,</t>
  </si>
  <si>
    <t xml:space="preserve">thirdpartymarketingoptin </t>
  </si>
  <si>
    <t>[thirdpartymarketingoptin] [nvarchar](3) NULL,</t>
  </si>
  <si>
    <t xml:space="preserve">CustCMDDateCreated </t>
  </si>
  <si>
    <t>[CustCMDDateCreated] [datetime] NULL,</t>
  </si>
  <si>
    <t>Do not use (we have this through Tracs system)</t>
  </si>
  <si>
    <t xml:space="preserve">RegChannel </t>
  </si>
  <si>
    <t>[RegChannel] [nvarchar](20) NULL,</t>
  </si>
  <si>
    <t>[Staging].[STG_Customer].[RegChannel]</t>
  </si>
  <si>
    <t>RegOriginatingSystemType</t>
  </si>
  <si>
    <t>[RegOriginatingSystemType] [nvarchar](20) NULL,</t>
  </si>
  <si>
    <t>[Staging].[STG_Customer].[RegOriginatingSystemType]</t>
  </si>
  <si>
    <t>ExperianDateUpdated</t>
  </si>
  <si>
    <t>[ExperianDateUpdated] [datetime] NULL,</t>
  </si>
  <si>
    <t>[Staging].[STG_Customer].[ExperianDateUpdated]</t>
  </si>
  <si>
    <t>Salutation</t>
  </si>
  <si>
    <t>[Salutation] [nvarchar](60) NULL,</t>
  </si>
  <si>
    <t>Do not use (the process maps the TITLE field to the Salutation</t>
  </si>
  <si>
    <t>MobileTelephoneNo</t>
  </si>
  <si>
    <t>[MobileTelephoneNo] [nvarchar](25) NULL,</t>
  </si>
  <si>
    <t xml:space="preserve">This field is populated with [ParsedAddressMobile].  </t>
  </si>
  <si>
    <t>FirstCallTranDate</t>
  </si>
  <si>
    <t>[FirstCallTranDate] [datetime] NULL,</t>
  </si>
  <si>
    <t>[Staging].[STG_Customer].[FirstCallTranDate]</t>
  </si>
  <si>
    <t>FirstIntTranDate</t>
  </si>
  <si>
    <t>[FirstIntTranDate] [datetime] NULL,</t>
  </si>
  <si>
    <t>[Staging].[STG_Customer].[FirstIntTranDate]</t>
  </si>
  <si>
    <t xml:space="preserve">FirstMobAppTranDate </t>
  </si>
  <si>
    <t>[FirstMobAppTranDate] [datetime] NULL,</t>
  </si>
  <si>
    <t>[Staging].[STG_Customer].[FirstMobAppTranDate]</t>
  </si>
  <si>
    <t>FirstMobWebTranDate</t>
  </si>
  <si>
    <t>[FirstMobWebTranDate] [datetime] NULL,</t>
  </si>
  <si>
    <t>[Staging].[STG_Customer].[FirstMobWebTranDate]</t>
  </si>
  <si>
    <t>ExperianHouseholdIncome</t>
  </si>
  <si>
    <t>[ExperianHouseholdIncome] [nvarchar](20) NULL,</t>
  </si>
  <si>
    <t>[Staging].[STG_Customer].[ExperianHouseholdIncome]</t>
  </si>
  <si>
    <t>ExperianAgeBand</t>
  </si>
  <si>
    <t>[ExperianAgeBand] [nvarchar](10) NULL,</t>
  </si>
  <si>
    <t>[Staging].[STG_Customer].[ExperianAgeBand]</t>
  </si>
  <si>
    <t>DftOptInFlag</t>
  </si>
  <si>
    <t>[DftOptInFlag] [nchar](1) NULL,</t>
  </si>
  <si>
    <t>[ParsedAddressEmail] [nvarchar](100) NULL,</t>
  </si>
  <si>
    <t>All fields populated as part of the pre-processing process</t>
  </si>
  <si>
    <t>[ParsedEmailInd] [nchar](1) NULL,</t>
  </si>
  <si>
    <t>[ParsedEmailScore] [int] NULL,</t>
  </si>
  <si>
    <t>[ParsedAddressMobile] [nvarchar](25) NULL,</t>
  </si>
  <si>
    <t>[ParsedMobileInd] [nchar](1) NULL,</t>
  </si>
  <si>
    <t>[ParsedMobileScore] [int] NULL,</t>
  </si>
  <si>
    <t>[ProfanityInd] [bit] NULL,</t>
  </si>
  <si>
    <t>[ProcessedInd] [bit] NULL,</t>
  </si>
  <si>
    <t>[PreProcessing].[TOC_Journey] Field Name</t>
  </si>
  <si>
    <t>Staging.STG_Journey Field Name</t>
  </si>
  <si>
    <t>journeyid</t>
  </si>
  <si>
    <t xml:space="preserve">[journeyid] </t>
  </si>
  <si>
    <t xml:space="preserve"> bigint</t>
  </si>
  <si>
    <t>[Staging].STG_Journey.[ExtReference]</t>
  </si>
  <si>
    <t>purchaseid</t>
  </si>
  <si>
    <t xml:space="preserve">[purchaseid] </t>
  </si>
  <si>
    <t>[Staging].STG_Journey.[PurchaseID]</t>
  </si>
  <si>
    <t>New column</t>
  </si>
  <si>
    <t xml:space="preserve">[tcscustomerid] </t>
  </si>
  <si>
    <t xml:space="preserve">[tcstransactionid] </t>
  </si>
  <si>
    <t>[Staging].STG_Journey.[tcstransactionid]</t>
  </si>
  <si>
    <t>tcsbookingid</t>
  </si>
  <si>
    <t xml:space="preserve">[tcsbookingid] </t>
  </si>
  <si>
    <t>[Staging].STG_Journey.[BookingID]</t>
  </si>
  <si>
    <t xml:space="preserve">[transactiondate] </t>
  </si>
  <si>
    <t xml:space="preserve"> datetime</t>
  </si>
  <si>
    <t>(not required as being brought through on the Transactions feed file)</t>
  </si>
  <si>
    <t>[channelcode]</t>
  </si>
  <si>
    <t xml:space="preserve"> nvarchar</t>
  </si>
  <si>
    <t>(populated in the transaction table)</t>
  </si>
  <si>
    <t xml:space="preserve">[businessorleisure] </t>
  </si>
  <si>
    <t xml:space="preserve"> nchar</t>
  </si>
  <si>
    <t>(to be taken from the booking table)</t>
  </si>
  <si>
    <t>faresettingtoc</t>
  </si>
  <si>
    <t xml:space="preserve">[faresettingtoc] </t>
  </si>
  <si>
    <t>[Staging].STG_Journey.ToCIDPrimary</t>
  </si>
  <si>
    <t>reference.toc</t>
  </si>
  <si>
    <t>origstation</t>
  </si>
  <si>
    <t xml:space="preserve">[origstation] </t>
  </si>
  <si>
    <t>deststation</t>
  </si>
  <si>
    <t>[deststation]</t>
  </si>
  <si>
    <t>reasonfortravel</t>
  </si>
  <si>
    <t>[reasonfortravel] [nvarchar](50) NULL,</t>
  </si>
  <si>
    <t>information will be taken from Booking table</t>
  </si>
  <si>
    <t>outdatedep</t>
  </si>
  <si>
    <t>[outdatedep] [datetime] NULL,</t>
  </si>
  <si>
    <t>[Staging].STG_Journey.[departuredatetime]</t>
  </si>
  <si>
    <t>A single journey record will be split into two which will include rtn and arrival dates.
IsReturnIndicator - 1 inferrs that the journey was on the return leg</t>
  </si>
  <si>
    <t>outdatearr</t>
  </si>
  <si>
    <t>[outdatearr] [datetime] NULL,</t>
  </si>
  <si>
    <t>[Staging].STG_Journey.[Arrivaldatetime]</t>
  </si>
  <si>
    <t>retdatedep</t>
  </si>
  <si>
    <t>[retdatedep] [datetime] NULL,</t>
  </si>
  <si>
    <t>retdatearr</t>
  </si>
  <si>
    <t>[retdatearr] [datetime] NULL,</t>
  </si>
  <si>
    <t>journeytype</t>
  </si>
  <si>
    <t>[journeytype] [nchar](1) NULL,</t>
  </si>
  <si>
    <t>[Staging].STG_Journey.[IsReturnIndicator]</t>
  </si>
  <si>
    <t>travellername</t>
  </si>
  <si>
    <t>[travellername] [nvarchar](100) NULL,</t>
  </si>
  <si>
    <t>Will retrive this infromation from customer feed file</t>
  </si>
  <si>
    <t>railcarddesc</t>
  </si>
  <si>
    <t>[railcarddesc] [nvarchar](50) NULL,</t>
  </si>
  <si>
    <t>[Staging].Reference.toc.name</t>
  </si>
  <si>
    <t>Match on Railcard1 = [RailcardTypeID]</t>
  </si>
  <si>
    <t>railcard1</t>
  </si>
  <si>
    <t>[railcard1] [nvarchar](5) NULL,</t>
  </si>
  <si>
    <t>[Staging].STG_SalesDetail.[RailcardTypeID]</t>
  </si>
  <si>
    <t>noofrailcards</t>
  </si>
  <si>
    <t>[noofrailcards] [int] NULL,</t>
  </si>
  <si>
    <t xml:space="preserve"> int</t>
  </si>
  <si>
    <t>[Staging].STG_Journey.[NoOfRailCards]</t>
  </si>
  <si>
    <t>totaladults</t>
  </si>
  <si>
    <t>[totaladults] [int] NULL,</t>
  </si>
  <si>
    <t>[Staging].STG_Journey.[TotalAdults]</t>
  </si>
  <si>
    <t>totalchildren</t>
  </si>
  <si>
    <t>[totalchildren] [int] NULL,</t>
  </si>
  <si>
    <t>[Staging].STG_Journey.[TotalChildern]</t>
  </si>
  <si>
    <t>totalreturningadults</t>
  </si>
  <si>
    <t>[totalreturningadults] [int] NULL,</t>
  </si>
  <si>
    <t>[Staging].STG_Journey.[TotalReturningAdults]</t>
  </si>
  <si>
    <t>totalreturningchildren</t>
  </si>
  <si>
    <t>[totalreturningchildren] [int] NULL,</t>
  </si>
  <si>
    <t>[Staging].STG_Journey.[TotalReturningChildern]</t>
  </si>
  <si>
    <t>costoftickets</t>
  </si>
  <si>
    <t>[costoftickets] [numeric](6, 2) NULL,</t>
  </si>
  <si>
    <t xml:space="preserve"> numeric</t>
  </si>
  <si>
    <t>6, 2</t>
  </si>
  <si>
    <t>[Staging].STG_Journey.CostofTickets</t>
  </si>
  <si>
    <t>totalcost</t>
  </si>
  <si>
    <t>[totalcost] [numeric](6, 2) NULL,</t>
  </si>
  <si>
    <t>[Staging].STG_Journey.TotalCost</t>
  </si>
  <si>
    <t>savingsmade</t>
  </si>
  <si>
    <t>[savingsmade] [numeric](6, 2) NULL,</t>
  </si>
  <si>
    <t>[Staging].STG_Journey.SavingsMade</t>
  </si>
  <si>
    <t>procode</t>
  </si>
  <si>
    <t>[procode] [nvarchar](15) NULL,</t>
  </si>
  <si>
    <t>[Staging].STG_Journey.ProCode</t>
  </si>
  <si>
    <t>tickettypecode</t>
  </si>
  <si>
    <t>[tickettypecode] [nvarchar](5) NULL,</t>
  </si>
  <si>
    <t>[Staging].STG_Sales_Detail.productID</t>
  </si>
  <si>
    <t>match to reference.product table</t>
  </si>
  <si>
    <t>tickettypedesc</t>
  </si>
  <si>
    <t>[tickettypedesc] [nvarchar](50) NULL,</t>
  </si>
  <si>
    <t>[reference].[product]</t>
  </si>
  <si>
    <t>Match to refernece.product table using [Staging].STG_Sales_Detail.productID</t>
  </si>
  <si>
    <t>deliverymethodcode</t>
  </si>
  <si>
    <t>[deliverymethodcode] [nvarchar](20) NULL,</t>
  </si>
  <si>
    <t>[Staging].STG_Sales_Detail.deliverymethodcode</t>
  </si>
  <si>
    <t>match to reference.FulfilmentMethod</t>
  </si>
  <si>
    <t>deliverymethoddescription</t>
  </si>
  <si>
    <t>[deliverymethoddescription] [nvarchar](50) NULL,</t>
  </si>
  <si>
    <t>[Staging].STG_Sales_Detail.deliverymethodescription</t>
  </si>
  <si>
    <t>journeydirection</t>
  </si>
  <si>
    <t>[journeydirection] [nvarchar](5) NULL,</t>
  </si>
  <si>
    <t>[Staging].STG_Journey.IsOutboundIndicator 
and [Staging].STG_Journey.IsReturnIndicator</t>
  </si>
  <si>
    <t>journeyreference</t>
  </si>
  <si>
    <t>[journeyreference] [nvarchar](20) NULL,</t>
  </si>
  <si>
    <t>[Staging].STG_Sales_transactions.bookingreference</t>
  </si>
  <si>
    <t>CMD is the Train Lines campaign tool</t>
  </si>
  <si>
    <t>class</t>
  </si>
  <si>
    <t>[class] [nchar](1) NULL,</t>
  </si>
  <si>
    <t>Captured in the Journey Leg file</t>
  </si>
  <si>
    <t>origstationcode</t>
  </si>
  <si>
    <t>[origstationcode] [nvarchar](5) NULL,</t>
  </si>
  <si>
    <t>[Staging].STG_Journey.locationidorigin</t>
  </si>
  <si>
    <t>join to reference.location on CRS code where IsStation = 1</t>
  </si>
  <si>
    <t>deststationcode</t>
  </si>
  <si>
    <t>[deststationcode] [nvarchar](5) NULL,</t>
  </si>
  <si>
    <t>[Staging].STG_Journey.locationiddestination</t>
  </si>
  <si>
    <t>outboundmileage</t>
  </si>
  <si>
    <t>[outboundmileage] [numeric](6, 2) NULL,</t>
  </si>
  <si>
    <t>[Staging].STG_Journey.outboundmileage</t>
  </si>
  <si>
    <t>availabilitycode</t>
  </si>
  <si>
    <t>[availabilitycode] [nvarchar](5) NULL,</t>
  </si>
  <si>
    <t>Create new reference table to support availabilitycode and match on availabilitycode to populate AvailablilityCode</t>
  </si>
  <si>
    <t>DisabledInd</t>
  </si>
  <si>
    <t>[DisabledInd] [nchar](1) NULL,</t>
  </si>
  <si>
    <t>[Staging].STG_Journey.[DisableInd]</t>
  </si>
  <si>
    <t>NoFullFareAdults</t>
  </si>
  <si>
    <t>[NoFullFareAdults] [int] NULL,</t>
  </si>
  <si>
    <t>[Staging].STG_Journey.NoFullFareAdults</t>
  </si>
  <si>
    <t>NoDiscFareAdults</t>
  </si>
  <si>
    <t>[NoDiscFareAdults] [int] NULL,</t>
  </si>
  <si>
    <t>[Staging].STG_Journey.NoDiscFareAdults</t>
  </si>
  <si>
    <t>NoFullFareChildren</t>
  </si>
  <si>
    <t>[NoFullFareChildren] [int] NULL,</t>
  </si>
  <si>
    <t>[Staging].STG_Journey.NoFullFareChildren</t>
  </si>
  <si>
    <t>NoDiscFareChildren</t>
  </si>
  <si>
    <t>[NoDiscFareChildren] [int] NULL,</t>
  </si>
  <si>
    <t>[Staging].STG_Journey.NoDiscFareChildren</t>
  </si>
  <si>
    <t>NoRailcard1</t>
  </si>
  <si>
    <t>[Staging].STG_Journey.NoRailcard1</t>
  </si>
  <si>
    <t>[Staging].STG_Journey.DateCreated</t>
  </si>
  <si>
    <t>[FareId] [int] NULL,</t>
  </si>
  <si>
    <t>[Staging].STG_Journey.DateUpdated</t>
  </si>
  <si>
    <t>FareId</t>
  </si>
  <si>
    <t>[PromoCode] [nvarchar](30) NULL,</t>
  </si>
  <si>
    <t>[Staging].STG_Journey.FareId</t>
  </si>
  <si>
    <t>PromoCode</t>
  </si>
  <si>
    <t>[FullAdultFare] [numeric](6, 2) NULL,</t>
  </si>
  <si>
    <t>[Staging].STG_Journey.PromoCode</t>
  </si>
  <si>
    <t>FullAdultFare</t>
  </si>
  <si>
    <t>[DiscAdultFare1] [numeric](6, 2) NULL,</t>
  </si>
  <si>
    <t>[Staging].STG_Journey.FullAdultFare</t>
  </si>
  <si>
    <t>DiscAdultFare1</t>
  </si>
  <si>
    <t>[DiscAdultFare2] [numeric](6, 2) NULL,</t>
  </si>
  <si>
    <t>[Staging].STG_Journey.DiscAdultFare1</t>
  </si>
  <si>
    <t>DiscAdultFare2</t>
  </si>
  <si>
    <t>[DiscAdultFare3] [numeric](6, 2) NULL,</t>
  </si>
  <si>
    <t>[Staging].STG_Journey.DiscAdultFare2</t>
  </si>
  <si>
    <t>DiscAdultFare3</t>
  </si>
  <si>
    <t>[FullChildFare] [numeric](6, 2) NULL,</t>
  </si>
  <si>
    <t>[Staging].STG_Journey.DiscAdultFare3</t>
  </si>
  <si>
    <t>FullChildFare</t>
  </si>
  <si>
    <t>[DiscChildFare1] [numeric](6, 2) NULL,</t>
  </si>
  <si>
    <t>[Staging].STG_Journey.FullChildFare</t>
  </si>
  <si>
    <t>DiscChildFare1</t>
  </si>
  <si>
    <t>[DiscChildFare2] [numeric](6, 2) NULL,</t>
  </si>
  <si>
    <t>[Staging].STG_Journey.DiscChildFare1</t>
  </si>
  <si>
    <t>DiscChildFare2</t>
  </si>
  <si>
    <t>[DiscChildFare3] [numeric](6, 2) NULL,</t>
  </si>
  <si>
    <t>[Staging].STG_Journey.DiscChildFare2</t>
  </si>
  <si>
    <t>DiscChildFare3</t>
  </si>
  <si>
    <t>[NoAdultsFullFare] [int] NULL,</t>
  </si>
  <si>
    <t>[Staging].STG_Journey.DiscChildFare3</t>
  </si>
  <si>
    <t>NoAdultsFullFare</t>
  </si>
  <si>
    <t>[NoAdultsDiscFare1] [int] NULL,</t>
  </si>
  <si>
    <t>[Staging].STG_Journey.NoAdultsFullFare</t>
  </si>
  <si>
    <t>NoAdultsDiscFare1</t>
  </si>
  <si>
    <t>[NoAdultsDiscFare2] [int] NULL,</t>
  </si>
  <si>
    <t>[Staging].STG_Journey.NoAdultsDiscFare1</t>
  </si>
  <si>
    <t>NoAdultsDiscFare2</t>
  </si>
  <si>
    <t>[NoAdultsDiscFare3] [int] NULL,</t>
  </si>
  <si>
    <t>[Staging].STG_Journey.NoAdultsDiscFare2</t>
  </si>
  <si>
    <t>NoAdultsDiscFare3</t>
  </si>
  <si>
    <t>[NoChildFullFare] [int] NULL,</t>
  </si>
  <si>
    <t>[Staging].STG_Journey.NoAdultsDiscFare3</t>
  </si>
  <si>
    <t>NoChildFullFare</t>
  </si>
  <si>
    <t>[NoChildDiscFare1] [int] NULL,</t>
  </si>
  <si>
    <t>[Staging].STG_Journey.NoChildFullFare</t>
  </si>
  <si>
    <t>NoChildDiscFare1</t>
  </si>
  <si>
    <t>[NoChildDiscFare2] [int] NULL,</t>
  </si>
  <si>
    <t>[Staging].STG_Journey.NoChildDiscFare1</t>
  </si>
  <si>
    <t>NoChildDiscFare2</t>
  </si>
  <si>
    <t>[NoChildDiscFare3] [int] NULL,</t>
  </si>
  <si>
    <t>[Staging].STG_Journey.NoChildDiscFare2</t>
  </si>
  <si>
    <t>NoChildDiscFare3</t>
  </si>
  <si>
    <t>[NoRailcard1] [int] NULL,</t>
  </si>
  <si>
    <t>[Staging].STG_Journey.NoChildDiscFare3</t>
  </si>
  <si>
    <t>Railcard2</t>
  </si>
  <si>
    <t>[Railcard2] [nvarchar](5) NULL,</t>
  </si>
  <si>
    <t>[Staging].STG_Journey.Railcard2</t>
  </si>
  <si>
    <t>NoRailcard2</t>
  </si>
  <si>
    <t>[NoRailcard2] [int] NULL,</t>
  </si>
  <si>
    <t>[Staging].STG_Journey.NoRailcard2</t>
  </si>
  <si>
    <t>Railcard3</t>
  </si>
  <si>
    <t>[Railcard3] [nvarchar](5) NULL,</t>
  </si>
  <si>
    <t>[Staging].STG_Journey.Railcard3</t>
  </si>
  <si>
    <t>NoRailcard3</t>
  </si>
  <si>
    <t>[NoRailcard3] [int] NULL,</t>
  </si>
  <si>
    <t>[Staging].STG_Journey.NoRailcard3</t>
  </si>
  <si>
    <t>NoGroupTicketsFullFare</t>
  </si>
  <si>
    <t>[NoGroupTicketsFullFare] [int] NULL,</t>
  </si>
  <si>
    <t>[Staging].STG_Journey.NoGroupTicketsFullFare</t>
  </si>
  <si>
    <t>NoGroupTicketsDiscFare</t>
  </si>
  <si>
    <t>[NoGroupTicketsDiscFare] [int] NULL,</t>
  </si>
  <si>
    <t>[Staging].STG_Journey.NoGroupTicketsDiscFare</t>
  </si>
  <si>
    <t>FullGroupFare</t>
  </si>
  <si>
    <t>[FullGroupFare] [numeric](6, 2) NULL,</t>
  </si>
  <si>
    <t>[Staging].STG_Journey.FullGroupFare</t>
  </si>
  <si>
    <t>DiscGroupFare</t>
  </si>
  <si>
    <t>[DiscGroupFare] [numeric](6, 2) NULL,</t>
  </si>
  <si>
    <t>[Staging].STG_Journey.DiscGroupFare</t>
  </si>
  <si>
    <t>Railcard2Desc</t>
  </si>
  <si>
    <t>[Railcard2Desc] [nvarchar](50) NULL,</t>
  </si>
  <si>
    <t>[Staging].STG_Journey.Railcard2Desc</t>
  </si>
  <si>
    <t>Railcard3Desc</t>
  </si>
  <si>
    <t>[Railcard3Desc] [nvarchar](50) NULL,</t>
  </si>
  <si>
    <t>[Staging].STG_Journey.Railcard3Desc</t>
  </si>
  <si>
    <t>FareSettingTOCDesc</t>
  </si>
  <si>
    <t>[FareSettingTOCDesc] [nvarchar](50) NULL,</t>
  </si>
  <si>
    <t>[Staging].STG_Journey.FareSettingTOCDesc</t>
  </si>
  <si>
    <t>AvailabilityCodeDesc</t>
  </si>
  <si>
    <t>[AvailabilityCodeDesc] [nvarchar](50) NULL,</t>
  </si>
  <si>
    <t>reference.AvailabilityCode</t>
  </si>
  <si>
    <t>Delimited</t>
  </si>
  <si>
    <t>Journey Legs</t>
  </si>
  <si>
    <t>|</t>
  </si>
  <si>
    <t>TOC+</t>
  </si>
  <si>
    <t>LF</t>
  </si>
  <si>
    <t>Daily</t>
  </si>
  <si>
    <t>Header</t>
  </si>
  <si>
    <t>Input</t>
  </si>
  <si>
    <t>Yes</t>
  </si>
  <si>
    <t>Merkle</t>
  </si>
  <si>
    <t>Other</t>
  </si>
  <si>
    <t>No</t>
  </si>
  <si>
    <t>SFTP</t>
  </si>
  <si>
    <t>\data</t>
  </si>
  <si>
    <t>Incremental</t>
  </si>
  <si>
    <t>VT_MKT_YYYYMMDDHHMMSS_Journey_leg.csv</t>
  </si>
  <si>
    <t>*as per Gary's investigation there is no benefit using 
journey trains</t>
  </si>
  <si>
    <t>[PreProcessing].[TOC_JourneyLeg] Field Name</t>
  </si>
  <si>
    <t>Staging.STG_JourneyLeg Fieldname</t>
  </si>
  <si>
    <t>LegId</t>
  </si>
  <si>
    <t>Staging.STG_JourneyLeg.ExtReference</t>
  </si>
  <si>
    <t>JourneyId</t>
  </si>
  <si>
    <t>Staging.STG_JourneyLeg.JourneyID</t>
  </si>
  <si>
    <t>TCSCustomerId</t>
  </si>
  <si>
    <t>TransactionDate</t>
  </si>
  <si>
    <t>being pulled through from the Transaction table</t>
  </si>
  <si>
    <t>LegNo</t>
  </si>
  <si>
    <t>Staging.STG_JourneyLeg.LegNo</t>
  </si>
  <si>
    <t>LegOrigStation</t>
  </si>
  <si>
    <t>join on CRS Code to reference.location.NLCCode_VW</t>
  </si>
  <si>
    <t>LegDestStation</t>
  </si>
  <si>
    <t>DepDateTime</t>
  </si>
  <si>
    <t>[Staging].STG_JourneryLeg.DepartureDateTime</t>
  </si>
  <si>
    <t>ArrDateTime</t>
  </si>
  <si>
    <t>[Staging].STG_JourneryLeg.ArrivalDateTime</t>
  </si>
  <si>
    <t>ModeOfTransport</t>
  </si>
  <si>
    <t>char</t>
  </si>
  <si>
    <t>[Staging].STG_JourneryLeg.ModeOfTransport</t>
  </si>
  <si>
    <t>SeatReserved</t>
  </si>
  <si>
    <t>SeatingClass</t>
  </si>
  <si>
    <t>[Staging].STG_JourneryLeg.TicketClassID</t>
  </si>
  <si>
    <t>join on seatingclassdesc to ticketclass table.  Standard and both (both = first class)</t>
  </si>
  <si>
    <t>ReservationRequired</t>
  </si>
  <si>
    <t>OperatorCode</t>
  </si>
  <si>
    <t>[Staging].STG_JourneryLeg.ToCID</t>
  </si>
  <si>
    <t>Join reference.toc on operatorCode = ShortCode</t>
  </si>
  <si>
    <t>OperatorType</t>
  </si>
  <si>
    <t>(TocID will reference back to the TrainDescription)</t>
  </si>
  <si>
    <t>OperatorDescription</t>
  </si>
  <si>
    <t>RetailTrainId</t>
  </si>
  <si>
    <t>[Staging].STG_JourneryLeg.RSID</t>
  </si>
  <si>
    <t xml:space="preserve">Concatenate '00+RSID' (also known as RSID) </t>
  </si>
  <si>
    <t>TCSTransactionId</t>
  </si>
  <si>
    <t>CMDDateUpdated</t>
  </si>
  <si>
    <t>LegOrigStationCode</t>
  </si>
  <si>
    <t>aka CRS Code (please reference G21)</t>
  </si>
  <si>
    <t>LegDestStationCode</t>
  </si>
  <si>
    <t>aka CRS Code (please reference G22)</t>
  </si>
  <si>
    <t>Coach</t>
  </si>
  <si>
    <t>[Staging].[STG_JourneyLeg].SeatResveration</t>
  </si>
  <si>
    <t>concatenate Coach and Seat</t>
  </si>
  <si>
    <t>Seat</t>
  </si>
  <si>
    <t>QuietZone_YN</t>
  </si>
  <si>
    <t>[Staging].[STG_JourneryLeg].QuietZone</t>
  </si>
  <si>
    <t>TrainUId</t>
  </si>
  <si>
    <t>[Staging].[STG_JourneryLeg].TrainUId</t>
  </si>
  <si>
    <t>JLType</t>
  </si>
  <si>
    <t>[Staging].[STG_JourneryLeg].JLType</t>
  </si>
  <si>
    <t>aka JourneyType = outbound or return</t>
  </si>
  <si>
    <t>CMDDateCreated</t>
  </si>
  <si>
    <t>inferring this information from transaction or booking</t>
  </si>
  <si>
    <t>ModeOfTransportDesc</t>
  </si>
  <si>
    <t>[Staging].STG_JourneryLeg.ModeOfTransportDesc</t>
  </si>
  <si>
    <t>SeatingClassDesc</t>
  </si>
  <si>
    <t>SeatReservedDesc</t>
  </si>
  <si>
    <t>OperatorCodeDesc</t>
  </si>
  <si>
    <t>Legs</t>
  </si>
  <si>
    <t>Client SFTP</t>
  </si>
  <si>
    <t>N</t>
  </si>
  <si>
    <t>VT_MKT_YYYYMMDDHHMMSS_VT_LEGS.csv</t>
  </si>
  <si>
    <t xml:space="preserve">[PreProcessing].[TOC_Leg] </t>
  </si>
  <si>
    <t>Staging.STG_Leg Fieldname</t>
  </si>
  <si>
    <t>Operator</t>
  </si>
  <si>
    <t>JL_Id</t>
  </si>
  <si>
    <t>LegID</t>
  </si>
  <si>
    <t>Create journey record for each records in the Leg file, as the Leg file contains the rail 
trip for all passaengers that the Booker purchased tickets for.
This field links back to the LegID in the JourneyLeg table</t>
  </si>
  <si>
    <t>coach</t>
  </si>
  <si>
    <t>seat_number</t>
  </si>
  <si>
    <t>quiet_coach</t>
  </si>
  <si>
    <t>Refunds</t>
  </si>
  <si>
    <t>VT_MKT_YYYYMMDDHHMMSS_Refunds.csv</t>
  </si>
  <si>
    <t xml:space="preserve">*rail refunds will also come through </t>
  </si>
  <si>
    <t>*rail refunds should impact loyalty nectar points, espcially once there is a refund.  the ppoints should be removed</t>
  </si>
  <si>
    <t>[PreProcessing].[TOC_Refunds] </t>
  </si>
  <si>
    <t>Staging.STG_Refunds filenames</t>
  </si>
  <si>
    <t>TcsBookingID</t>
  </si>
  <si>
    <t>[Staging].[STG_Refund].ExtReference</t>
  </si>
  <si>
    <t>on the booking table there is a BookingID.  This is Merkles own ID and should not be matched on.  
TCSBookingID can't be used to match back to the booking table.  
Match this field to Journey using TcsBookingID, which can then be used to match back to Booking table</t>
  </si>
  <si>
    <t>ArRefArrivalId</t>
  </si>
  <si>
    <t>[Staging].[STG_Refund].RefundNumber</t>
  </si>
  <si>
    <t>RefundType</t>
  </si>
  <si>
    <t>[Reference].[RefundType].[RefundTypeID]</t>
  </si>
  <si>
    <t>Percentage</t>
  </si>
  <si>
    <t>[Staging].[STG_Refund].[Percentage]</t>
  </si>
  <si>
    <t>GrossRefund</t>
  </si>
  <si>
    <t>[Staging].[STG_Refunds].[GrossRefund]</t>
  </si>
  <si>
    <t>refundamount minus the tax</t>
  </si>
  <si>
    <t>AdminFee</t>
  </si>
  <si>
    <t>[Staging].[STG_Refund].[AdminChargeAmount]</t>
  </si>
  <si>
    <t>RefundAmount</t>
  </si>
  <si>
    <t>[Staging].[STG_Refund].[RefundAmount]</t>
  </si>
  <si>
    <t>DatamartCreateDate</t>
  </si>
  <si>
    <t>[Staging].[STG_Refund].[SourceCreatedDate]</t>
  </si>
  <si>
    <t>DatamartUpdateDate</t>
  </si>
  <si>
    <t>[Staging].[STG_Refund].[SourceModifiedDate]</t>
  </si>
  <si>
    <t>RequestedDate</t>
  </si>
  <si>
    <t>[Staging].[STG_Refund].[RequestedDate]</t>
  </si>
  <si>
    <t>RefundedIssuedDate</t>
  </si>
  <si>
    <t>[Staging].[STG_Refund].[RefundDate]</t>
  </si>
  <si>
    <t>RefundReason</t>
  </si>
  <si>
    <t>[Staging].[STG_Refund].[RefundReasonCodeID]</t>
  </si>
  <si>
    <t>match to reference.refundreasoncode and infromationsourceID</t>
  </si>
  <si>
    <t>RefundReasonDesc</t>
  </si>
  <si>
    <t>use to build reference.refundreasoncode table</t>
  </si>
  <si>
    <t>SalesTransactionID</t>
  </si>
  <si>
    <t>SalesDetailID</t>
  </si>
  <si>
    <t>CustomerID</t>
  </si>
  <si>
    <t>Cash</t>
  </si>
  <si>
    <t>,</t>
  </si>
  <si>
    <t>ADR</t>
  </si>
  <si>
    <t>CRLF</t>
  </si>
  <si>
    <t>Merkle SFTP</t>
  </si>
  <si>
    <t>Cash_ddMMyy_HHmmss.csv</t>
  </si>
  <si>
    <t>[PreProcessing.[ADR Cash] </t>
  </si>
  <si>
    <t>Staging. Filenames and Fields</t>
  </si>
  <si>
    <t>sTransactionId</t>
  </si>
  <si>
    <t>Appears to be a 9-digit integer string</t>
  </si>
  <si>
    <t>Map to Staging.STG_SalesTransaction.[EXTReference]</t>
  </si>
  <si>
    <t>sTracsTrId</t>
  </si>
  <si>
    <t>Appears to be a 10-digit integer string</t>
  </si>
  <si>
    <t>iTotalDelayMinutes</t>
  </si>
  <si>
    <t>Integer minutes</t>
  </si>
  <si>
    <t>[Staging].[STG_ADRCash].iTotalDelayMinutes</t>
  </si>
  <si>
    <t>sADRGroup</t>
  </si>
  <si>
    <t>String</t>
  </si>
  <si>
    <t>[Staging].[STG_ADRCash].sADRGroup</t>
  </si>
  <si>
    <t>fRefundAmount</t>
  </si>
  <si>
    <t>Floating-point pounds</t>
  </si>
  <si>
    <t>[Staging].[STG_ADRCash].fRefundAmount</t>
  </si>
  <si>
    <t>sDepartureStation</t>
  </si>
  <si>
    <t>Trainline value (could be changed to 3-letter CRS code)</t>
  </si>
  <si>
    <t>[Staging].[STG_ADRCash].sDepartureStation</t>
  </si>
  <si>
    <t>sDestinationStation</t>
  </si>
  <si>
    <t>[Staging].[STG_ADRCash].sDestinationStation</t>
  </si>
  <si>
    <t>dtScheduledDepart</t>
  </si>
  <si>
    <t>dd/mm/yyyy HH:MM:SS</t>
  </si>
  <si>
    <t>[Staging].[STG_ADRCash].dtScheduledDepart</t>
  </si>
  <si>
    <t>dtScheduledArrive</t>
  </si>
  <si>
    <t>[Staging].[STG_ADRCash].dtScheduledArrive</t>
  </si>
  <si>
    <t>dtProcessed</t>
  </si>
  <si>
    <t>[Staging].[STG_ADRCash].dtProcessed</t>
  </si>
  <si>
    <t>sVTCaseNumber</t>
  </si>
  <si>
    <t>[Staging].[STG_ADRCash].sVTCaseNumber</t>
  </si>
  <si>
    <t>sJourneyReference</t>
  </si>
  <si>
    <t>[Staging].[STG_ADRCash].sJourneyReference</t>
  </si>
  <si>
    <t>Suppliment</t>
  </si>
  <si>
    <t>VT_MKT_YYYYMMDDHHMMSS_Supplement.csv</t>
  </si>
  <si>
    <t>[PreProcessing].[TOC_Supplement] </t>
  </si>
  <si>
    <t>Staging.STG_Supplement filenames</t>
  </si>
  <si>
    <t>SupplementID</t>
  </si>
  <si>
    <t>[Staging].[SalesTransactionDetail].[Extreference]</t>
  </si>
  <si>
    <t>insert or update into the SalesTransactionDetail table</t>
  </si>
  <si>
    <t>TCSBookingID</t>
  </si>
  <si>
    <t>[Staging].[SalesTransactionDetail].[TCSBookingID]</t>
  </si>
  <si>
    <t>[Staging].[SalesTransactionDetail].[TCSTransactionID]</t>
  </si>
  <si>
    <t>match to the ExtReference in the SalesTransactions table, which will return the 
salestransactionID</t>
  </si>
  <si>
    <t>SupplementTypeCode</t>
  </si>
  <si>
    <t>[Staging].[salesdetailtable].[productid]</t>
  </si>
  <si>
    <t>Build reference table with supplementtypecode and supplementtypedesc</t>
  </si>
  <si>
    <t>SupplementTypeDesc</t>
  </si>
  <si>
    <t xml:space="preserve">[reference].[Product].[supplementtypedesc]
</t>
  </si>
  <si>
    <t>AppliesTo</t>
  </si>
  <si>
    <t>The database has TCSBooking, which can be joined to the Journey table and on the 
SalesDetail which will give the user the same result</t>
  </si>
  <si>
    <t>Cost</t>
  </si>
  <si>
    <t>[staging].[salesdetail].Unitprice</t>
  </si>
  <si>
    <t>Quantity</t>
  </si>
  <si>
    <t>[staging].[salesdetail].Quanity</t>
  </si>
  <si>
    <t>TotalCost</t>
  </si>
  <si>
    <t>[staging].[salesdetail].SalesAmount</t>
  </si>
  <si>
    <t>Zone</t>
  </si>
  <si>
    <t>[Staging].Product].[Zone]</t>
  </si>
  <si>
    <t>(the product table will be at a supplement type level.  each product could have a london
 zone travel card, you can't have a london travle card without a product)</t>
  </si>
  <si>
    <t>[Staging].[Salesdetail].DateUpdated</t>
  </si>
  <si>
    <t>[Staging].[Salesdetail].DateCreated</t>
  </si>
  <si>
    <t>XML</t>
  </si>
  <si>
    <t>JourneyCheck</t>
  </si>
  <si>
    <t>Nexus Alpha Journey Check Alerts</t>
  </si>
  <si>
    <t>Y</t>
  </si>
  <si>
    <t> vt_yyyy-mm-dd-hh-mm.csv </t>
  </si>
  <si>
    <t>XML Node</t>
  </si>
  <si>
    <t>[PreProcessing].[Nexas Alpha] </t>
  </si>
  <si>
    <t>Staging.STG_NexasAlpha filenames</t>
  </si>
  <si>
    <t>id</t>
  </si>
  <si>
    <t xml:space="preserve">Not required </t>
  </si>
  <si>
    <t>text</t>
  </si>
  <si>
    <t>id2</t>
  </si>
  <si>
    <t>User</t>
  </si>
  <si>
    <t>Int</t>
  </si>
  <si>
    <t>[Staging].STG_KeyMapping.informationsourceid</t>
  </si>
  <si>
    <t>This id is related to the customer and therefore should be the only source ID leveraged for this process</t>
  </si>
  <si>
    <t>title</t>
  </si>
  <si>
    <t>Varchar</t>
  </si>
  <si>
    <t xml:space="preserve">Apply matching logic defined for all prospect data.  The matching logic document is called Address Matching, Merging and Cleansing - VTWCv2 and is stored within Sharepoint.
Do not overwrite any information previously provided by the booking enegine.   i.e if match on mobile number, do not update address information.  Where new addreess and email addres found, insert into customer table flagging as prospect.
</t>
  </si>
  <si>
    <t>firstname</t>
  </si>
  <si>
    <t>lastname</t>
  </si>
  <si>
    <t>email</t>
  </si>
  <si>
    <t>mobile_no</t>
  </si>
  <si>
    <t>address_line_1</t>
  </si>
  <si>
    <t>address_line_2</t>
  </si>
  <si>
    <t>address_line_3</t>
  </si>
  <si>
    <t>postcode</t>
  </si>
  <si>
    <t>sex</t>
  </si>
  <si>
    <t>Data should not be loaded into the database</t>
  </si>
  <si>
    <t>ContactConsent</t>
  </si>
  <si>
    <t>[Staging].[STG_CustomerPreference].PreferenceID</t>
  </si>
  <si>
    <t>Marketing optout should be adhered and used to populate the customer_preference table.
This optout effects both email and sms, but for marketing messages only.</t>
  </si>
  <si>
    <t>contactConsentTimestamp</t>
  </si>
  <si>
    <t>[Staging].[STG_CustomerPreference].createddate 
or 
[Staging].[STG_CustomerPreference].lastmodifieddate</t>
  </si>
  <si>
    <t>question_id</t>
  </si>
  <si>
    <t xml:space="preserve">The client has confirmed that this infromation is not relevant and therefore should not be ingested into the database.
</t>
  </si>
  <si>
    <t>answer</t>
  </si>
  <si>
    <t>id3</t>
  </si>
  <si>
    <t>Alerts</t>
  </si>
  <si>
    <t>alert_time</t>
  </si>
  <si>
    <t>interest_time_from</t>
  </si>
  <si>
    <t>interest_time_to</t>
  </si>
  <si>
    <t>days_of_week</t>
  </si>
  <si>
    <t>one_off_date</t>
  </si>
  <si>
    <t>alert_mode</t>
  </si>
  <si>
    <t>updates</t>
  </si>
  <si>
    <t>from_crs</t>
  </si>
  <si>
    <t>via_crs</t>
  </si>
  <si>
    <t>to_crs</t>
  </si>
  <si>
    <t>user_id</t>
  </si>
  <si>
    <t>Removed User</t>
  </si>
  <si>
    <t>Fixed Width</t>
  </si>
  <si>
    <t>PAF</t>
  </si>
  <si>
    <t/>
  </si>
  <si>
    <t>Trainline</t>
  </si>
  <si>
    <t>Both</t>
  </si>
  <si>
    <t>Output</t>
  </si>
  <si>
    <t>AIMIA</t>
  </si>
  <si>
    <t>N/A</t>
  </si>
  <si>
    <t>PNTSACCLNNNNNNVIRGINTR.dat</t>
  </si>
  <si>
    <t>sql.py</t>
  </si>
  <si>
    <t>Outbound Field_Name</t>
  </si>
  <si>
    <t>Start Position</t>
  </si>
  <si>
    <t>End Position</t>
  </si>
  <si>
    <t>Description</t>
  </si>
  <si>
    <t>HEADER RECORD</t>
  </si>
  <si>
    <t>Record Type Indicator</t>
  </si>
  <si>
    <t xml:space="preserve">Char </t>
  </si>
  <si>
    <t>‘H’ to indicate that the row in the file is a header record.</t>
  </si>
  <si>
    <t>File Generation Date</t>
  </si>
  <si>
    <t xml:space="preserve">Numeric </t>
  </si>
  <si>
    <t>YYYYMMDD
Date on which the interface file was created</t>
  </si>
  <si>
    <t>File Name</t>
  </si>
  <si>
    <t xml:space="preserve">PNTSACCLYYYYYYXXXXXXXXXX, where XXXXXXXXXX is the Sponsor ID.
YYYYYY is the File Sequence Number
</t>
  </si>
  <si>
    <t>File Sequence Number</t>
  </si>
  <si>
    <t xml:space="preserve">A sequence number unique to every type of interface file that is sent. The last processed sequence number will be stored and checked against every new file that is sent to ensure that no files are lost.
</t>
  </si>
  <si>
    <t>Sponsor ID</t>
  </si>
  <si>
    <t xml:space="preserve">Sponsor ID It is envisioned that Sainsburys will have more than one, eg SSL, Sainsburys Bank, Sainsburys One, etc.
</t>
  </si>
  <si>
    <t>DETAIL RECORD</t>
  </si>
  <si>
    <t>‘D’ to indicate that the row in the file is a detail record.</t>
  </si>
  <si>
    <t>D = Detail record.</t>
  </si>
  <si>
    <t>Loyalty ID</t>
  </si>
  <si>
    <t>cem.Staging.STG_LoyaltyAccount.LoyaltyReference</t>
  </si>
  <si>
    <t>The new Molehill Customer ID</t>
  </si>
  <si>
    <t xml:space="preserve">The customer’s Loyalty ID (i.e. trailing 11 digits of Nectar card). </t>
  </si>
  <si>
    <t>Sponsor Loyalty ID</t>
  </si>
  <si>
    <t>cem.Staging.STG_SalesTransaction.customerid</t>
  </si>
  <si>
    <t>The Sponsor Loyalty ID of the Customer.</t>
  </si>
  <si>
    <t xml:space="preserve">The Sponsor’s ID of the customer (used where the sponsor has an existing identifier for each customer, otherwise left blank and not with 0’s).
</t>
  </si>
  <si>
    <t>Offer Code</t>
  </si>
  <si>
    <t>66A0000001</t>
  </si>
  <si>
    <t xml:space="preserve">Offer code under which points were issued </t>
  </si>
  <si>
    <t>Offer code under which points were issued.</t>
  </si>
  <si>
    <t>Transaction Number</t>
  </si>
  <si>
    <t>cem.Staging.STG_LoyaltyAllocation.SalesTransactionID</t>
  </si>
  <si>
    <t xml:space="preserve">The Invoice number or POS identifier against which the transaction is maintained in the Sponsor System.
</t>
  </si>
  <si>
    <t>The unique sponsor generated invoice number or POS identifier against which the original transaction can be traced within the sponsors system or files.  Used by 2nd line support for audit/issue resolution, so it does not have to have any relevant meaning for the collector: it is useful however if this can also be printed on the customers receipt/bill/invoice.</t>
  </si>
  <si>
    <t>Location ID</t>
  </si>
  <si>
    <t>cem.Reference.RetailChannel.name + ' Season'</t>
  </si>
  <si>
    <t>Location ID from which the Transactions are reported.</t>
  </si>
  <si>
    <t>Location ID of sponsor retail outlet or system identifier</t>
  </si>
  <si>
    <t>Transaction Date Time</t>
  </si>
  <si>
    <t>YYYYMMDDHHMM formatted transaction date time.</t>
  </si>
  <si>
    <t xml:space="preserve">YYYYMMDDHHMM formatted booking date time.  </t>
  </si>
  <si>
    <t>Transaction Amount</t>
  </si>
  <si>
    <t>cem.Staging.STG_LoyaltyAllocation.QualifyingSalesAmount</t>
  </si>
  <si>
    <t xml:space="preserve">Right justified, Zero padded amount field, Could be negative. The information in this field will be with two decimal places.
Ex. 123456.78 will be sent as 012345678 and 123.45 will be sent as 000012345 and –123.45 will be sent as 100012345 and 123 will be sent as 000012300
</t>
  </si>
  <si>
    <t xml:space="preserve">Right justified, zero padded amount field
Negative values have a leading 1
Positive values have a leading 0
The last two digits represent two decimal places.
</t>
  </si>
  <si>
    <t>Points</t>
  </si>
  <si>
    <t>cem.Staging.STG_LoyaltyAllocation.LoyaltyCurrencyAmount</t>
  </si>
  <si>
    <t>Points issued by the Sponsor (can be negative)</t>
  </si>
  <si>
    <t xml:space="preserve">Points issued by The Sponsor (positive or negative). 
Negative values have a leading 1
Positive values have a leading 0
</t>
  </si>
  <si>
    <t>Payment Type EFT</t>
  </si>
  <si>
    <t>NULL</t>
  </si>
  <si>
    <t>Y/N – Debit/Credit Card</t>
  </si>
  <si>
    <t xml:space="preserve">Y/N – debit/credit card. </t>
  </si>
  <si>
    <t>Payment Type Cash</t>
  </si>
  <si>
    <t>Y/N – Cash.</t>
  </si>
  <si>
    <t xml:space="preserve">Y/N – cash.  </t>
  </si>
  <si>
    <t>Payment Type Voucher</t>
  </si>
  <si>
    <t>Y/N - Loyalty Voucher</t>
  </si>
  <si>
    <t xml:space="preserve">Y/N - loyalty voucher.  </t>
  </si>
  <si>
    <t>Payment Type Cheque</t>
  </si>
  <si>
    <t>Y/N – Cheque</t>
  </si>
  <si>
    <t xml:space="preserve">Y/N – cheque.  </t>
  </si>
  <si>
    <t>Payment Type Saving Stamps</t>
  </si>
  <si>
    <t>Y/N – Voucher Saving Stamps</t>
  </si>
  <si>
    <t>Y/N – voucher saving stamps.</t>
  </si>
  <si>
    <t>Payment Type Coupon</t>
  </si>
  <si>
    <t>Y/N – Coupon</t>
  </si>
  <si>
    <t xml:space="preserve">Y/N – coupon.  </t>
  </si>
  <si>
    <t>Loyalty Card Recording Method</t>
  </si>
  <si>
    <t>Loyalty Card Recording Method Char (1) M – Manual
S – Swiped
L – Scanned</t>
  </si>
  <si>
    <t xml:space="preserve">Identifies how the card was recorded (e.g. swiped, scanned, manually keyed, linked in the db).  M for manual, L for scanned, S for swiped, D if held on a DB
</t>
  </si>
  <si>
    <t>Sponsor Attribute 1</t>
  </si>
  <si>
    <t xml:space="preserve">A Sponsor Attribute that may be entered by the sponsor and stored in Mountain.  For Everest, this attribute will be used to denote the SSL Channel (Main Store, Petrol, Online, etc.)
</t>
  </si>
  <si>
    <t>Sponsor Attribute 2</t>
  </si>
  <si>
    <t xml:space="preserve">A Sponsor Attribute that may be entered by the sponsor and will be stored in Mountain. </t>
  </si>
  <si>
    <t>FOOTER RECORD</t>
  </si>
  <si>
    <t>‘F’ to indicate that the row in the file is a header record.</t>
  </si>
  <si>
    <t>Number of records</t>
  </si>
  <si>
    <t>Numeric</t>
  </si>
  <si>
    <t>Number of records in the file (Including Header and Footer)</t>
  </si>
  <si>
    <t>~</t>
  </si>
  <si>
    <t>Virgin Atlantic</t>
  </si>
  <si>
    <t>VIRGIN ATLANTIC</t>
  </si>
  <si>
    <t>VTYYYYMMDD.txt</t>
  </si>
  <si>
    <t>Membership number</t>
  </si>
  <si>
    <t>Staging.STG_LoyaltyAccount.LoyaltyReference</t>
  </si>
  <si>
    <t>Always 10 digits numeric</t>
  </si>
  <si>
    <t>Must be Uppercase</t>
  </si>
  <si>
    <t>Partner Code</t>
  </si>
  <si>
    <t>Alpha Numeric</t>
  </si>
  <si>
    <t>'VT'</t>
  </si>
  <si>
    <t>Pre agreed Partner Code for Partner (e.g. VS) Maximum 3 Characters</t>
  </si>
  <si>
    <t>Activity Number</t>
  </si>
  <si>
    <t>'SPEND' or 'BONUS'</t>
  </si>
  <si>
    <t>Unique number or code allocated to each qualifying activity by VAA or Partner
Maximum 6 Characters
Infer value from Statement Description like 'bonus' or like 'spend'.  Currently there will be no bonus, but there will be in the future.</t>
  </si>
  <si>
    <t>Category Code</t>
  </si>
  <si>
    <t>S' + right('00' + cast(LoyaltyReference as varchar(2)), 2) as CategoryCode,</t>
  </si>
  <si>
    <t>Code used to identify different variations of the same activity i.e. Class of room stayed in.  Can also be used for bonus mileage if and when agreed by Virgin Atlantic and the partner organisation
Maximum 6 Characters</t>
  </si>
  <si>
    <t>Activity multiplier</t>
  </si>
  <si>
    <t>In the case of a hotel partner, this may be used for the number of nights stayed. This will always be 1 if credits are not variable (i.e. not dependent on a multiplier)
Maximum 6 Characters</t>
  </si>
  <si>
    <t>Activity Date</t>
  </si>
  <si>
    <t>cem.Staging.STG_LoyaltyAllocation.SalesTransactionDate</t>
  </si>
  <si>
    <t>YYYYMMDD
The date of transaction from the partner organisation (i.e. date of stay/rental/tip)
Always 8 Characters</t>
  </si>
  <si>
    <t>JSON</t>
  </si>
  <si>
    <t>API</t>
  </si>
  <si>
    <t>BEAM Service</t>
  </si>
  <si>
    <t>Go Media</t>
  </si>
  <si>
    <t>Staging.BEAMInbound Filenames and Fields</t>
  </si>
  <si>
    <t>firstName</t>
  </si>
  <si>
    <t>varchar(255)</t>
  </si>
  <si>
    <t>firstname should not be used to update database information as BEAM is deemed a prospect source</t>
  </si>
  <si>
    <t>lastName</t>
  </si>
  <si>
    <t>surname should not be used to update database information as BEAM is deemed a prospect source</t>
  </si>
  <si>
    <t>optIn</t>
  </si>
  <si>
    <t>bit</t>
  </si>
  <si>
    <t>visitorId</t>
  </si>
  <si>
    <t>creationDate</t>
  </si>
  <si>
    <t xml:space="preserve">Datetime </t>
  </si>
  <si>
    <t>staging.stg_customerpreference.sourcecreatedate</t>
  </si>
  <si>
    <t>NAS Questions</t>
  </si>
  <si>
    <t>ITG Creator</t>
  </si>
  <si>
    <t>VT_NAS_Questions_DDMMYY.csv</t>
  </si>
  <si>
    <t>QuestionID</t>
  </si>
  <si>
    <t>QuestionText</t>
  </si>
  <si>
    <t>Unique Question identification code.</t>
  </si>
  <si>
    <t>Staging.SurveyQuestions Filenames and Fields</t>
  </si>
  <si>
    <t>NAS Pull</t>
  </si>
  <si>
    <t>VT_NAS_PULL_Responses_DDMMYY.xlsx</t>
  </si>
  <si>
    <t>SurveyId</t>
  </si>
  <si>
    <t>SurveyStartDate</t>
  </si>
  <si>
    <t>EmailAddress</t>
  </si>
  <si>
    <t>Name</t>
  </si>
  <si>
    <t>Opt-in flag</t>
  </si>
  <si>
    <t>OriginatingStationName</t>
  </si>
  <si>
    <t>DestinationStationName</t>
  </si>
  <si>
    <t>DepartureDate</t>
  </si>
  <si>
    <t>DepartureTime</t>
  </si>
  <si>
    <t>TravelClass</t>
  </si>
  <si>
    <t>TicketPurchaseLocationId</t>
  </si>
  <si>
    <t>TravelReason</t>
  </si>
  <si>
    <t>SeasonTicketHolder</t>
  </si>
  <si>
    <t>NAS Score</t>
  </si>
  <si>
    <t>INT</t>
  </si>
  <si>
    <t>DATE</t>
  </si>
  <si>
    <t>NVARCHAR</t>
  </si>
  <si>
    <t>BIT</t>
  </si>
  <si>
    <t>CHAR</t>
  </si>
  <si>
    <t>VARCHAR</t>
  </si>
  <si>
    <t>NAS Push</t>
  </si>
  <si>
    <t>VT_NAS_PUSH_Responses_DDMMYY.xlsx</t>
  </si>
  <si>
    <t>Journey ID</t>
  </si>
  <si>
    <t>Unique journey identification code</t>
  </si>
  <si>
    <t>Customer Email Address</t>
  </si>
  <si>
    <t>NAS Score awarded by the customer for this journey, This is a score between 1 to 10</t>
  </si>
  <si>
    <t>Score for question 1, This is a score between 1 to 10</t>
  </si>
  <si>
    <t>Score for question 2, This is a score between 1 to 10</t>
  </si>
  <si>
    <t>Score for question 3, This is a score between 1 to 10</t>
  </si>
  <si>
    <t>Score for question 4, This is a score between 1 to 10</t>
  </si>
  <si>
    <t>Score for question 5, This is a score between 1 to 10</t>
  </si>
  <si>
    <t>Score for question 7, This is a score between 1 to 10</t>
  </si>
  <si>
    <t>Score for question 8, This is a score between 1 to 10</t>
  </si>
  <si>
    <t>Score for question 9, This is a score between 1 to 10</t>
  </si>
  <si>
    <t>Score for question 10, This is a score between 1 to 10</t>
  </si>
  <si>
    <t>Score for question 11, This is a score between 1 to 10</t>
  </si>
  <si>
    <t>Score for question 12, This is a score between 1 to 10</t>
  </si>
  <si>
    <t>Score for question 14, This is a score between 1 to 10</t>
  </si>
  <si>
    <t>Score for question 15, This is a score between 1 to 10</t>
  </si>
  <si>
    <t>Max</t>
  </si>
  <si>
    <t>Nvarchar</t>
  </si>
  <si>
    <t>Staging.SurveyQuestions.ID</t>
  </si>
  <si>
    <t>Staging.SurveyQuestions.Question</t>
  </si>
  <si>
    <t>Staging.SurveyQuestions.SourceCreateDate</t>
  </si>
  <si>
    <t>Add date stamp</t>
  </si>
  <si>
    <t xml:space="preserve">It is very rare when questions change, however when they do the database must support an historic list of the question text and the date when the question was active. </t>
  </si>
  <si>
    <t>Staging.SurveyResponses Filenames and Fields</t>
  </si>
  <si>
    <t>Journey table is joined to the Booking table to identify the CustomerID</t>
  </si>
  <si>
    <t>Staging.SurveyResponses.Journey</t>
  </si>
  <si>
    <t>Staging.SurveyResponses.Emailaddress</t>
  </si>
  <si>
    <t>Email address is not required to match on, only match on the JourneyID</t>
  </si>
  <si>
    <t>Staging.SurveyResponses.Score</t>
  </si>
  <si>
    <t>Staging.SurveyResponses.Ansrew1</t>
  </si>
  <si>
    <t>Staging.SurveyResponses.Ansrew3</t>
  </si>
  <si>
    <t>Staging.SurveyResponses.Ansrew4</t>
  </si>
  <si>
    <t>Staging.SurveyResponses.Ansrew5</t>
  </si>
  <si>
    <t>Staging.SurveyResponses.Ansrew7</t>
  </si>
  <si>
    <t>Staging.SurveyResponses.Ansrew8</t>
  </si>
  <si>
    <t>Staging.SurveyResponses.Ansrew9</t>
  </si>
  <si>
    <t>Staging.SurveyResponses.Ansrew10</t>
  </si>
  <si>
    <t>Staging.SurveyResponses.Ansrew11</t>
  </si>
  <si>
    <t>Staging.SurveyResponses.Ansrew12</t>
  </si>
  <si>
    <t>Staging.SurveyResponses.Ansrew14</t>
  </si>
  <si>
    <t>Staging.SurveyResponses.Ansrew15</t>
  </si>
  <si>
    <t>Staging.SurveyResponses.Ansrew2</t>
  </si>
  <si>
    <t>Staging.SurveyResponses.Ansrew6</t>
  </si>
  <si>
    <t>Staging.SurveyResponses.Ansrew13</t>
  </si>
  <si>
    <t>Score for question 6, This is a score between 1 to 10</t>
  </si>
  <si>
    <t>Score for question 13, This is a score between 1 to 10</t>
  </si>
  <si>
    <r>
      <t>[CRM]</t>
    </r>
    <r>
      <rPr>
        <sz val="9.5"/>
        <color rgb="FF808080"/>
        <rFont val="Consolas"/>
        <family val="3"/>
      </rPr>
      <t>.</t>
    </r>
    <r>
      <rPr>
        <sz val="9.5"/>
        <color rgb="FF000000"/>
        <rFont val="Consolas"/>
        <family val="3"/>
      </rPr>
      <t>[Staging]</t>
    </r>
    <r>
      <rPr>
        <sz val="9.5"/>
        <color rgb="FF808080"/>
        <rFont val="Consolas"/>
        <family val="3"/>
      </rPr>
      <t>.</t>
    </r>
    <r>
      <rPr>
        <sz val="9.5"/>
        <color rgb="FF000000"/>
        <rFont val="Consolas"/>
        <family val="3"/>
      </rPr>
      <t>[STG_IndividualSubscriptionPreference]</t>
    </r>
    <r>
      <rPr>
        <sz val="10"/>
        <color rgb="FF000000"/>
        <rFont val="Segoe UI"/>
        <family val="2"/>
      </rPr>
      <t xml:space="preserve"> </t>
    </r>
  </si>
  <si>
    <t xml:space="preserve">This is prospect data and therefore should not be used to update TrainLine data.
Where email does not match, create a new individual.  The matching and creation rules are as follows; here
</t>
  </si>
  <si>
    <t xml:space="preserve">
Staging.STG_Individual 
</t>
  </si>
  <si>
    <t xml:space="preserve">
</t>
  </si>
  <si>
    <t>PushOrPullResponse</t>
  </si>
  <si>
    <t xml:space="preserve">varchar </t>
  </si>
  <si>
    <r>
      <t>[CRM]</t>
    </r>
    <r>
      <rPr>
        <sz val="11"/>
        <color rgb="FF808080"/>
        <rFont val="Calibri"/>
        <family val="2"/>
        <scheme val="minor"/>
      </rPr>
      <t>.</t>
    </r>
    <r>
      <rPr>
        <sz val="11"/>
        <color rgb="FF000000"/>
        <rFont val="Calibri"/>
        <family val="2"/>
        <scheme val="minor"/>
      </rPr>
      <t>[Staging]</t>
    </r>
    <r>
      <rPr>
        <sz val="11"/>
        <color rgb="FF808080"/>
        <rFont val="Calibri"/>
        <family val="2"/>
        <scheme val="minor"/>
      </rPr>
      <t>.</t>
    </r>
    <r>
      <rPr>
        <sz val="11"/>
        <color rgb="FF000000"/>
        <rFont val="Calibri"/>
        <family val="2"/>
        <scheme val="minor"/>
      </rPr>
      <t xml:space="preserve">[STG_IndividualSubscriptionPreference] </t>
    </r>
  </si>
  <si>
    <t>Staging.SurveyResponses.OriginatingStationName</t>
  </si>
  <si>
    <t>Staging.SurveyResponses.DestinationStationName</t>
  </si>
  <si>
    <t>Staging.SurveyResponses.DepartureDate</t>
  </si>
  <si>
    <t>Staging.SurveyResponses.DepartureTime</t>
  </si>
  <si>
    <t>Staging.SurveyResponses.TravelClass</t>
  </si>
  <si>
    <t>Staging.SurveyResponses.TicketPurchaseLocationId</t>
  </si>
  <si>
    <t>Staging.SurveyResponses.TravelReason</t>
  </si>
  <si>
    <t>Staging.SurveyResponses.SeasonTicketHolder</t>
  </si>
  <si>
    <t>Staging.SurveyResponses.NAS Score</t>
  </si>
  <si>
    <t>=Pull</t>
  </si>
  <si>
    <t>=Push</t>
  </si>
  <si>
    <t>PushOrPullresponse</t>
  </si>
  <si>
    <t>The text for survey question, these are all closed-ended questions.</t>
  </si>
  <si>
    <t>Staging.SurveyResponse.Date</t>
  </si>
  <si>
    <t>'Staging.SurveyResponse.Date</t>
  </si>
  <si>
    <t>[DateStamp]</t>
  </si>
  <si>
    <t>season_bookingId</t>
  </si>
  <si>
    <t>StartDate</t>
  </si>
  <si>
    <t>RenewalDate</t>
  </si>
  <si>
    <t>RetDateTime</t>
  </si>
  <si>
    <t>FLCodeOrigin</t>
  </si>
  <si>
    <t>FLCodeDestination</t>
  </si>
  <si>
    <t>PhotocardNumber</t>
  </si>
  <si>
    <t>PeriodType</t>
  </si>
  <si>
    <t>FareSettingToc</t>
  </si>
  <si>
    <t>CreateDateTime</t>
  </si>
  <si>
    <t>CurrentSBSCode</t>
  </si>
  <si>
    <t>PaymentMethod</t>
  </si>
  <si>
    <t>CustomerCorRef</t>
  </si>
  <si>
    <t>DMCode</t>
  </si>
  <si>
    <t>CallingHTTPAddr</t>
  </si>
  <si>
    <t>TicketTClass</t>
  </si>
  <si>
    <t>CorpName</t>
  </si>
  <si>
    <t>RetailerCode</t>
  </si>
  <si>
    <t>RetailerDivision</t>
  </si>
  <si>
    <t>Role</t>
  </si>
  <si>
    <t>TicketType</t>
  </si>
  <si>
    <t>TotalCostOfBooking</t>
  </si>
  <si>
    <t>OrigStationCode</t>
  </si>
  <si>
    <t>OrigStationName</t>
  </si>
  <si>
    <t>DestStationCode</t>
  </si>
  <si>
    <t>DestStationName</t>
  </si>
  <si>
    <t>numeric(9.2)</t>
  </si>
  <si>
    <t>[PreProcessing].[TOC_Seasons] </t>
  </si>
  <si>
    <t>Staging.STG_Seasons filenames</t>
  </si>
  <si>
    <t>Validate against the Stations file</t>
  </si>
  <si>
    <t>Date from when the Seasons ticket starts from</t>
  </si>
  <si>
    <t xml:space="preserve">Renewal data for when the Seasons ticket should be renewed </t>
  </si>
  <si>
    <t>Train operating company that sets the price</t>
  </si>
  <si>
    <t>Metadata</t>
  </si>
  <si>
    <t>Delivery method</t>
  </si>
  <si>
    <t>This will only be populated with corporate customers but is not related to VT</t>
  </si>
  <si>
    <t>S = Standard</t>
  </si>
  <si>
    <t>=VT</t>
  </si>
  <si>
    <t xml:space="preserve">The data supplier does not know how this value is set, however as its is not PII we should load it as it maybe something VT can leverage in the future
</t>
  </si>
  <si>
    <t>*The information supplied is at a transaction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</si>
</sst>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u/>
      <sz val="11"/>
      <color theme="10"/>
      <name val="Calibri"/>
      <family val="2"/>
      <scheme val="minor"/>
    </font>
    <font>
      <sz val="10"/>
      <name val="Arial"/>
    </font>
    <font>
      <b/>
      <sz val="14"/>
      <name val="Arial"/>
      <family val="2"/>
    </font>
    <font>
      <sz val="10"/>
      <name val="Arial"/>
      <family val="2"/>
    </font>
    <font>
      <b/>
      <sz val="10"/>
      <name val="Arial"/>
      <family val="2"/>
    </font>
    <font>
      <sz val="9"/>
      <color indexed="81"/>
      <name val="Tahoma"/>
      <charset val="1"/>
    </font>
    <font>
      <b/>
      <sz val="9"/>
      <color indexed="81"/>
      <name val="Tahoma"/>
      <charset val="1"/>
    </font>
    <font>
      <sz val="9"/>
      <color indexed="81"/>
      <name val="Tahoma"/>
      <family val="2"/>
    </font>
    <font>
      <b/>
      <sz val="9"/>
      <color indexed="81"/>
      <name val="Tahoma"/>
      <family val="2"/>
    </font>
    <font>
      <sz val="11"/>
      <color rgb="FF000000"/>
      <name val="Calibri"/>
      <family val="2"/>
      <scheme val="minor"/>
    </font>
    <font>
      <sz val="9.5"/>
      <color rgb="FF000000"/>
      <name val="Consolas"/>
      <family val="3"/>
    </font>
    <font>
      <sz val="9.5"/>
      <color rgb="FF808080"/>
      <name val="Consolas"/>
      <family val="3"/>
    </font>
    <font>
      <sz val="10"/>
      <color rgb="FF000000"/>
      <name val="Segoe UI"/>
      <family val="2"/>
    </font>
    <font>
      <sz val="11"/>
      <color rgb="FF808080"/>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5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s>
  <cellStyleXfs count="5">
    <xf numFmtId="0" fontId="0" fillId="0" borderId="0"/>
    <xf numFmtId="0" fontId="2" fillId="0" borderId="0" applyNumberFormat="0" applyFill="0" applyBorder="0" applyAlignment="0" applyProtection="0"/>
    <xf numFmtId="0" fontId="3" fillId="0" borderId="0"/>
    <xf numFmtId="0" fontId="1" fillId="0" borderId="0"/>
    <xf numFmtId="0" fontId="5" fillId="0" borderId="0"/>
  </cellStyleXfs>
  <cellXfs count="208">
    <xf numFmtId="0" fontId="0" fillId="0" borderId="0" xfId="0"/>
    <xf numFmtId="0" fontId="4" fillId="0" borderId="0" xfId="2" applyFont="1"/>
    <xf numFmtId="0" fontId="3" fillId="0" borderId="0" xfId="2"/>
    <xf numFmtId="0" fontId="5" fillId="0" borderId="0" xfId="2" applyFont="1" applyAlignment="1">
      <alignment vertical="center" wrapText="1"/>
    </xf>
    <xf numFmtId="0" fontId="2" fillId="0" borderId="0" xfId="1" applyAlignment="1">
      <alignment vertical="center" wrapText="1"/>
    </xf>
    <xf numFmtId="0" fontId="2" fillId="0" borderId="0" xfId="1"/>
    <xf numFmtId="0" fontId="6" fillId="2" borderId="4" xfId="2" applyFont="1" applyFill="1" applyBorder="1" applyAlignment="1">
      <alignment wrapText="1"/>
    </xf>
    <xf numFmtId="0" fontId="5" fillId="0" borderId="5" xfId="2" applyFont="1" applyBorder="1" applyAlignment="1">
      <alignment horizontal="center" wrapText="1"/>
    </xf>
    <xf numFmtId="0" fontId="5" fillId="0" borderId="6" xfId="2" applyFont="1" applyBorder="1" applyAlignment="1">
      <alignment horizontal="center" wrapText="1"/>
    </xf>
    <xf numFmtId="0" fontId="5" fillId="0" borderId="0" xfId="2" applyFont="1" applyAlignment="1">
      <alignment horizontal="center" wrapText="1"/>
    </xf>
    <xf numFmtId="0" fontId="6" fillId="0" borderId="0" xfId="2" applyFont="1" applyAlignment="1">
      <alignment vertical="center" wrapText="1"/>
    </xf>
    <xf numFmtId="0" fontId="3" fillId="0" borderId="0" xfId="2" applyAlignment="1">
      <alignment vertical="center" wrapText="1"/>
    </xf>
    <xf numFmtId="0" fontId="6" fillId="2" borderId="7" xfId="2" applyFont="1" applyFill="1" applyBorder="1" applyAlignment="1">
      <alignment wrapText="1"/>
    </xf>
    <xf numFmtId="0" fontId="5" fillId="0" borderId="8" xfId="2" applyFont="1" applyBorder="1" applyAlignment="1">
      <alignment horizontal="center" wrapText="1"/>
    </xf>
    <xf numFmtId="0" fontId="5" fillId="0" borderId="0" xfId="2" applyFont="1" applyAlignment="1">
      <alignment wrapText="1"/>
    </xf>
    <xf numFmtId="0" fontId="6" fillId="2" borderId="12" xfId="2" applyFont="1" applyFill="1" applyBorder="1" applyAlignment="1">
      <alignment horizontal="left" vertical="center" wrapText="1"/>
    </xf>
    <xf numFmtId="0" fontId="6" fillId="2" borderId="13" xfId="2" applyFont="1" applyFill="1" applyBorder="1" applyAlignment="1">
      <alignment horizontal="left" vertical="center" wrapText="1"/>
    </xf>
    <xf numFmtId="0" fontId="6" fillId="2" borderId="14" xfId="2" applyFont="1" applyFill="1" applyBorder="1" applyAlignment="1">
      <alignment horizontal="left" vertical="center" wrapText="1"/>
    </xf>
    <xf numFmtId="0" fontId="1" fillId="0" borderId="8" xfId="3" applyBorder="1"/>
    <xf numFmtId="0" fontId="3" fillId="0" borderId="8" xfId="2" applyBorder="1" applyAlignment="1">
      <alignment horizontal="left" vertical="center" wrapText="1"/>
    </xf>
    <xf numFmtId="0" fontId="3" fillId="0" borderId="8" xfId="2" applyBorder="1" applyAlignment="1">
      <alignment wrapText="1"/>
    </xf>
    <xf numFmtId="0" fontId="5" fillId="0" borderId="8" xfId="2" applyFont="1" applyBorder="1" applyAlignment="1">
      <alignment wrapText="1"/>
    </xf>
    <xf numFmtId="0" fontId="0" fillId="0" borderId="8" xfId="3" applyFont="1" applyBorder="1"/>
    <xf numFmtId="0" fontId="0" fillId="0" borderId="8" xfId="0" applyBorder="1"/>
    <xf numFmtId="0" fontId="6" fillId="2" borderId="15" xfId="2" applyFont="1" applyFill="1" applyBorder="1" applyAlignment="1">
      <alignment horizontal="left" vertical="center" wrapText="1"/>
    </xf>
    <xf numFmtId="0" fontId="0" fillId="0" borderId="7" xfId="0" applyBorder="1"/>
    <xf numFmtId="0" fontId="3" fillId="0" borderId="6" xfId="2" applyBorder="1" applyAlignment="1">
      <alignment horizontal="left" vertical="center" wrapText="1"/>
    </xf>
    <xf numFmtId="0" fontId="1" fillId="0" borderId="7" xfId="3" applyBorder="1"/>
    <xf numFmtId="0" fontId="3" fillId="0" borderId="6" xfId="2" applyBorder="1" applyAlignment="1">
      <alignment horizontal="left" vertical="center"/>
    </xf>
    <xf numFmtId="0" fontId="3" fillId="0" borderId="6" xfId="2" applyBorder="1" applyAlignment="1">
      <alignment wrapText="1"/>
    </xf>
    <xf numFmtId="0" fontId="0" fillId="0" borderId="6" xfId="0" applyBorder="1"/>
    <xf numFmtId="0" fontId="5" fillId="0" borderId="7" xfId="2" applyFont="1" applyBorder="1" applyAlignment="1">
      <alignment wrapText="1"/>
    </xf>
    <xf numFmtId="0" fontId="0" fillId="0" borderId="9" xfId="0" applyBorder="1"/>
    <xf numFmtId="0" fontId="0" fillId="0" borderId="10" xfId="0" applyBorder="1"/>
    <xf numFmtId="0" fontId="0" fillId="0" borderId="11" xfId="0" applyBorder="1"/>
    <xf numFmtId="0" fontId="3" fillId="0" borderId="6" xfId="2" quotePrefix="1" applyBorder="1" applyAlignment="1">
      <alignment horizontal="left" vertical="center"/>
    </xf>
    <xf numFmtId="0" fontId="0" fillId="0" borderId="7" xfId="3" applyFont="1" applyBorder="1"/>
    <xf numFmtId="0" fontId="1" fillId="0" borderId="16" xfId="3" applyBorder="1"/>
    <xf numFmtId="0" fontId="6" fillId="2" borderId="5" xfId="2" applyFont="1" applyFill="1" applyBorder="1" applyAlignment="1">
      <alignment wrapText="1"/>
    </xf>
    <xf numFmtId="0" fontId="6" fillId="2" borderId="8" xfId="2" applyFont="1" applyFill="1" applyBorder="1" applyAlignment="1">
      <alignment wrapText="1"/>
    </xf>
    <xf numFmtId="0" fontId="1" fillId="0" borderId="8" xfId="3" applyBorder="1" applyAlignment="1">
      <alignment horizontal="right"/>
    </xf>
    <xf numFmtId="0" fontId="0" fillId="0" borderId="21" xfId="3" applyFont="1" applyBorder="1"/>
    <xf numFmtId="0" fontId="0" fillId="0" borderId="22" xfId="0" applyBorder="1"/>
    <xf numFmtId="0" fontId="1" fillId="0" borderId="22" xfId="3" applyBorder="1"/>
    <xf numFmtId="0" fontId="1" fillId="0" borderId="22" xfId="3" applyBorder="1" applyAlignment="1">
      <alignment horizontal="right"/>
    </xf>
    <xf numFmtId="0" fontId="0" fillId="0" borderId="23" xfId="0" applyBorder="1"/>
    <xf numFmtId="0" fontId="3" fillId="0" borderId="8" xfId="2" applyBorder="1" applyAlignment="1">
      <alignment horizontal="left" vertical="top"/>
    </xf>
    <xf numFmtId="0" fontId="3" fillId="0" borderId="8" xfId="2" applyBorder="1" applyAlignment="1">
      <alignment vertical="top" wrapText="1"/>
    </xf>
    <xf numFmtId="0" fontId="0" fillId="0" borderId="8" xfId="3" applyFont="1" applyBorder="1" applyAlignment="1">
      <alignment horizontal="right"/>
    </xf>
    <xf numFmtId="0" fontId="5" fillId="0" borderId="10" xfId="2" applyFont="1" applyBorder="1" applyAlignment="1">
      <alignment horizontal="center" wrapText="1"/>
    </xf>
    <xf numFmtId="0" fontId="5" fillId="0" borderId="11" xfId="2" applyFont="1" applyBorder="1" applyAlignment="1">
      <alignment horizontal="center" wrapText="1"/>
    </xf>
    <xf numFmtId="0" fontId="6" fillId="2" borderId="21" xfId="2" applyFont="1" applyFill="1" applyBorder="1" applyAlignment="1">
      <alignment wrapText="1"/>
    </xf>
    <xf numFmtId="0" fontId="5" fillId="0" borderId="22" xfId="2" applyFont="1" applyBorder="1" applyAlignment="1">
      <alignment horizontal="center" wrapText="1"/>
    </xf>
    <xf numFmtId="0" fontId="6" fillId="2" borderId="22" xfId="2" applyFont="1" applyFill="1" applyBorder="1" applyAlignment="1">
      <alignment wrapText="1"/>
    </xf>
    <xf numFmtId="0" fontId="5" fillId="0" borderId="23" xfId="2" applyFont="1" applyBorder="1" applyAlignment="1">
      <alignment horizontal="center" wrapText="1"/>
    </xf>
    <xf numFmtId="0" fontId="6" fillId="2" borderId="9" xfId="2" applyFont="1" applyFill="1" applyBorder="1" applyAlignment="1">
      <alignment wrapText="1"/>
    </xf>
    <xf numFmtId="0" fontId="6" fillId="2" borderId="10" xfId="2" applyFont="1" applyFill="1" applyBorder="1" applyAlignment="1">
      <alignment wrapText="1"/>
    </xf>
    <xf numFmtId="0" fontId="0" fillId="0" borderId="8" xfId="0" applyBorder="1" applyAlignment="1">
      <alignment wrapText="1"/>
    </xf>
    <xf numFmtId="0" fontId="6" fillId="2" borderId="26" xfId="2" applyFont="1" applyFill="1" applyBorder="1" applyAlignment="1">
      <alignment horizontal="left" vertical="center" wrapText="1"/>
    </xf>
    <xf numFmtId="0" fontId="0" fillId="0" borderId="5" xfId="0" applyBorder="1"/>
    <xf numFmtId="0" fontId="0" fillId="0" borderId="27" xfId="0" applyBorder="1"/>
    <xf numFmtId="0" fontId="6" fillId="2" borderId="28" xfId="2" applyFont="1" applyFill="1" applyBorder="1" applyAlignment="1">
      <alignment horizontal="left" vertical="center" wrapText="1"/>
    </xf>
    <xf numFmtId="0" fontId="6" fillId="2" borderId="29" xfId="2" applyFont="1" applyFill="1" applyBorder="1" applyAlignment="1">
      <alignment horizontal="left" vertical="center" wrapText="1"/>
    </xf>
    <xf numFmtId="0" fontId="0" fillId="0" borderId="25" xfId="0" applyBorder="1"/>
    <xf numFmtId="0" fontId="0" fillId="0" borderId="8" xfId="0" applyBorder="1" applyAlignment="1">
      <alignment vertical="center" wrapText="1"/>
    </xf>
    <xf numFmtId="0" fontId="0" fillId="0" borderId="30" xfId="0" applyBorder="1"/>
    <xf numFmtId="0" fontId="0" fillId="0" borderId="31" xfId="0" applyBorder="1"/>
    <xf numFmtId="0" fontId="0" fillId="0" borderId="21" xfId="0" applyBorder="1" applyAlignment="1">
      <alignment vertical="center" wrapText="1"/>
    </xf>
    <xf numFmtId="0" fontId="0" fillId="0" borderId="22" xfId="0" applyBorder="1" applyAlignment="1">
      <alignment vertical="center" wrapText="1"/>
    </xf>
    <xf numFmtId="0" fontId="0" fillId="0" borderId="7"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0" xfId="0" applyAlignment="1">
      <alignment wrapText="1"/>
    </xf>
    <xf numFmtId="0" fontId="6" fillId="2" borderId="32" xfId="2" applyFont="1" applyFill="1" applyBorder="1" applyAlignment="1">
      <alignment horizontal="left" vertical="center" wrapText="1"/>
    </xf>
    <xf numFmtId="0" fontId="6" fillId="2" borderId="24" xfId="2" applyFont="1" applyFill="1" applyBorder="1" applyAlignment="1">
      <alignment horizontal="left" vertical="center" wrapText="1"/>
    </xf>
    <xf numFmtId="0" fontId="0" fillId="0" borderId="23" xfId="0" applyBorder="1" applyAlignment="1">
      <alignment wrapText="1"/>
    </xf>
    <xf numFmtId="0" fontId="0" fillId="0" borderId="27" xfId="0" applyBorder="1" applyAlignment="1">
      <alignment wrapText="1"/>
    </xf>
    <xf numFmtId="0" fontId="6" fillId="2" borderId="33" xfId="2" applyFont="1" applyFill="1" applyBorder="1" applyAlignment="1">
      <alignment horizontal="left" vertical="center" wrapText="1"/>
    </xf>
    <xf numFmtId="0" fontId="0" fillId="0" borderId="6" xfId="0" applyBorder="1" applyAlignment="1">
      <alignment wrapText="1"/>
    </xf>
    <xf numFmtId="0" fontId="0" fillId="0" borderId="34" xfId="0" applyBorder="1"/>
    <xf numFmtId="0" fontId="0" fillId="0" borderId="35" xfId="0" applyBorder="1"/>
    <xf numFmtId="0" fontId="0" fillId="0" borderId="36" xfId="0" applyBorder="1"/>
    <xf numFmtId="0" fontId="0" fillId="0" borderId="5" xfId="0" applyBorder="1" applyAlignment="1">
      <alignment wrapText="1"/>
    </xf>
    <xf numFmtId="0" fontId="0" fillId="0" borderId="4" xfId="0" applyBorder="1" applyAlignment="1">
      <alignment vertical="center" wrapText="1"/>
    </xf>
    <xf numFmtId="0" fontId="0" fillId="0" borderId="5" xfId="0" applyBorder="1" applyAlignment="1">
      <alignment vertical="center" wrapText="1"/>
    </xf>
    <xf numFmtId="0" fontId="6" fillId="2" borderId="37" xfId="2" applyFont="1" applyFill="1" applyBorder="1" applyAlignment="1">
      <alignment horizontal="left" vertical="center" wrapText="1"/>
    </xf>
    <xf numFmtId="0" fontId="6" fillId="2" borderId="40" xfId="2" applyFont="1" applyFill="1" applyBorder="1" applyAlignment="1">
      <alignment wrapText="1"/>
    </xf>
    <xf numFmtId="0" fontId="6" fillId="2" borderId="41" xfId="2" applyFont="1" applyFill="1" applyBorder="1" applyAlignment="1">
      <alignment wrapText="1"/>
    </xf>
    <xf numFmtId="0" fontId="6" fillId="2" borderId="42" xfId="2" applyFont="1" applyFill="1" applyBorder="1" applyAlignment="1">
      <alignment wrapText="1"/>
    </xf>
    <xf numFmtId="0" fontId="6" fillId="2" borderId="43" xfId="2" applyFont="1" applyFill="1" applyBorder="1" applyAlignment="1">
      <alignment wrapText="1"/>
    </xf>
    <xf numFmtId="0" fontId="6" fillId="2" borderId="44" xfId="2" applyFont="1" applyFill="1" applyBorder="1" applyAlignment="1">
      <alignment wrapText="1"/>
    </xf>
    <xf numFmtId="0" fontId="6" fillId="2" borderId="45" xfId="2" applyFont="1" applyFill="1" applyBorder="1" applyAlignment="1">
      <alignment wrapText="1"/>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48" xfId="0" applyBorder="1" applyAlignment="1">
      <alignment horizontal="center" vertical="center" wrapText="1"/>
    </xf>
    <xf numFmtId="0" fontId="0" fillId="0" borderId="23" xfId="0" applyBorder="1" applyAlignment="1">
      <alignment horizontal="center" vertical="center" wrapText="1"/>
    </xf>
    <xf numFmtId="0" fontId="0" fillId="0" borderId="6" xfId="0" applyBorder="1" applyAlignment="1">
      <alignment horizontal="center" vertical="center" wrapText="1"/>
    </xf>
    <xf numFmtId="0" fontId="0" fillId="0" borderId="11" xfId="0" applyBorder="1" applyAlignment="1">
      <alignment horizontal="center" vertical="center" wrapText="1"/>
    </xf>
    <xf numFmtId="0" fontId="0" fillId="0" borderId="8" xfId="0" applyBorder="1" applyAlignment="1">
      <alignment vertical="top"/>
    </xf>
    <xf numFmtId="0" fontId="5" fillId="0" borderId="8" xfId="0" applyFont="1" applyBorder="1" applyAlignment="1">
      <alignment vertical="top"/>
    </xf>
    <xf numFmtId="0" fontId="0" fillId="0" borderId="8" xfId="0" applyBorder="1" applyAlignment="1">
      <alignment vertical="top" wrapText="1"/>
    </xf>
    <xf numFmtId="0" fontId="0" fillId="0" borderId="7" xfId="0" applyBorder="1" applyAlignment="1">
      <alignment vertical="top"/>
    </xf>
    <xf numFmtId="0" fontId="0" fillId="0" borderId="9" xfId="0" applyBorder="1" applyAlignment="1">
      <alignment vertical="top"/>
    </xf>
    <xf numFmtId="0" fontId="0" fillId="0" borderId="10" xfId="0" applyBorder="1" applyAlignment="1">
      <alignment vertical="top" wrapText="1"/>
    </xf>
    <xf numFmtId="0" fontId="0" fillId="0" borderId="44" xfId="0" applyBorder="1" applyAlignment="1">
      <alignment vertical="top"/>
    </xf>
    <xf numFmtId="0" fontId="0" fillId="0" borderId="45" xfId="0" applyBorder="1" applyAlignment="1">
      <alignment horizontal="center" vertical="top"/>
    </xf>
    <xf numFmtId="0" fontId="0" fillId="0" borderId="4" xfId="0" applyBorder="1" applyAlignment="1">
      <alignment vertical="top"/>
    </xf>
    <xf numFmtId="0" fontId="0" fillId="0" borderId="49" xfId="0" applyBorder="1" applyAlignment="1">
      <alignment vertical="top"/>
    </xf>
    <xf numFmtId="0" fontId="0" fillId="0" borderId="5" xfId="0" applyBorder="1" applyAlignment="1">
      <alignment vertical="top"/>
    </xf>
    <xf numFmtId="0" fontId="6" fillId="2" borderId="20" xfId="2" applyFont="1" applyFill="1" applyBorder="1" applyAlignment="1">
      <alignment horizontal="left" vertical="center" wrapText="1"/>
    </xf>
    <xf numFmtId="0" fontId="6" fillId="2" borderId="50" xfId="2" applyFont="1" applyFill="1" applyBorder="1" applyAlignment="1">
      <alignment horizontal="left" vertical="center" wrapText="1"/>
    </xf>
    <xf numFmtId="0" fontId="0" fillId="0" borderId="51" xfId="0" applyBorder="1"/>
    <xf numFmtId="0" fontId="0" fillId="0" borderId="52" xfId="0" applyBorder="1"/>
    <xf numFmtId="0" fontId="0" fillId="0" borderId="51" xfId="0" applyBorder="1" applyAlignment="1">
      <alignment wrapText="1"/>
    </xf>
    <xf numFmtId="0" fontId="0" fillId="0" borderId="36" xfId="0" applyBorder="1" applyAlignment="1">
      <alignment wrapText="1"/>
    </xf>
    <xf numFmtId="0" fontId="0" fillId="0" borderId="8" xfId="0" applyBorder="1" applyAlignment="1">
      <alignment horizontal="left" vertical="top" wrapText="1"/>
    </xf>
    <xf numFmtId="0" fontId="5" fillId="0" borderId="8" xfId="4" applyBorder="1" applyAlignment="1">
      <alignment vertical="top" wrapText="1"/>
    </xf>
    <xf numFmtId="0" fontId="0" fillId="0" borderId="21" xfId="0" applyBorder="1" applyAlignment="1">
      <alignment horizontal="left" vertical="top" wrapText="1"/>
    </xf>
    <xf numFmtId="0" fontId="0" fillId="0" borderId="22" xfId="0" applyBorder="1" applyAlignment="1">
      <alignment vertical="top"/>
    </xf>
    <xf numFmtId="0" fontId="5" fillId="0" borderId="22" xfId="4" applyBorder="1" applyAlignment="1">
      <alignment vertical="top" wrapText="1"/>
    </xf>
    <xf numFmtId="0" fontId="0" fillId="0" borderId="10" xfId="0" applyBorder="1" applyAlignment="1">
      <alignment vertical="top"/>
    </xf>
    <xf numFmtId="0" fontId="5" fillId="0" borderId="10" xfId="4" applyBorder="1" applyAlignment="1">
      <alignment vertical="top" wrapText="1"/>
    </xf>
    <xf numFmtId="0" fontId="5" fillId="0" borderId="6" xfId="0" applyFont="1" applyBorder="1" applyAlignment="1">
      <alignment horizontal="left" vertical="center" wrapText="1"/>
    </xf>
    <xf numFmtId="0" fontId="0" fillId="0" borderId="5" xfId="0" quotePrefix="1" applyBorder="1"/>
    <xf numFmtId="0" fontId="0" fillId="0" borderId="22" xfId="0" applyBorder="1" applyAlignment="1">
      <alignment vertical="top" wrapText="1"/>
    </xf>
    <xf numFmtId="0" fontId="5" fillId="0" borderId="23" xfId="0" applyFont="1" applyBorder="1" applyAlignment="1">
      <alignment horizontal="left" vertical="center" wrapText="1"/>
    </xf>
    <xf numFmtId="0" fontId="5" fillId="0" borderId="11" xfId="0" applyFont="1" applyBorder="1" applyAlignment="1">
      <alignment horizontal="left" vertical="center" wrapText="1"/>
    </xf>
    <xf numFmtId="0" fontId="6" fillId="2" borderId="12" xfId="0" applyFont="1" applyFill="1" applyBorder="1" applyAlignment="1">
      <alignment horizontal="left" vertical="center" wrapText="1"/>
    </xf>
    <xf numFmtId="0" fontId="0" fillId="0" borderId="7" xfId="0" applyBorder="1" applyAlignment="1">
      <alignment vertical="top" wrapText="1"/>
    </xf>
    <xf numFmtId="0" fontId="5" fillId="0" borderId="7" xfId="0" applyFont="1" applyBorder="1"/>
    <xf numFmtId="0" fontId="5" fillId="0" borderId="7" xfId="0" applyFont="1" applyBorder="1" applyAlignment="1">
      <alignment vertical="top" wrapText="1"/>
    </xf>
    <xf numFmtId="0" fontId="6" fillId="2" borderId="53" xfId="0" applyFont="1" applyFill="1" applyBorder="1" applyAlignment="1">
      <alignment horizontal="left" vertical="center" wrapText="1"/>
    </xf>
    <xf numFmtId="0" fontId="5" fillId="0" borderId="9" xfId="0" applyFont="1" applyBorder="1" applyAlignment="1">
      <alignment vertical="top"/>
    </xf>
    <xf numFmtId="0" fontId="0" fillId="0" borderId="11" xfId="0" applyBorder="1" applyAlignment="1">
      <alignment wrapText="1"/>
    </xf>
    <xf numFmtId="0" fontId="6" fillId="2" borderId="4" xfId="0" applyFont="1" applyFill="1" applyBorder="1" applyAlignment="1">
      <alignment wrapText="1"/>
    </xf>
    <xf numFmtId="0" fontId="5" fillId="0" borderId="5" xfId="0" applyFont="1" applyBorder="1" applyAlignment="1">
      <alignment horizontal="center" wrapText="1"/>
    </xf>
    <xf numFmtId="0" fontId="6" fillId="2" borderId="5" xfId="0" applyFont="1" applyFill="1" applyBorder="1" applyAlignment="1">
      <alignment wrapText="1"/>
    </xf>
    <xf numFmtId="0" fontId="6" fillId="2" borderId="7" xfId="0" applyFont="1" applyFill="1" applyBorder="1" applyAlignment="1">
      <alignment wrapText="1"/>
    </xf>
    <xf numFmtId="0" fontId="5" fillId="0" borderId="8" xfId="0" applyFont="1" applyBorder="1" applyAlignment="1">
      <alignment horizontal="center" wrapText="1"/>
    </xf>
    <xf numFmtId="0" fontId="6" fillId="2" borderId="8" xfId="0" applyFont="1" applyFill="1" applyBorder="1" applyAlignment="1">
      <alignment wrapText="1"/>
    </xf>
    <xf numFmtId="0" fontId="11" fillId="0" borderId="21" xfId="0" applyFont="1" applyBorder="1" applyAlignment="1">
      <alignment vertical="top" wrapText="1"/>
    </xf>
    <xf numFmtId="0" fontId="11" fillId="0" borderId="7" xfId="0" applyFont="1" applyBorder="1" applyAlignment="1">
      <alignment vertical="top" wrapText="1"/>
    </xf>
    <xf numFmtId="0" fontId="11" fillId="0" borderId="9" xfId="0" applyFont="1" applyBorder="1" applyAlignment="1">
      <alignment vertical="top" wrapText="1"/>
    </xf>
    <xf numFmtId="0" fontId="0" fillId="0" borderId="34" xfId="0" quotePrefix="1" applyBorder="1"/>
    <xf numFmtId="0" fontId="6" fillId="2" borderId="0" xfId="2" applyFont="1" applyFill="1" applyBorder="1" applyAlignment="1">
      <alignment horizontal="center" vertical="center" wrapText="1"/>
    </xf>
    <xf numFmtId="0" fontId="5" fillId="0" borderId="0" xfId="2" applyFont="1" applyBorder="1" applyAlignment="1">
      <alignment horizontal="center" wrapText="1"/>
    </xf>
    <xf numFmtId="0" fontId="0" fillId="0" borderId="51" xfId="0" quotePrefix="1" applyBorder="1"/>
    <xf numFmtId="0" fontId="0" fillId="0" borderId="8" xfId="0" quotePrefix="1" applyBorder="1"/>
    <xf numFmtId="0" fontId="5" fillId="0" borderId="21" xfId="0" applyFont="1" applyBorder="1" applyAlignment="1">
      <alignment vertical="top"/>
    </xf>
    <xf numFmtId="0" fontId="0" fillId="0" borderId="23" xfId="0" applyBorder="1" applyAlignment="1">
      <alignment vertical="top" wrapText="1"/>
    </xf>
    <xf numFmtId="0" fontId="5" fillId="0" borderId="7" xfId="0" applyFont="1" applyBorder="1" applyAlignment="1">
      <alignment vertical="top"/>
    </xf>
    <xf numFmtId="0" fontId="0" fillId="0" borderId="6" xfId="0" applyBorder="1" applyAlignment="1">
      <alignment vertical="top" wrapText="1"/>
    </xf>
    <xf numFmtId="0" fontId="6" fillId="3" borderId="0" xfId="2" applyFont="1" applyFill="1" applyBorder="1" applyAlignment="1">
      <alignment horizontal="center" vertical="center" wrapText="1"/>
    </xf>
    <xf numFmtId="0" fontId="0" fillId="0" borderId="21" xfId="0" applyBorder="1" applyAlignment="1">
      <alignment vertical="top"/>
    </xf>
    <xf numFmtId="0" fontId="0" fillId="0" borderId="7" xfId="0" applyBorder="1" applyAlignment="1">
      <alignment horizontal="left" vertical="top"/>
    </xf>
    <xf numFmtId="0" fontId="12" fillId="0" borderId="54" xfId="0" applyFont="1" applyBorder="1" applyAlignment="1">
      <alignment vertical="center"/>
    </xf>
    <xf numFmtId="0" fontId="0" fillId="0" borderId="8" xfId="0" applyFont="1" applyBorder="1" applyAlignment="1">
      <alignment vertical="top" wrapText="1"/>
    </xf>
    <xf numFmtId="0" fontId="0" fillId="0" borderId="5" xfId="0" quotePrefix="1" applyBorder="1" applyAlignment="1">
      <alignment wrapText="1"/>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0" fontId="0" fillId="0" borderId="0" xfId="0" quotePrefix="1" applyBorder="1"/>
    <xf numFmtId="0" fontId="0" fillId="0" borderId="55" xfId="0" applyBorder="1" applyAlignment="1">
      <alignment horizontal="left" vertical="top"/>
    </xf>
    <xf numFmtId="0" fontId="0" fillId="0" borderId="25" xfId="0" applyBorder="1" applyAlignment="1">
      <alignment vertical="top"/>
    </xf>
    <xf numFmtId="0" fontId="0" fillId="0" borderId="25" xfId="0" applyBorder="1" applyAlignment="1">
      <alignment vertical="top" wrapText="1"/>
    </xf>
    <xf numFmtId="0" fontId="0" fillId="0" borderId="25" xfId="0" quotePrefix="1" applyBorder="1"/>
    <xf numFmtId="0" fontId="0" fillId="0" borderId="17" xfId="0" applyBorder="1" applyAlignment="1">
      <alignment vertical="top" wrapText="1"/>
    </xf>
    <xf numFmtId="0" fontId="0" fillId="0" borderId="8" xfId="0" quotePrefix="1" applyBorder="1" applyAlignment="1">
      <alignment vertical="top" wrapText="1"/>
    </xf>
    <xf numFmtId="0" fontId="0" fillId="0" borderId="11" xfId="0" quotePrefix="1" applyBorder="1" applyAlignment="1">
      <alignment vertical="top" wrapText="1"/>
    </xf>
    <xf numFmtId="0" fontId="0" fillId="0" borderId="10" xfId="0" applyBorder="1" applyAlignment="1">
      <alignment horizontal="left" vertical="top"/>
    </xf>
    <xf numFmtId="0" fontId="6" fillId="2" borderId="1" xfId="2" applyFont="1" applyFill="1" applyBorder="1" applyAlignment="1">
      <alignment horizontal="center" vertical="center" wrapText="1"/>
    </xf>
    <xf numFmtId="0" fontId="6" fillId="2" borderId="2" xfId="2" applyFont="1" applyFill="1" applyBorder="1" applyAlignment="1">
      <alignment horizontal="center" vertical="center" wrapText="1"/>
    </xf>
    <xf numFmtId="0" fontId="6" fillId="2" borderId="20" xfId="2" applyFont="1" applyFill="1" applyBorder="1" applyAlignment="1">
      <alignment horizontal="center" vertical="center" wrapText="1"/>
    </xf>
    <xf numFmtId="0" fontId="0" fillId="0" borderId="25" xfId="0" applyBorder="1" applyAlignment="1">
      <alignment horizontal="center"/>
    </xf>
    <xf numFmtId="0" fontId="0" fillId="0" borderId="5" xfId="0" applyBorder="1" applyAlignment="1">
      <alignment horizontal="center"/>
    </xf>
    <xf numFmtId="0" fontId="0" fillId="0" borderId="25" xfId="0" applyBorder="1" applyAlignment="1">
      <alignment horizontal="center" wrapText="1"/>
    </xf>
    <xf numFmtId="0" fontId="6" fillId="2" borderId="3" xfId="2" applyFont="1" applyFill="1" applyBorder="1" applyAlignment="1">
      <alignment horizontal="center" vertical="center" wrapText="1"/>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6" xfId="0" applyBorder="1" applyAlignment="1">
      <alignment horizontal="center"/>
    </xf>
    <xf numFmtId="0" fontId="0" fillId="0" borderId="25" xfId="0" applyBorder="1" applyAlignment="1">
      <alignment horizontal="left"/>
    </xf>
    <xf numFmtId="0" fontId="0" fillId="0" borderId="5" xfId="0" applyBorder="1" applyAlignment="1">
      <alignment horizontal="left"/>
    </xf>
    <xf numFmtId="0" fontId="0" fillId="0" borderId="17" xfId="0" applyBorder="1" applyAlignment="1">
      <alignment horizontal="left"/>
    </xf>
    <xf numFmtId="0" fontId="0" fillId="0" borderId="27" xfId="0" applyBorder="1" applyAlignment="1">
      <alignment horizontal="left"/>
    </xf>
    <xf numFmtId="0" fontId="6" fillId="2" borderId="39" xfId="2" applyFont="1" applyFill="1" applyBorder="1" applyAlignment="1">
      <alignment horizontal="center" vertical="center" wrapText="1"/>
    </xf>
    <xf numFmtId="0" fontId="6" fillId="2" borderId="38" xfId="2" applyFont="1" applyFill="1" applyBorder="1" applyAlignment="1">
      <alignment horizontal="center" vertical="center" wrapText="1"/>
    </xf>
    <xf numFmtId="0" fontId="6" fillId="2" borderId="13" xfId="2" applyFont="1" applyFill="1" applyBorder="1" applyAlignment="1">
      <alignment horizontal="center" vertical="center" wrapText="1"/>
    </xf>
    <xf numFmtId="0" fontId="0" fillId="0" borderId="25" xfId="0" applyBorder="1" applyAlignment="1">
      <alignment horizontal="center" vertical="center"/>
    </xf>
    <xf numFmtId="0" fontId="0" fillId="0" borderId="16"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left" wrapText="1"/>
    </xf>
    <xf numFmtId="0" fontId="0" fillId="0" borderId="25" xfId="0" applyBorder="1" applyAlignment="1">
      <alignment horizontal="left" vertical="center" wrapText="1"/>
    </xf>
    <xf numFmtId="0" fontId="0" fillId="0" borderId="16" xfId="0" applyBorder="1" applyAlignment="1">
      <alignment horizontal="left" vertical="center" wrapText="1"/>
    </xf>
    <xf numFmtId="0" fontId="0" fillId="0" borderId="34" xfId="0" applyBorder="1" applyAlignment="1">
      <alignment horizontal="left" vertical="center" wrapText="1"/>
    </xf>
    <xf numFmtId="0" fontId="0" fillId="0" borderId="14" xfId="0" applyBorder="1" applyAlignment="1">
      <alignment horizontal="left"/>
    </xf>
    <xf numFmtId="0" fontId="5" fillId="0" borderId="17"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5" xfId="2" applyFont="1" applyFill="1" applyBorder="1" applyAlignment="1">
      <alignment horizontal="center" wrapText="1"/>
    </xf>
    <xf numFmtId="0" fontId="5" fillId="0" borderId="8" xfId="2" applyFont="1" applyFill="1" applyBorder="1" applyAlignment="1">
      <alignment horizontal="center" wrapText="1"/>
    </xf>
    <xf numFmtId="0" fontId="5" fillId="0" borderId="6" xfId="2" applyFont="1" applyFill="1" applyBorder="1" applyAlignment="1">
      <alignment horizontal="center" wrapText="1"/>
    </xf>
    <xf numFmtId="0" fontId="3" fillId="0" borderId="8" xfId="2" applyFont="1" applyFill="1" applyBorder="1" applyAlignment="1">
      <alignment vertical="top" wrapText="1"/>
    </xf>
    <xf numFmtId="0" fontId="0" fillId="0" borderId="6" xfId="0" quotePrefix="1" applyBorder="1"/>
    <xf numFmtId="0" fontId="1" fillId="0" borderId="21" xfId="3" applyBorder="1"/>
    <xf numFmtId="0" fontId="3" fillId="0" borderId="22" xfId="2" applyFont="1" applyFill="1" applyBorder="1" applyAlignment="1">
      <alignment vertical="top" wrapText="1"/>
    </xf>
    <xf numFmtId="0" fontId="1" fillId="0" borderId="9" xfId="3" applyBorder="1"/>
    <xf numFmtId="0" fontId="1" fillId="0" borderId="10" xfId="3" applyBorder="1"/>
    <xf numFmtId="0" fontId="0" fillId="0" borderId="6" xfId="0" quotePrefix="1" applyBorder="1" applyAlignment="1">
      <alignment wrapText="1"/>
    </xf>
  </cellXfs>
  <cellStyles count="5">
    <cellStyle name="Hyperlink" xfId="1" builtinId="8"/>
    <cellStyle name="Normal" xfId="0" builtinId="0"/>
    <cellStyle name="Normal 2" xfId="4" xr:uid="{00000000-0005-0000-0000-000002000000}"/>
    <cellStyle name="Normal 3 2" xfId="2" xr:uid="{00000000-0005-0000-0000-000003000000}"/>
    <cellStyle name="Normal 6"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ussell.jackson/AppData/Local/Microsoft/Windows/INetCache/Content.Outlook/KTA67LSY/VTWC_Feed%20Layout%20Document_Master_v1.1.xls%20(003).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ussell.jackson/AppData/Local/Microsoft/Windows/INetCache/Content.Outlook/KTA67LSY/VTWC_Feed%20Layout%20Document_Master_v1.1.xls.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ites/VirginTrainsWestCoast-CRMProject/Shared%20Documents/General/Development%20Documentation/Interface%20Documentation/VTWC_Feed%20Layout%20Document_Master_v1.1.xls.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ites/VirginTrainsWestCoast-CRMProject/Shared%20Documents/General/Development%20Documentation/Interface%20Documentation/VTWC_Feed%20Layout%20Document_Master.xl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ed Layout Document Overview"/>
      <sheetName val="Version Control"/>
      <sheetName val="Instructions"/>
      <sheetName val="Source_Data"/>
      <sheetName val="Feed_Inventory"/>
      <sheetName val="Feed Inventory Field Definition"/>
      <sheetName val="ADR Cash"/>
      <sheetName val="Traveller TTLNew"/>
      <sheetName val="Traveller Renew"/>
      <sheetName val="Traveller Approved"/>
      <sheetName val="VAFC Points"/>
      <sheetName val="VAFC Handback"/>
      <sheetName val="Evolvi Railblazers"/>
      <sheetName val="Nexus Alpha Journey Check"/>
      <sheetName val="Nectar PAF"/>
      <sheetName val="Nectar SKU"/>
      <sheetName val="Creator NAS Questions"/>
      <sheetName val="Creator NAS Push"/>
      <sheetName val="Creator NAS Pull"/>
      <sheetName val="Creator NAS Survey"/>
      <sheetName val="Adobe Broadlog"/>
      <sheetName val="Adobe Delivery"/>
      <sheetName val="Adobe Tracking"/>
      <sheetName val="Promotion PINs"/>
      <sheetName val="Beam"/>
      <sheetName val="Wifi OnBoard"/>
      <sheetName val="TOCPLUS Customer"/>
      <sheetName val="TOCPLUS Transaction"/>
      <sheetName val="TOCPLUS Bookings"/>
      <sheetName val="TOCPLUS Journey"/>
      <sheetName val="TOCPLUS Journey Legs"/>
      <sheetName val="TOCPLUS Legs"/>
      <sheetName val="TOCPLUS Nectar"/>
      <sheetName val="TOCPLUS Traveller"/>
      <sheetName val="TOCPLUS VA Flyers"/>
      <sheetName val="TOCPLUS Fallow Groups"/>
      <sheetName val="TOCPLUS Seasons"/>
      <sheetName val="TOCPLUS Account Status"/>
      <sheetName val="TOCPLUS Supplement"/>
      <sheetName val="TOCPLUS Refunds"/>
      <sheetName val="TOCPLUS Stations"/>
      <sheetName val="TOCPLUS MobileTickets"/>
      <sheetName val="TOCPLUS FlagFile"/>
      <sheetName val="Bugle"/>
      <sheetName val="Feed_Template Examples"/>
      <sheetName val="Drop Downs"/>
      <sheetName val="GDPRCategories"/>
    </sheetNames>
    <sheetDataSet>
      <sheetData sheetId="0"/>
      <sheetData sheetId="1"/>
      <sheetData sheetId="2"/>
      <sheetData sheetId="3"/>
      <sheetData sheetId="4">
        <row r="5">
          <cell r="A5">
            <v>11</v>
          </cell>
          <cell r="B5" t="str">
            <v>Cash</v>
          </cell>
          <cell r="C5" t="str">
            <v>ADR Cash</v>
          </cell>
          <cell r="D5" t="str">
            <v>ADR</v>
          </cell>
          <cell r="E5" t="str">
            <v>File from Celaton to Trainline / Merkle with refund requests.  Can be multiple files if large volumes of refunds processed</v>
          </cell>
          <cell r="F5" t="str">
            <v>Daily</v>
          </cell>
          <cell r="G5" t="str">
            <v>Input</v>
          </cell>
          <cell r="H5" t="str">
            <v>Merkle</v>
          </cell>
          <cell r="I5" t="str">
            <v>No</v>
          </cell>
          <cell r="J5" t="str">
            <v>Yes</v>
          </cell>
          <cell r="K5" t="str">
            <v>Incremental</v>
          </cell>
          <cell r="L5" t="str">
            <v>No</v>
          </cell>
          <cell r="M5"/>
          <cell r="N5" t="str">
            <v>Cash_ddMMyy_HHmmss.csv</v>
          </cell>
          <cell r="O5" t="str">
            <v>Delimited</v>
          </cell>
          <cell r="P5" t="str">
            <v>,</v>
          </cell>
          <cell r="Q5" t="str">
            <v>CRLF</v>
          </cell>
          <cell r="R5" t="str">
            <v>Header</v>
          </cell>
          <cell r="S5" t="str">
            <v>No</v>
          </cell>
          <cell r="T5" t="str">
            <v>Other</v>
          </cell>
          <cell r="U5" t="str">
            <v>Merkle SFTP</v>
          </cell>
          <cell r="V5"/>
          <cell r="W5" t="str">
            <v>No</v>
          </cell>
          <cell r="X5"/>
          <cell r="Y5" t="str">
            <v>N</v>
          </cell>
          <cell r="Z5" t="str">
            <v>N</v>
          </cell>
          <cell r="AA5" t="str">
            <v>N</v>
          </cell>
          <cell r="AB5" t="str">
            <v>VTWC - Craig Scott / Craig.Scott@virgintrains.co.uk
Celaton - Gina Gray / Gina.gray@celaton.com</v>
          </cell>
          <cell r="AC5" t="str">
            <v>Copy of this file to be received by Merkle</v>
          </cell>
          <cell r="AD5"/>
        </row>
        <row r="6">
          <cell r="A6">
            <v>12</v>
          </cell>
          <cell r="B6" t="str">
            <v>TTLNew</v>
          </cell>
          <cell r="C6" t="str">
            <v>Traveller TTLNew</v>
          </cell>
          <cell r="D6" t="str">
            <v>Traveller</v>
          </cell>
          <cell r="E6" t="str">
            <v>File that informs Granby of who should be targeted to apply for Traveller membership</v>
          </cell>
          <cell r="F6" t="str">
            <v>Monthly (15th)</v>
          </cell>
          <cell r="G6" t="str">
            <v>Output</v>
          </cell>
          <cell r="H6" t="str">
            <v>GRANBY</v>
          </cell>
          <cell r="I6" t="str">
            <v>No</v>
          </cell>
          <cell r="J6" t="str">
            <v>Yes</v>
          </cell>
          <cell r="K6" t="str">
            <v>Incremental</v>
          </cell>
          <cell r="L6" t="str">
            <v>No</v>
          </cell>
          <cell r="M6"/>
          <cell r="N6" t="str">
            <v>VTR001_TTLNew_??????????????.csv</v>
          </cell>
          <cell r="O6" t="str">
            <v>Delimited</v>
          </cell>
          <cell r="P6" t="str">
            <v>,</v>
          </cell>
          <cell r="Q6" t="str">
            <v>CRLF</v>
          </cell>
          <cell r="R6" t="str">
            <v>Header</v>
          </cell>
          <cell r="S6" t="str">
            <v>No</v>
          </cell>
          <cell r="T6" t="str">
            <v>Other</v>
          </cell>
          <cell r="U6" t="str">
            <v>Box</v>
          </cell>
          <cell r="V6"/>
          <cell r="W6" t="str">
            <v>No</v>
          </cell>
          <cell r="X6"/>
          <cell r="Y6" t="str">
            <v>N/A</v>
          </cell>
          <cell r="Z6" t="str">
            <v>N/A</v>
          </cell>
          <cell r="AA6" t="str">
            <v>N/A</v>
          </cell>
          <cell r="AB6" t="str">
            <v>Martyn Hickson / martyn.hickson@virgintrains.co.uk
Jo / jo@granbymarketing.com</v>
          </cell>
          <cell r="AC6" t="str">
            <v>??? In filename is a sequencial Number</v>
          </cell>
          <cell r="AD6"/>
        </row>
        <row r="7">
          <cell r="A7">
            <v>13</v>
          </cell>
          <cell r="B7" t="str">
            <v>Renew</v>
          </cell>
          <cell r="C7" t="str">
            <v>Traveller Renew</v>
          </cell>
          <cell r="D7" t="str">
            <v>Traveller</v>
          </cell>
          <cell r="E7" t="str">
            <v>This is an outbound file that informs Granby of the people that are due for renewal</v>
          </cell>
          <cell r="F7" t="str">
            <v>Monthly (15th)</v>
          </cell>
          <cell r="G7" t="str">
            <v>Output</v>
          </cell>
          <cell r="H7" t="str">
            <v>GRANBY</v>
          </cell>
          <cell r="I7" t="str">
            <v>No</v>
          </cell>
          <cell r="J7" t="str">
            <v>Yes</v>
          </cell>
          <cell r="K7" t="str">
            <v>Incremental</v>
          </cell>
          <cell r="L7" t="str">
            <v>No</v>
          </cell>
          <cell r="M7"/>
          <cell r="N7" t="str">
            <v>VTR001_TTLRenew_??????????????.csv</v>
          </cell>
          <cell r="O7" t="str">
            <v>Delimited</v>
          </cell>
          <cell r="P7" t="str">
            <v>,</v>
          </cell>
          <cell r="Q7" t="str">
            <v>CRLF</v>
          </cell>
          <cell r="R7" t="str">
            <v>Header</v>
          </cell>
          <cell r="S7" t="str">
            <v>No</v>
          </cell>
          <cell r="T7" t="str">
            <v>Other</v>
          </cell>
          <cell r="U7" t="str">
            <v>Box</v>
          </cell>
          <cell r="V7"/>
          <cell r="W7" t="str">
            <v>No</v>
          </cell>
          <cell r="X7"/>
          <cell r="Y7" t="str">
            <v>N/A</v>
          </cell>
          <cell r="Z7" t="str">
            <v>N/A</v>
          </cell>
          <cell r="AA7" t="str">
            <v>N/A</v>
          </cell>
          <cell r="AB7" t="str">
            <v>Martyn Hickson / martyn.hickson@virgintrains.co.uk
Jo / jo@granbymarketing.com</v>
          </cell>
          <cell r="AC7" t="str">
            <v>??? In filename is a sequencial Number</v>
          </cell>
          <cell r="AD7"/>
        </row>
        <row r="8">
          <cell r="A8">
            <v>14</v>
          </cell>
          <cell r="B8" t="str">
            <v>Approved</v>
          </cell>
          <cell r="C8" t="str">
            <v>Traveller Approved</v>
          </cell>
          <cell r="D8" t="str">
            <v>Traveller</v>
          </cell>
          <cell r="E8" t="str">
            <v>This is an inbound feed from Granby of people that have renewed or signed up for Traveller membership</v>
          </cell>
          <cell r="F8" t="str">
            <v>Weekly</v>
          </cell>
          <cell r="G8" t="str">
            <v>Input</v>
          </cell>
          <cell r="H8" t="str">
            <v>Merkle</v>
          </cell>
          <cell r="I8" t="str">
            <v>No</v>
          </cell>
          <cell r="J8" t="str">
            <v>Yes</v>
          </cell>
          <cell r="K8" t="str">
            <v>Incremental</v>
          </cell>
          <cell r="L8" t="str">
            <v>No</v>
          </cell>
          <cell r="M8"/>
          <cell r="N8" t="str">
            <v>VTR001_Weekly_Approved_Applications_YYYYMMDD_??????</v>
          </cell>
          <cell r="O8" t="str">
            <v>Delimited</v>
          </cell>
          <cell r="P8" t="str">
            <v>,</v>
          </cell>
          <cell r="Q8" t="str">
            <v>CRLF</v>
          </cell>
          <cell r="R8" t="str">
            <v>Header</v>
          </cell>
          <cell r="S8" t="str">
            <v>Yes</v>
          </cell>
          <cell r="T8" t="str">
            <v>Other</v>
          </cell>
          <cell r="U8" t="str">
            <v>Merkle SFTP</v>
          </cell>
          <cell r="V8"/>
          <cell r="W8" t="str">
            <v>No</v>
          </cell>
          <cell r="X8"/>
          <cell r="Y8" t="str">
            <v>Y</v>
          </cell>
          <cell r="Z8" t="str">
            <v>Y</v>
          </cell>
          <cell r="AA8" t="str">
            <v>Y</v>
          </cell>
          <cell r="AB8" t="str">
            <v>Martyn Hickson / martyn.hickson@virgintrains.co.uk
Jo / jo@granbymarketing.com</v>
          </cell>
          <cell r="AC8" t="str">
            <v>??? In filename is a sequencial Number</v>
          </cell>
        </row>
        <row r="9">
          <cell r="A9">
            <v>15</v>
          </cell>
          <cell r="B9" t="str">
            <v>Virgin Red</v>
          </cell>
          <cell r="C9"/>
          <cell r="D9" t="str">
            <v>Virgin Red</v>
          </cell>
          <cell r="E9" t="str">
            <v>API for verification of VT customers</v>
          </cell>
          <cell r="F9" t="str">
            <v>Realtime</v>
          </cell>
          <cell r="G9"/>
          <cell r="H9" t="str">
            <v>VIRGIN RED</v>
          </cell>
          <cell r="I9" t="str">
            <v>No</v>
          </cell>
          <cell r="J9" t="str">
            <v>Yes</v>
          </cell>
          <cell r="K9" t="str">
            <v>Incremental</v>
          </cell>
          <cell r="L9" t="str">
            <v>No</v>
          </cell>
          <cell r="M9"/>
          <cell r="N9"/>
          <cell r="O9"/>
          <cell r="P9"/>
          <cell r="Q9"/>
          <cell r="R9"/>
          <cell r="S9"/>
          <cell r="T9"/>
          <cell r="U9" t="str">
            <v>API</v>
          </cell>
          <cell r="V9"/>
          <cell r="W9"/>
          <cell r="X9"/>
          <cell r="Y9"/>
          <cell r="Z9"/>
          <cell r="AA9"/>
          <cell r="AB9"/>
          <cell r="AC9"/>
        </row>
        <row r="10">
          <cell r="A10">
            <v>16</v>
          </cell>
          <cell r="B10" t="str">
            <v>Points</v>
          </cell>
          <cell r="C10" t="str">
            <v>VAFC Points</v>
          </cell>
          <cell r="D10" t="str">
            <v>Virgin Atlantic</v>
          </cell>
          <cell r="E10" t="str">
            <v>File informing VA of purchases eligible for rewards</v>
          </cell>
          <cell r="F10" t="str">
            <v>Daily</v>
          </cell>
          <cell r="G10" t="str">
            <v>Output</v>
          </cell>
          <cell r="H10" t="str">
            <v>VIRGIN ATLANTIC</v>
          </cell>
          <cell r="I10" t="str">
            <v>No</v>
          </cell>
          <cell r="J10" t="str">
            <v>Yes</v>
          </cell>
          <cell r="K10" t="str">
            <v>Incremental</v>
          </cell>
          <cell r="L10" t="str">
            <v>No</v>
          </cell>
          <cell r="M10"/>
          <cell r="N10" t="str">
            <v>VTYYYYMMDD.txt</v>
          </cell>
          <cell r="O10" t="str">
            <v>Delimited</v>
          </cell>
          <cell r="P10" t="str">
            <v>~</v>
          </cell>
          <cell r="Q10" t="str">
            <v>CRLF</v>
          </cell>
          <cell r="R10"/>
          <cell r="S10" t="str">
            <v>No</v>
          </cell>
          <cell r="T10" t="str">
            <v>Other</v>
          </cell>
          <cell r="U10" t="str">
            <v>SFTP</v>
          </cell>
          <cell r="V10"/>
          <cell r="W10" t="str">
            <v>Yes</v>
          </cell>
          <cell r="X10"/>
          <cell r="Y10" t="str">
            <v>N/A</v>
          </cell>
          <cell r="Z10" t="str">
            <v>N/A</v>
          </cell>
          <cell r="AA10" t="str">
            <v>N/A</v>
          </cell>
          <cell r="AB10" t="str">
            <v>Martyn Hickson / martyn.hickson@virgintrains.co.uk
Amanda Tappenden  /  Amanda.Tappenden@fly.virgin.com</v>
          </cell>
          <cell r="AC10"/>
        </row>
        <row r="11">
          <cell r="A11">
            <v>17</v>
          </cell>
          <cell r="B11" t="str">
            <v>Handback</v>
          </cell>
          <cell r="C11" t="str">
            <v>VAFC Handback</v>
          </cell>
          <cell r="D11" t="str">
            <v>Virgin Atlantic</v>
          </cell>
          <cell r="E11" t="str">
            <v>File returned including a response field</v>
          </cell>
          <cell r="F11" t="str">
            <v>Daily</v>
          </cell>
          <cell r="G11" t="str">
            <v>Input</v>
          </cell>
          <cell r="H11" t="str">
            <v>Merkle</v>
          </cell>
          <cell r="I11" t="str">
            <v>No</v>
          </cell>
          <cell r="J11" t="str">
            <v>Yes</v>
          </cell>
          <cell r="K11" t="str">
            <v>Incremental</v>
          </cell>
          <cell r="L11" t="str">
            <v>No</v>
          </cell>
          <cell r="M11"/>
          <cell r="N11" t="str">
            <v>VTYYYYMMDD_HANDBACK.txt</v>
          </cell>
          <cell r="O11" t="str">
            <v>Delimited</v>
          </cell>
          <cell r="P11" t="str">
            <v>~</v>
          </cell>
          <cell r="Q11" t="str">
            <v>CRLF</v>
          </cell>
          <cell r="R11"/>
          <cell r="S11" t="str">
            <v>No</v>
          </cell>
          <cell r="T11" t="str">
            <v>Other</v>
          </cell>
          <cell r="U11" t="str">
            <v>Client SFTP</v>
          </cell>
          <cell r="V11"/>
          <cell r="W11" t="str">
            <v>Yes</v>
          </cell>
          <cell r="X11"/>
          <cell r="Y11"/>
          <cell r="Z11"/>
          <cell r="AA11"/>
          <cell r="AB11" t="str">
            <v>Martyn Hickson / martyn.hickson@virgintrains.co.uk
Amanda Tappenden  /  Amanda.Tappenden@fly.virgin.com</v>
          </cell>
          <cell r="AC11"/>
        </row>
        <row r="12">
          <cell r="A12">
            <v>18</v>
          </cell>
          <cell r="B12" t="str">
            <v>Railblazers</v>
          </cell>
          <cell r="C12" t="str">
            <v>Evolvi Railblazers</v>
          </cell>
          <cell r="D12" t="str">
            <v>Evolvi</v>
          </cell>
          <cell r="E12" t="str">
            <v>Evolvi (Rail Blazers) contains sign-ups for the Business SME booking engine (this is not the TrainLine booking engine</v>
          </cell>
          <cell r="F12" t="str">
            <v>Monthly (1st @ 6AM)</v>
          </cell>
          <cell r="G12" t="str">
            <v>Input</v>
          </cell>
          <cell r="H12" t="str">
            <v>Merkle</v>
          </cell>
          <cell r="I12" t="str">
            <v>No</v>
          </cell>
          <cell r="J12" t="str">
            <v>Yes</v>
          </cell>
          <cell r="K12" t="str">
            <v>Incremental</v>
          </cell>
          <cell r="L12" t="str">
            <v>No</v>
          </cell>
          <cell r="M12"/>
          <cell r="N12"/>
          <cell r="O12" t="str">
            <v>Delimited</v>
          </cell>
          <cell r="P12" t="str">
            <v>,</v>
          </cell>
          <cell r="Q12" t="str">
            <v>CRLF</v>
          </cell>
          <cell r="R12" t="str">
            <v>Header</v>
          </cell>
          <cell r="S12" t="str">
            <v>Yes</v>
          </cell>
          <cell r="T12" t="str">
            <v>Other</v>
          </cell>
          <cell r="U12" t="str">
            <v>Merkle SFTP</v>
          </cell>
          <cell r="V12"/>
          <cell r="W12" t="str">
            <v>No</v>
          </cell>
          <cell r="X12"/>
          <cell r="Y12" t="str">
            <v>Y</v>
          </cell>
          <cell r="Z12" t="str">
            <v>Y</v>
          </cell>
          <cell r="AA12" t="str">
            <v>Y</v>
          </cell>
          <cell r="AB12" t="str">
            <v>Peter Fuller / Peter.Fuller@virgintrains.co.uk
Ivor Perry  /   I.Perry@amaze.com</v>
          </cell>
          <cell r="AC12" t="str">
            <v xml:space="preserve">It is really important that Evolvi customers are excluded / supressed in the Base logic Block for ALL campaigns (solus and programs). This is so we don't cannibalise Rail Blazers sales by promoting the Virgin Trains website and booking engine. </v>
          </cell>
        </row>
        <row r="13">
          <cell r="A13">
            <v>19</v>
          </cell>
          <cell r="B13" t="str">
            <v>JourneyCheck</v>
          </cell>
          <cell r="C13" t="str">
            <v>Nexus Alpha Journey Check</v>
          </cell>
          <cell r="D13" t="str">
            <v>Nexus Alpha Journey Check Alerts</v>
          </cell>
          <cell r="E13" t="str">
            <v>File details new / updates to customers signed up to Nexus Alpha Journey Check Alerts</v>
          </cell>
          <cell r="F13"/>
          <cell r="G13" t="str">
            <v>Input</v>
          </cell>
          <cell r="H13" t="str">
            <v>Merkle</v>
          </cell>
          <cell r="I13" t="str">
            <v>No</v>
          </cell>
          <cell r="J13" t="str">
            <v>Yes</v>
          </cell>
          <cell r="K13" t="str">
            <v>Incremental</v>
          </cell>
          <cell r="L13" t="str">
            <v>No</v>
          </cell>
          <cell r="M13"/>
          <cell r="N13" t="str">
            <v xml:space="preserve"> vt_yyyy-mm-dd-hh-mm.csv </v>
          </cell>
          <cell r="O13" t="str">
            <v>XML</v>
          </cell>
          <cell r="P13"/>
          <cell r="Q13"/>
          <cell r="R13" t="str">
            <v>Header</v>
          </cell>
          <cell r="S13" t="str">
            <v>No</v>
          </cell>
          <cell r="T13" t="str">
            <v>Other</v>
          </cell>
          <cell r="U13" t="str">
            <v>Merkle SFTP</v>
          </cell>
          <cell r="V13"/>
          <cell r="W13" t="str">
            <v>Yes</v>
          </cell>
          <cell r="X13"/>
          <cell r="Y13" t="str">
            <v>Y</v>
          </cell>
          <cell r="Z13" t="str">
            <v>Y</v>
          </cell>
          <cell r="AA13" t="str">
            <v>Y</v>
          </cell>
          <cell r="AB13" t="str">
            <v xml:space="preserve">Paul Steele / Paul.Steele@virgintrains.co.uk
Paul Coleman / paul.coleman@nexusalpha.com </v>
          </cell>
          <cell r="AC13" t="str">
            <v xml:space="preserve">XML format.  Each user can have mutiple alerts setup.  </v>
          </cell>
        </row>
        <row r="14">
          <cell r="A14">
            <v>20</v>
          </cell>
          <cell r="B14" t="str">
            <v>PAF</v>
          </cell>
          <cell r="C14" t="str">
            <v>Nectar PAF</v>
          </cell>
          <cell r="D14" t="str">
            <v>Trainline</v>
          </cell>
          <cell r="E14" t="str">
            <v>Points Accrual File. This is the main feed to Nectar to inform them who should be given points</v>
          </cell>
          <cell r="F14" t="str">
            <v>Daily</v>
          </cell>
          <cell r="G14" t="str">
            <v>Output</v>
          </cell>
          <cell r="H14" t="str">
            <v>AIMIA</v>
          </cell>
          <cell r="I14" t="str">
            <v>No</v>
          </cell>
          <cell r="J14" t="str">
            <v>Yes</v>
          </cell>
          <cell r="K14" t="str">
            <v>Incremental</v>
          </cell>
          <cell r="L14" t="str">
            <v>No</v>
          </cell>
          <cell r="M14"/>
          <cell r="N14" t="str">
            <v>PNTSACCLNNNNNNVIRGINTR.dat</v>
          </cell>
          <cell r="O14" t="str">
            <v>Fixed Width</v>
          </cell>
          <cell r="P14"/>
          <cell r="Q14" t="str">
            <v>LF</v>
          </cell>
          <cell r="R14" t="str">
            <v>Both</v>
          </cell>
          <cell r="S14"/>
          <cell r="T14" t="str">
            <v>Other</v>
          </cell>
          <cell r="U14" t="str">
            <v>SFTP</v>
          </cell>
          <cell r="V14"/>
          <cell r="W14" t="str">
            <v>Yes</v>
          </cell>
          <cell r="X14"/>
          <cell r="Y14" t="str">
            <v>N/A</v>
          </cell>
          <cell r="Z14" t="str">
            <v>N/A</v>
          </cell>
          <cell r="AA14" t="str">
            <v>N/A</v>
          </cell>
          <cell r="AB14" t="str">
            <v>Martyn Hickson / martyn.hickson@virgintrains.co.uk
Hue Fanshawe /  Hew.Fanshawe@aimia.com</v>
          </cell>
          <cell r="AC14"/>
        </row>
        <row r="15">
          <cell r="A15">
            <v>42</v>
          </cell>
          <cell r="B15" t="str">
            <v>SKU</v>
          </cell>
          <cell r="C15" t="str">
            <v>Nectar SKU</v>
          </cell>
          <cell r="D15" t="str">
            <v>Trainline</v>
          </cell>
          <cell r="E15" t="str">
            <v xml:space="preserve">SKU file.  Details transactions to be sent to The Nectar Datawarehouse (NDWH) </v>
          </cell>
          <cell r="F15" t="str">
            <v>Daily</v>
          </cell>
          <cell r="G15" t="str">
            <v>Output</v>
          </cell>
          <cell r="H15" t="str">
            <v>AIMIA</v>
          </cell>
          <cell r="I15" t="str">
            <v>No</v>
          </cell>
          <cell r="J15" t="str">
            <v>Yes</v>
          </cell>
          <cell r="K15" t="str">
            <v>Incremental</v>
          </cell>
          <cell r="L15" t="str">
            <v>No</v>
          </cell>
          <cell r="M15"/>
          <cell r="N15" t="str">
            <v>VTTRANSRN0001VIRGINTR.dat</v>
          </cell>
          <cell r="O15" t="str">
            <v>Delimited</v>
          </cell>
          <cell r="P15" t="str">
            <v>|</v>
          </cell>
          <cell r="Q15" t="str">
            <v>LF</v>
          </cell>
          <cell r="R15" t="str">
            <v>Both</v>
          </cell>
          <cell r="S15" t="str">
            <v>No</v>
          </cell>
          <cell r="T15" t="str">
            <v>Other</v>
          </cell>
          <cell r="U15" t="str">
            <v>Client SFTP</v>
          </cell>
          <cell r="V15"/>
          <cell r="W15" t="str">
            <v>Yes</v>
          </cell>
          <cell r="X15"/>
          <cell r="Y15" t="str">
            <v>N/A</v>
          </cell>
          <cell r="Z15" t="str">
            <v>N/A</v>
          </cell>
          <cell r="AA15" t="str">
            <v>N/A</v>
          </cell>
          <cell r="AB15" t="str">
            <v>Martyn Hickson / martyn.hickson@virgintrains.co.uk
Hue Fanshawe /  Hew.Fanshawe@aimia.com</v>
          </cell>
          <cell r="AC15" t="str">
            <v>FFFFFFFF is the name of the file (as specified in the interface definition), NNNNNN is an incremental number which will increase by 1 each time a file is sent and SSSSSSSSSS is the unique Id that has been assigned to the relevant sponsor.</v>
          </cell>
        </row>
        <row r="16">
          <cell r="A16">
            <v>23</v>
          </cell>
          <cell r="B16" t="str">
            <v>NAS Questions</v>
          </cell>
          <cell r="C16" t="str">
            <v>Creator NAS Questions</v>
          </cell>
          <cell r="D16" t="str">
            <v>ITG Creator</v>
          </cell>
          <cell r="E16" t="str">
            <v>File containing lookup to survey questions</v>
          </cell>
          <cell r="F16"/>
          <cell r="G16" t="str">
            <v>Input</v>
          </cell>
          <cell r="H16" t="str">
            <v>Merkle</v>
          </cell>
          <cell r="I16" t="str">
            <v>No</v>
          </cell>
          <cell r="J16" t="str">
            <v>Yes</v>
          </cell>
          <cell r="K16" t="str">
            <v>Incremental</v>
          </cell>
          <cell r="L16" t="str">
            <v>No</v>
          </cell>
          <cell r="M16"/>
          <cell r="N16" t="str">
            <v>VT_NAS_Questions_DDMMYY.csv</v>
          </cell>
          <cell r="O16" t="str">
            <v>Delimited</v>
          </cell>
          <cell r="P16" t="str">
            <v>,</v>
          </cell>
          <cell r="Q16" t="str">
            <v>CRLF</v>
          </cell>
          <cell r="R16" t="str">
            <v>Header</v>
          </cell>
          <cell r="S16"/>
          <cell r="T16" t="str">
            <v>Other</v>
          </cell>
          <cell r="U16" t="str">
            <v>Client SFTP</v>
          </cell>
          <cell r="V16"/>
          <cell r="W16" t="str">
            <v>No</v>
          </cell>
          <cell r="X16"/>
          <cell r="Y16" t="str">
            <v>N</v>
          </cell>
          <cell r="Z16" t="str">
            <v>N</v>
          </cell>
          <cell r="AA16" t="str">
            <v>N</v>
          </cell>
          <cell r="AB16" t="str">
            <v>David Franklin / David.Franklin@virgintrains.co.uk
Sheryl Gannaway /  sheryl.gannaway@creator.co.uk</v>
          </cell>
          <cell r="AC16"/>
        </row>
        <row r="17">
          <cell r="A17">
            <v>24</v>
          </cell>
          <cell r="B17" t="str">
            <v>NAS Push</v>
          </cell>
          <cell r="C17" t="str">
            <v>Creator NAS Push</v>
          </cell>
          <cell r="D17" t="str">
            <v>ITG Creator</v>
          </cell>
          <cell r="E17" t="str">
            <v>File containing people that have responded to the survey by request</v>
          </cell>
          <cell r="F17"/>
          <cell r="G17" t="str">
            <v>Input</v>
          </cell>
          <cell r="H17" t="str">
            <v>Merkle</v>
          </cell>
          <cell r="I17" t="str">
            <v>No</v>
          </cell>
          <cell r="J17" t="str">
            <v>Yes</v>
          </cell>
          <cell r="K17" t="str">
            <v>Incremental</v>
          </cell>
          <cell r="L17" t="str">
            <v>No</v>
          </cell>
          <cell r="M17"/>
          <cell r="N17" t="str">
            <v>VT_NAS_PUSH_Responses_DDMMYY.xlsx</v>
          </cell>
          <cell r="O17" t="str">
            <v>Delimited</v>
          </cell>
          <cell r="P17" t="str">
            <v>,</v>
          </cell>
          <cell r="Q17" t="str">
            <v>CRLF</v>
          </cell>
          <cell r="R17" t="str">
            <v>Header</v>
          </cell>
          <cell r="S17"/>
          <cell r="T17" t="str">
            <v>Other</v>
          </cell>
          <cell r="U17" t="str">
            <v>Client SFTP</v>
          </cell>
          <cell r="V17"/>
          <cell r="W17" t="str">
            <v>No</v>
          </cell>
          <cell r="X17"/>
          <cell r="Y17" t="str">
            <v>Y</v>
          </cell>
          <cell r="Z17" t="str">
            <v>N</v>
          </cell>
          <cell r="AA17" t="str">
            <v>N</v>
          </cell>
          <cell r="AB17" t="str">
            <v>David Franklin / David.Franklin@virgintrains.co.uk
Sheryl Gannaway /  sheryl.gannaway@creator.co.uk</v>
          </cell>
          <cell r="AC17"/>
        </row>
        <row r="18">
          <cell r="A18">
            <v>25</v>
          </cell>
          <cell r="B18" t="str">
            <v>NAS Pull</v>
          </cell>
          <cell r="C18" t="str">
            <v>Creator NAS Pull</v>
          </cell>
          <cell r="D18" t="str">
            <v>ITG Creator</v>
          </cell>
          <cell r="E18" t="str">
            <v>File containing people that has responded to the survey by choice</v>
          </cell>
          <cell r="F18"/>
          <cell r="G18" t="str">
            <v>Input</v>
          </cell>
          <cell r="H18" t="str">
            <v>Merkle</v>
          </cell>
          <cell r="I18" t="str">
            <v>No</v>
          </cell>
          <cell r="J18" t="str">
            <v>Yes</v>
          </cell>
          <cell r="K18" t="str">
            <v>Incremental</v>
          </cell>
          <cell r="L18" t="str">
            <v>No</v>
          </cell>
          <cell r="M18"/>
          <cell r="N18" t="str">
            <v>VT_NAS_PULL_Responses_DDMMYY.xlsx</v>
          </cell>
          <cell r="O18" t="str">
            <v>Delimited</v>
          </cell>
          <cell r="P18" t="str">
            <v>,</v>
          </cell>
          <cell r="Q18" t="str">
            <v>CRLF</v>
          </cell>
          <cell r="R18" t="str">
            <v>Header</v>
          </cell>
          <cell r="S18"/>
          <cell r="T18" t="str">
            <v>Other</v>
          </cell>
          <cell r="U18" t="str">
            <v>Client SFTP</v>
          </cell>
          <cell r="V18"/>
          <cell r="W18" t="str">
            <v>No</v>
          </cell>
          <cell r="X18"/>
          <cell r="Y18" t="str">
            <v>Y</v>
          </cell>
          <cell r="Z18" t="str">
            <v>N</v>
          </cell>
          <cell r="AA18" t="str">
            <v>Y</v>
          </cell>
          <cell r="AB18" t="str">
            <v>David Franklin / David.Franklin@virgintrains.co.uk
Sheryl Gannaway /  sheryl.gannaway@creator.co.uk</v>
          </cell>
          <cell r="AC18"/>
        </row>
        <row r="19">
          <cell r="A19">
            <v>39</v>
          </cell>
          <cell r="B19" t="str">
            <v>NAS Survey</v>
          </cell>
          <cell r="C19" t="str">
            <v>Creator NAS Survey</v>
          </cell>
          <cell r="D19" t="str">
            <v>ITG Creator</v>
          </cell>
          <cell r="E19" t="str">
            <v>File containing customers for Creator to survey</v>
          </cell>
          <cell r="F19"/>
          <cell r="G19" t="str">
            <v>Output</v>
          </cell>
          <cell r="H19" t="str">
            <v>Creator</v>
          </cell>
          <cell r="I19" t="str">
            <v>No</v>
          </cell>
          <cell r="J19" t="str">
            <v>Yes</v>
          </cell>
          <cell r="K19" t="str">
            <v>Incremental</v>
          </cell>
          <cell r="L19" t="str">
            <v>No</v>
          </cell>
          <cell r="M19"/>
          <cell r="N19" t="str">
            <v>VT_NAS_New_Format_DDMMYY.csv</v>
          </cell>
          <cell r="O19" t="str">
            <v>Delimited</v>
          </cell>
          <cell r="P19" t="str">
            <v>,</v>
          </cell>
          <cell r="Q19" t="str">
            <v>CRLF</v>
          </cell>
          <cell r="R19" t="str">
            <v>Header</v>
          </cell>
          <cell r="S19" t="str">
            <v>No</v>
          </cell>
          <cell r="T19" t="str">
            <v>Other</v>
          </cell>
          <cell r="U19" t="str">
            <v>Client SFTP</v>
          </cell>
          <cell r="V19"/>
          <cell r="W19" t="str">
            <v>No</v>
          </cell>
          <cell r="X19"/>
          <cell r="Y19" t="str">
            <v>N/A</v>
          </cell>
          <cell r="Z19" t="str">
            <v>N/A</v>
          </cell>
          <cell r="AA19" t="str">
            <v>N/A</v>
          </cell>
          <cell r="AB19" t="str">
            <v>David Franklin / David.Franklin@virgintrains.co.uk
Sheryl Gannaway /  sheryl.gannaway@creator.co.uk</v>
          </cell>
          <cell r="AC19" t="str">
            <v>New feed.  We require the selection criteria for this campaign</v>
          </cell>
        </row>
        <row r="20">
          <cell r="A20">
            <v>26</v>
          </cell>
          <cell r="B20" t="str">
            <v>Broadlog</v>
          </cell>
          <cell r="C20" t="str">
            <v>Adobe Broadlog</v>
          </cell>
          <cell r="D20" t="str">
            <v>Adobe</v>
          </cell>
          <cell r="E20" t="str">
            <v>This is the main Adobe campaign history file</v>
          </cell>
          <cell r="F20" t="str">
            <v>One Off</v>
          </cell>
          <cell r="G20" t="str">
            <v>Input</v>
          </cell>
          <cell r="H20" t="str">
            <v>Merkle</v>
          </cell>
          <cell r="I20" t="str">
            <v>No</v>
          </cell>
          <cell r="J20" t="str">
            <v>Yes</v>
          </cell>
          <cell r="K20" t="str">
            <v>Incremental</v>
          </cell>
          <cell r="L20" t="str">
            <v>No</v>
          </cell>
          <cell r="M20"/>
          <cell r="N20"/>
          <cell r="O20"/>
          <cell r="P20"/>
          <cell r="Q20"/>
          <cell r="R20"/>
          <cell r="S20"/>
          <cell r="T20"/>
          <cell r="U20" t="str">
            <v>Client SFTP</v>
          </cell>
          <cell r="V20"/>
          <cell r="W20"/>
          <cell r="X20"/>
          <cell r="Y20" t="str">
            <v>N</v>
          </cell>
          <cell r="Z20" t="str">
            <v>N</v>
          </cell>
          <cell r="AA20" t="str">
            <v>N</v>
          </cell>
          <cell r="AB20"/>
          <cell r="AC20"/>
        </row>
        <row r="21">
          <cell r="A21">
            <v>27</v>
          </cell>
          <cell r="B21" t="str">
            <v>Delivery</v>
          </cell>
          <cell r="C21" t="str">
            <v>Adobe Delivery</v>
          </cell>
          <cell r="D21" t="str">
            <v>Adobe</v>
          </cell>
          <cell r="E21" t="str">
            <v>This holds the deliverabilty details</v>
          </cell>
          <cell r="F21" t="str">
            <v>One Off</v>
          </cell>
          <cell r="G21" t="str">
            <v>Input</v>
          </cell>
          <cell r="H21" t="str">
            <v>Merkle</v>
          </cell>
          <cell r="I21" t="str">
            <v>No</v>
          </cell>
          <cell r="J21" t="str">
            <v>Yes</v>
          </cell>
          <cell r="K21" t="str">
            <v>Incremental</v>
          </cell>
          <cell r="L21" t="str">
            <v>No</v>
          </cell>
          <cell r="M21"/>
          <cell r="N21"/>
          <cell r="O21"/>
          <cell r="P21"/>
          <cell r="Q21"/>
          <cell r="R21"/>
          <cell r="S21"/>
          <cell r="T21"/>
          <cell r="U21" t="str">
            <v>Client SFTP</v>
          </cell>
          <cell r="V21"/>
          <cell r="W21"/>
          <cell r="X21"/>
          <cell r="Y21" t="str">
            <v>N</v>
          </cell>
          <cell r="Z21" t="str">
            <v>N</v>
          </cell>
          <cell r="AA21" t="str">
            <v>N</v>
          </cell>
          <cell r="AB21"/>
          <cell r="AC21"/>
        </row>
        <row r="22">
          <cell r="A22">
            <v>28</v>
          </cell>
          <cell r="B22" t="str">
            <v>Tracking</v>
          </cell>
          <cell r="C22" t="str">
            <v>Adobe Tracking</v>
          </cell>
          <cell r="D22" t="str">
            <v>Adobe</v>
          </cell>
          <cell r="E22" t="str">
            <v xml:space="preserve">This holds the opens and clicks </v>
          </cell>
          <cell r="F22" t="str">
            <v>One Off</v>
          </cell>
          <cell r="G22" t="str">
            <v>Input</v>
          </cell>
          <cell r="H22" t="str">
            <v>Merkle</v>
          </cell>
          <cell r="I22" t="str">
            <v>No</v>
          </cell>
          <cell r="J22" t="str">
            <v>Yes</v>
          </cell>
          <cell r="K22" t="str">
            <v>Incremental</v>
          </cell>
          <cell r="L22" t="str">
            <v>No</v>
          </cell>
          <cell r="M22"/>
          <cell r="N22"/>
          <cell r="O22"/>
          <cell r="P22"/>
          <cell r="Q22"/>
          <cell r="R22"/>
          <cell r="S22"/>
          <cell r="T22"/>
          <cell r="U22" t="str">
            <v>Client SFTP</v>
          </cell>
          <cell r="V22"/>
          <cell r="W22"/>
          <cell r="X22"/>
          <cell r="Y22" t="str">
            <v>N</v>
          </cell>
          <cell r="Z22" t="str">
            <v>N</v>
          </cell>
          <cell r="AA22" t="str">
            <v>N</v>
          </cell>
          <cell r="AB22"/>
          <cell r="AC22"/>
        </row>
        <row r="23">
          <cell r="A23">
            <v>31</v>
          </cell>
          <cell r="B23" t="str">
            <v>Promotion PINs</v>
          </cell>
          <cell r="C23" t="str">
            <v>Promotion PINs</v>
          </cell>
          <cell r="D23" t="str">
            <v>Trainline</v>
          </cell>
          <cell r="E23" t="str">
            <v>File of PINs provided for campaigns on request</v>
          </cell>
          <cell r="F23" t="str">
            <v>Adhoc</v>
          </cell>
          <cell r="G23" t="str">
            <v>Input</v>
          </cell>
          <cell r="H23" t="str">
            <v>Merkle</v>
          </cell>
          <cell r="I23" t="str">
            <v>No</v>
          </cell>
          <cell r="J23" t="str">
            <v>Yes</v>
          </cell>
          <cell r="K23" t="str">
            <v>Incremental</v>
          </cell>
          <cell r="L23" t="str">
            <v>No</v>
          </cell>
          <cell r="M23"/>
          <cell r="N23"/>
          <cell r="O23"/>
          <cell r="P23"/>
          <cell r="Q23"/>
          <cell r="R23"/>
          <cell r="S23"/>
          <cell r="T23"/>
          <cell r="U23"/>
          <cell r="V23"/>
          <cell r="W23"/>
          <cell r="X23"/>
          <cell r="Y23" t="str">
            <v>N</v>
          </cell>
          <cell r="Z23" t="str">
            <v>N</v>
          </cell>
          <cell r="AA23" t="str">
            <v>N</v>
          </cell>
          <cell r="AB23"/>
          <cell r="AC23"/>
        </row>
        <row r="24">
          <cell r="A24">
            <v>32</v>
          </cell>
          <cell r="B24" t="str">
            <v>Beam</v>
          </cell>
          <cell r="C24" t="str">
            <v>Beam</v>
          </cell>
          <cell r="D24" t="str">
            <v>Go Media</v>
          </cell>
          <cell r="E24" t="str">
            <v>BEAM contains customers who have watched BEAM on a VT service</v>
          </cell>
          <cell r="F24"/>
          <cell r="G24" t="str">
            <v>Input</v>
          </cell>
          <cell r="H24" t="str">
            <v>Merkle</v>
          </cell>
          <cell r="I24" t="str">
            <v>No</v>
          </cell>
          <cell r="J24" t="str">
            <v>Yes</v>
          </cell>
          <cell r="K24" t="str">
            <v>Incremental</v>
          </cell>
          <cell r="L24" t="str">
            <v>No</v>
          </cell>
          <cell r="M24"/>
          <cell r="N24"/>
          <cell r="O24"/>
          <cell r="P24"/>
          <cell r="Q24"/>
          <cell r="R24"/>
          <cell r="S24"/>
          <cell r="T24"/>
          <cell r="U24" t="str">
            <v>API</v>
          </cell>
          <cell r="V24"/>
          <cell r="W24"/>
          <cell r="X24"/>
          <cell r="Y24"/>
          <cell r="Z24"/>
          <cell r="AA24"/>
          <cell r="AB24"/>
          <cell r="AC24"/>
        </row>
        <row r="25">
          <cell r="A25">
            <v>35</v>
          </cell>
          <cell r="B25" t="str">
            <v>Wifi OnBoard</v>
          </cell>
          <cell r="C25" t="str">
            <v>Wifi OnBoard</v>
          </cell>
          <cell r="D25" t="str">
            <v>McLaren</v>
          </cell>
          <cell r="E25" t="str">
            <v>Feed containing OnBoard Wifi data</v>
          </cell>
          <cell r="F25" t="str">
            <v>Daily</v>
          </cell>
          <cell r="G25" t="str">
            <v>Input</v>
          </cell>
          <cell r="H25" t="str">
            <v>Merkle</v>
          </cell>
          <cell r="I25" t="str">
            <v>No</v>
          </cell>
          <cell r="J25" t="str">
            <v>Yes</v>
          </cell>
          <cell r="K25" t="str">
            <v>Incremental</v>
          </cell>
          <cell r="L25" t="str">
            <v>No</v>
          </cell>
          <cell r="M25"/>
          <cell r="N25"/>
          <cell r="O25"/>
          <cell r="P25"/>
          <cell r="Q25"/>
          <cell r="R25"/>
          <cell r="S25"/>
          <cell r="T25"/>
          <cell r="U25" t="str">
            <v>Merkle SFTP</v>
          </cell>
          <cell r="V25"/>
          <cell r="W25"/>
          <cell r="X25"/>
          <cell r="Y25" t="str">
            <v>Y</v>
          </cell>
          <cell r="Z25" t="str">
            <v>Y</v>
          </cell>
          <cell r="AA25" t="str">
            <v>Y</v>
          </cell>
          <cell r="AB25"/>
          <cell r="AC25"/>
        </row>
        <row r="26">
          <cell r="A26">
            <v>43</v>
          </cell>
          <cell r="B26" t="str">
            <v>Customer</v>
          </cell>
          <cell r="C26" t="str">
            <v>TOCPLUS Customer</v>
          </cell>
          <cell r="D26" t="str">
            <v>TOC+</v>
          </cell>
          <cell r="E26"/>
          <cell r="F26" t="str">
            <v>Daily</v>
          </cell>
          <cell r="G26" t="str">
            <v>Input</v>
          </cell>
          <cell r="H26" t="str">
            <v>Merkle</v>
          </cell>
          <cell r="I26" t="str">
            <v>No</v>
          </cell>
          <cell r="J26" t="str">
            <v>No</v>
          </cell>
          <cell r="K26" t="str">
            <v>Incremental</v>
          </cell>
          <cell r="L26" t="str">
            <v>No</v>
          </cell>
          <cell r="M26"/>
          <cell r="N26" t="str">
            <v>VT_MKT_YYYYMMDDHHMMSS_Customers.csv</v>
          </cell>
          <cell r="O26" t="str">
            <v>Delimited</v>
          </cell>
          <cell r="P26" t="str">
            <v>|</v>
          </cell>
          <cell r="Q26" t="str">
            <v>LF</v>
          </cell>
          <cell r="R26" t="str">
            <v>Header</v>
          </cell>
          <cell r="S26" t="str">
            <v>Yes</v>
          </cell>
          <cell r="T26" t="str">
            <v>Other</v>
          </cell>
          <cell r="U26" t="str">
            <v>Client SFTP</v>
          </cell>
          <cell r="V26" t="str">
            <v>\data</v>
          </cell>
          <cell r="W26" t="str">
            <v>No</v>
          </cell>
          <cell r="X26"/>
          <cell r="Y26" t="str">
            <v>Y</v>
          </cell>
          <cell r="Z26" t="str">
            <v>Y</v>
          </cell>
          <cell r="AA26" t="str">
            <v>Y</v>
          </cell>
          <cell r="AB26"/>
          <cell r="AC26"/>
        </row>
        <row r="27">
          <cell r="A27">
            <v>44</v>
          </cell>
          <cell r="B27" t="str">
            <v>Transaction</v>
          </cell>
          <cell r="C27" t="str">
            <v>TOCPLUS Transaction</v>
          </cell>
          <cell r="D27" t="str">
            <v>TOC+</v>
          </cell>
          <cell r="E27"/>
          <cell r="F27" t="str">
            <v>Daily</v>
          </cell>
          <cell r="G27" t="str">
            <v>Input</v>
          </cell>
          <cell r="H27" t="str">
            <v>Merkle</v>
          </cell>
          <cell r="I27" t="str">
            <v>No</v>
          </cell>
          <cell r="J27" t="str">
            <v>No</v>
          </cell>
          <cell r="K27" t="str">
            <v>Incremental</v>
          </cell>
          <cell r="L27" t="str">
            <v>No</v>
          </cell>
          <cell r="M27"/>
          <cell r="N27" t="str">
            <v>VT_MKT_YYYYMMDDHHMMSS_Transactions.csv</v>
          </cell>
          <cell r="O27" t="str">
            <v>Delimited</v>
          </cell>
          <cell r="P27" t="str">
            <v>|</v>
          </cell>
          <cell r="Q27" t="str">
            <v>LF</v>
          </cell>
          <cell r="R27" t="str">
            <v>Header</v>
          </cell>
          <cell r="S27" t="str">
            <v>Yes</v>
          </cell>
          <cell r="T27" t="str">
            <v>Other</v>
          </cell>
          <cell r="U27" t="str">
            <v>Client SFTP</v>
          </cell>
          <cell r="V27" t="str">
            <v>\data</v>
          </cell>
          <cell r="W27" t="str">
            <v>No</v>
          </cell>
          <cell r="X27"/>
          <cell r="Y27" t="str">
            <v>N</v>
          </cell>
          <cell r="Z27" t="str">
            <v>N</v>
          </cell>
          <cell r="AA27" t="str">
            <v>N</v>
          </cell>
          <cell r="AB27"/>
          <cell r="AC27"/>
        </row>
        <row r="28">
          <cell r="A28">
            <v>45</v>
          </cell>
          <cell r="B28" t="str">
            <v>Bookings</v>
          </cell>
          <cell r="C28" t="str">
            <v>TOCPLUS Bookings</v>
          </cell>
          <cell r="D28" t="str">
            <v>TOC+</v>
          </cell>
          <cell r="E28"/>
          <cell r="F28" t="str">
            <v>Daily</v>
          </cell>
          <cell r="G28" t="str">
            <v>Input</v>
          </cell>
          <cell r="H28" t="str">
            <v>Merkle</v>
          </cell>
          <cell r="I28" t="str">
            <v>No</v>
          </cell>
          <cell r="J28" t="str">
            <v>No</v>
          </cell>
          <cell r="K28" t="str">
            <v>Incremental</v>
          </cell>
          <cell r="L28" t="str">
            <v>No</v>
          </cell>
          <cell r="M28"/>
          <cell r="N28" t="str">
            <v>VT_MKT_YYYYMMDDHHMMSS_Bookings.csv</v>
          </cell>
          <cell r="O28" t="str">
            <v>Delimited</v>
          </cell>
          <cell r="P28" t="str">
            <v>|</v>
          </cell>
          <cell r="Q28" t="str">
            <v>LF</v>
          </cell>
          <cell r="R28" t="str">
            <v>Header</v>
          </cell>
          <cell r="S28" t="str">
            <v>Yes</v>
          </cell>
          <cell r="T28" t="str">
            <v>Other</v>
          </cell>
          <cell r="U28" t="str">
            <v>Client SFTP</v>
          </cell>
          <cell r="V28" t="str">
            <v>\data</v>
          </cell>
          <cell r="W28" t="str">
            <v>No</v>
          </cell>
          <cell r="X28"/>
          <cell r="Y28" t="str">
            <v>N</v>
          </cell>
          <cell r="Z28" t="str">
            <v>N</v>
          </cell>
          <cell r="AA28" t="str">
            <v>N</v>
          </cell>
          <cell r="AB28"/>
          <cell r="AC28"/>
        </row>
        <row r="29">
          <cell r="A29">
            <v>46</v>
          </cell>
          <cell r="B29" t="str">
            <v>Journey</v>
          </cell>
          <cell r="C29" t="str">
            <v>TOCPLUS Journey</v>
          </cell>
          <cell r="D29" t="str">
            <v>TOC+</v>
          </cell>
          <cell r="E29"/>
          <cell r="F29" t="str">
            <v>Daily</v>
          </cell>
          <cell r="G29" t="str">
            <v>Input</v>
          </cell>
          <cell r="H29" t="str">
            <v>Merkle</v>
          </cell>
          <cell r="I29" t="str">
            <v>No</v>
          </cell>
          <cell r="J29" t="str">
            <v>No</v>
          </cell>
          <cell r="K29" t="str">
            <v>Incremental</v>
          </cell>
          <cell r="L29" t="str">
            <v>No</v>
          </cell>
          <cell r="M29"/>
          <cell r="N29" t="str">
            <v>VT_MKT_YYYYMMDDHHMMSS_Journey.csv</v>
          </cell>
          <cell r="O29" t="str">
            <v>Delimited</v>
          </cell>
          <cell r="P29" t="str">
            <v>|</v>
          </cell>
          <cell r="Q29" t="str">
            <v>LF</v>
          </cell>
          <cell r="R29" t="str">
            <v>Header</v>
          </cell>
          <cell r="S29" t="str">
            <v>Yes</v>
          </cell>
          <cell r="T29" t="str">
            <v>Other</v>
          </cell>
          <cell r="U29" t="str">
            <v>Client SFTP</v>
          </cell>
          <cell r="V29" t="str">
            <v>\data</v>
          </cell>
          <cell r="W29" t="str">
            <v>No</v>
          </cell>
          <cell r="X29"/>
          <cell r="Y29" t="str">
            <v>N</v>
          </cell>
          <cell r="Z29" t="str">
            <v>N</v>
          </cell>
          <cell r="AA29" t="str">
            <v>N</v>
          </cell>
          <cell r="AB29"/>
          <cell r="AC29"/>
        </row>
        <row r="30">
          <cell r="A30">
            <v>47</v>
          </cell>
          <cell r="B30" t="str">
            <v>Journey Legs</v>
          </cell>
          <cell r="C30" t="str">
            <v>TOCPLUS Journey Legs</v>
          </cell>
          <cell r="D30" t="str">
            <v>TOC+</v>
          </cell>
          <cell r="E30"/>
          <cell r="F30" t="str">
            <v>Daily</v>
          </cell>
          <cell r="G30" t="str">
            <v>Input</v>
          </cell>
          <cell r="H30" t="str">
            <v>Merkle</v>
          </cell>
          <cell r="I30" t="str">
            <v>No</v>
          </cell>
          <cell r="J30" t="str">
            <v>No</v>
          </cell>
          <cell r="K30" t="str">
            <v>Incremental</v>
          </cell>
          <cell r="L30" t="str">
            <v>No</v>
          </cell>
          <cell r="M30"/>
          <cell r="N30" t="str">
            <v>VT_MKT_YYYYMMDDHHMMSS_Journey_leg.csv</v>
          </cell>
          <cell r="O30" t="str">
            <v>Delimited</v>
          </cell>
          <cell r="P30" t="str">
            <v>|</v>
          </cell>
          <cell r="Q30" t="str">
            <v>LF</v>
          </cell>
          <cell r="R30" t="str">
            <v>Header</v>
          </cell>
          <cell r="S30" t="str">
            <v>Yes</v>
          </cell>
          <cell r="T30" t="str">
            <v>Other</v>
          </cell>
          <cell r="U30" t="str">
            <v>Client SFTP</v>
          </cell>
          <cell r="V30" t="str">
            <v>\data</v>
          </cell>
          <cell r="W30" t="str">
            <v>No</v>
          </cell>
          <cell r="X30"/>
          <cell r="Y30" t="str">
            <v>N</v>
          </cell>
          <cell r="Z30" t="str">
            <v>N</v>
          </cell>
          <cell r="AA30" t="str">
            <v>N</v>
          </cell>
          <cell r="AB30"/>
          <cell r="AC30"/>
        </row>
        <row r="31">
          <cell r="A31">
            <v>48</v>
          </cell>
          <cell r="B31" t="str">
            <v>Legs</v>
          </cell>
          <cell r="C31" t="str">
            <v>TOCPLUS Legs</v>
          </cell>
          <cell r="D31" t="str">
            <v>TOC+</v>
          </cell>
          <cell r="E31"/>
          <cell r="F31" t="str">
            <v>Daily</v>
          </cell>
          <cell r="G31" t="str">
            <v>Input</v>
          </cell>
          <cell r="H31" t="str">
            <v>Merkle</v>
          </cell>
          <cell r="I31" t="str">
            <v>No</v>
          </cell>
          <cell r="J31" t="str">
            <v>No</v>
          </cell>
          <cell r="K31" t="str">
            <v>Incremental</v>
          </cell>
          <cell r="L31" t="str">
            <v>No</v>
          </cell>
          <cell r="M31"/>
          <cell r="N31" t="str">
            <v>VT_MKT_YYYYMMDDHHMMSS_VT_LEGS.csv</v>
          </cell>
          <cell r="O31" t="str">
            <v>Delimited</v>
          </cell>
          <cell r="P31" t="str">
            <v>|</v>
          </cell>
          <cell r="Q31" t="str">
            <v>LF</v>
          </cell>
          <cell r="R31" t="str">
            <v>Header</v>
          </cell>
          <cell r="S31" t="str">
            <v>Yes</v>
          </cell>
          <cell r="T31" t="str">
            <v>Other</v>
          </cell>
          <cell r="U31" t="str">
            <v>Client SFTP</v>
          </cell>
          <cell r="V31" t="str">
            <v>\data</v>
          </cell>
          <cell r="W31" t="str">
            <v>No</v>
          </cell>
          <cell r="X31"/>
          <cell r="Y31" t="str">
            <v>N</v>
          </cell>
          <cell r="Z31" t="str">
            <v>N</v>
          </cell>
          <cell r="AA31" t="str">
            <v>N</v>
          </cell>
          <cell r="AB31"/>
          <cell r="AC31"/>
        </row>
        <row r="32">
          <cell r="A32">
            <v>50</v>
          </cell>
          <cell r="B32" t="str">
            <v>Nectar</v>
          </cell>
          <cell r="C32" t="str">
            <v>TOCPLUS Nectar</v>
          </cell>
          <cell r="D32" t="str">
            <v>TOC+</v>
          </cell>
          <cell r="E32"/>
          <cell r="F32" t="str">
            <v>Daily</v>
          </cell>
          <cell r="G32" t="str">
            <v>Input</v>
          </cell>
          <cell r="H32" t="str">
            <v>Merkle</v>
          </cell>
          <cell r="I32" t="str">
            <v>No</v>
          </cell>
          <cell r="J32" t="str">
            <v>No</v>
          </cell>
          <cell r="K32" t="str">
            <v>Incremental</v>
          </cell>
          <cell r="L32" t="str">
            <v>No</v>
          </cell>
          <cell r="M32"/>
          <cell r="N32" t="str">
            <v>VT_MKT_YYYYMMDDHHMMSS_Nectar.csv</v>
          </cell>
          <cell r="O32" t="str">
            <v>Delimited</v>
          </cell>
          <cell r="P32" t="str">
            <v>|</v>
          </cell>
          <cell r="Q32" t="str">
            <v>LF</v>
          </cell>
          <cell r="R32" t="str">
            <v>Header</v>
          </cell>
          <cell r="S32" t="str">
            <v>Yes</v>
          </cell>
          <cell r="T32" t="str">
            <v>Other</v>
          </cell>
          <cell r="U32" t="str">
            <v>Client SFTP</v>
          </cell>
          <cell r="V32" t="str">
            <v>\data</v>
          </cell>
          <cell r="W32" t="str">
            <v>No</v>
          </cell>
          <cell r="X32"/>
          <cell r="Y32" t="str">
            <v>N</v>
          </cell>
          <cell r="Z32" t="str">
            <v>N</v>
          </cell>
          <cell r="AA32" t="str">
            <v>N</v>
          </cell>
          <cell r="AB32"/>
          <cell r="AC32"/>
        </row>
        <row r="33">
          <cell r="A33">
            <v>52</v>
          </cell>
          <cell r="B33" t="str">
            <v>VA Flyers</v>
          </cell>
          <cell r="C33" t="str">
            <v>TOCPLUS VA Flyers</v>
          </cell>
          <cell r="D33" t="str">
            <v>TOC+</v>
          </cell>
          <cell r="E33"/>
          <cell r="F33" t="str">
            <v>Daily</v>
          </cell>
          <cell r="G33" t="str">
            <v>Input</v>
          </cell>
          <cell r="H33" t="str">
            <v>Merkle</v>
          </cell>
          <cell r="I33" t="str">
            <v>No</v>
          </cell>
          <cell r="J33" t="str">
            <v>No</v>
          </cell>
          <cell r="K33" t="str">
            <v>Incremental</v>
          </cell>
          <cell r="L33" t="str">
            <v>No</v>
          </cell>
          <cell r="M33"/>
          <cell r="N33" t="str">
            <v>VT_MKT_YYYYMMDDHHMMSS_VA_Flyer_Trans.csv</v>
          </cell>
          <cell r="O33" t="str">
            <v>Delimited</v>
          </cell>
          <cell r="P33" t="str">
            <v>|</v>
          </cell>
          <cell r="Q33" t="str">
            <v>LF</v>
          </cell>
          <cell r="R33" t="str">
            <v>Header</v>
          </cell>
          <cell r="S33" t="str">
            <v>Yes</v>
          </cell>
          <cell r="T33" t="str">
            <v>Other</v>
          </cell>
          <cell r="U33" t="str">
            <v>Client SFTP</v>
          </cell>
          <cell r="V33" t="str">
            <v>\data</v>
          </cell>
          <cell r="W33" t="str">
            <v>No</v>
          </cell>
          <cell r="X33"/>
          <cell r="Y33" t="str">
            <v>N</v>
          </cell>
          <cell r="Z33" t="str">
            <v>N</v>
          </cell>
          <cell r="AA33" t="str">
            <v>N</v>
          </cell>
          <cell r="AB33"/>
          <cell r="AC33"/>
        </row>
        <row r="34">
          <cell r="A34">
            <v>53</v>
          </cell>
          <cell r="B34" t="str">
            <v>Fallow Groups</v>
          </cell>
          <cell r="C34" t="str">
            <v>TOCPLUS Fallow Groups</v>
          </cell>
          <cell r="D34" t="str">
            <v>TOC+</v>
          </cell>
          <cell r="E34"/>
          <cell r="F34" t="str">
            <v>Daily</v>
          </cell>
          <cell r="G34" t="str">
            <v>Input</v>
          </cell>
          <cell r="H34" t="str">
            <v>Merkle</v>
          </cell>
          <cell r="I34" t="str">
            <v>No</v>
          </cell>
          <cell r="J34" t="str">
            <v>No</v>
          </cell>
          <cell r="K34" t="str">
            <v>Incremental</v>
          </cell>
          <cell r="L34" t="str">
            <v>No</v>
          </cell>
          <cell r="M34"/>
          <cell r="N34" t="str">
            <v>VT_MKT_YYYYMMDDHHMMSS_Fallow_Groups.csv</v>
          </cell>
          <cell r="O34" t="str">
            <v>Delimited</v>
          </cell>
          <cell r="P34" t="str">
            <v>|</v>
          </cell>
          <cell r="Q34" t="str">
            <v>LF</v>
          </cell>
          <cell r="R34" t="str">
            <v>Header</v>
          </cell>
          <cell r="S34" t="str">
            <v>Yes</v>
          </cell>
          <cell r="T34" t="str">
            <v>Other</v>
          </cell>
          <cell r="U34" t="str">
            <v>Client SFTP</v>
          </cell>
          <cell r="V34" t="str">
            <v>\data</v>
          </cell>
          <cell r="W34" t="str">
            <v>No</v>
          </cell>
          <cell r="X34"/>
          <cell r="Y34" t="str">
            <v>N</v>
          </cell>
          <cell r="Z34" t="str">
            <v>N</v>
          </cell>
          <cell r="AA34" t="str">
            <v>N</v>
          </cell>
          <cell r="AB34"/>
          <cell r="AC34"/>
        </row>
        <row r="35">
          <cell r="A35">
            <v>54</v>
          </cell>
          <cell r="B35" t="str">
            <v>Traveller</v>
          </cell>
          <cell r="C35" t="str">
            <v>TOCPLUS Traveller</v>
          </cell>
          <cell r="D35" t="str">
            <v>TOC+</v>
          </cell>
          <cell r="E35"/>
          <cell r="F35" t="str">
            <v>Daily</v>
          </cell>
          <cell r="G35" t="str">
            <v>Input</v>
          </cell>
          <cell r="H35" t="str">
            <v>Merkle</v>
          </cell>
          <cell r="I35" t="str">
            <v>No</v>
          </cell>
          <cell r="J35" t="str">
            <v>No</v>
          </cell>
          <cell r="K35" t="str">
            <v>Incremental</v>
          </cell>
          <cell r="L35" t="str">
            <v>No</v>
          </cell>
          <cell r="M35"/>
          <cell r="N35" t="str">
            <v>VT_MKT_YYYYMMDDHHMMSS_VT_Travellers.csv</v>
          </cell>
          <cell r="O35" t="str">
            <v>Delimited</v>
          </cell>
          <cell r="P35" t="str">
            <v>|</v>
          </cell>
          <cell r="Q35" t="str">
            <v>LF</v>
          </cell>
          <cell r="R35" t="str">
            <v>Header</v>
          </cell>
          <cell r="S35" t="str">
            <v>Yes</v>
          </cell>
          <cell r="T35" t="str">
            <v>Other</v>
          </cell>
          <cell r="U35" t="str">
            <v>Client SFTP</v>
          </cell>
          <cell r="V35" t="str">
            <v>\data</v>
          </cell>
          <cell r="W35" t="str">
            <v>No</v>
          </cell>
          <cell r="X35"/>
          <cell r="Y35" t="str">
            <v>N</v>
          </cell>
          <cell r="Z35" t="str">
            <v>N</v>
          </cell>
          <cell r="AA35" t="str">
            <v>N</v>
          </cell>
          <cell r="AB35"/>
          <cell r="AC35"/>
        </row>
        <row r="36">
          <cell r="A36">
            <v>55</v>
          </cell>
          <cell r="B36" t="str">
            <v>Seasons</v>
          </cell>
          <cell r="C36" t="str">
            <v>TOCPLUS Seasons</v>
          </cell>
          <cell r="D36" t="str">
            <v>TOC+</v>
          </cell>
          <cell r="E36"/>
          <cell r="F36" t="str">
            <v>Daily</v>
          </cell>
          <cell r="G36" t="str">
            <v>Input</v>
          </cell>
          <cell r="H36" t="str">
            <v>Merkle</v>
          </cell>
          <cell r="I36" t="str">
            <v>No</v>
          </cell>
          <cell r="J36" t="str">
            <v>No</v>
          </cell>
          <cell r="K36" t="str">
            <v>Incremental</v>
          </cell>
          <cell r="L36" t="str">
            <v>No</v>
          </cell>
          <cell r="M36"/>
          <cell r="N36" t="str">
            <v>VT_MKT_YYYYMMDDHHMMSS_Seasons.csv</v>
          </cell>
          <cell r="O36" t="str">
            <v>Delimited</v>
          </cell>
          <cell r="P36" t="str">
            <v>|</v>
          </cell>
          <cell r="Q36" t="str">
            <v>LF</v>
          </cell>
          <cell r="R36" t="str">
            <v>Header</v>
          </cell>
          <cell r="S36" t="str">
            <v>Yes</v>
          </cell>
          <cell r="T36" t="str">
            <v>Other</v>
          </cell>
          <cell r="U36" t="str">
            <v>Client SFTP</v>
          </cell>
          <cell r="V36" t="str">
            <v>\data</v>
          </cell>
          <cell r="W36" t="str">
            <v>No</v>
          </cell>
          <cell r="X36"/>
          <cell r="Y36" t="str">
            <v>N</v>
          </cell>
          <cell r="Z36" t="str">
            <v>N</v>
          </cell>
          <cell r="AA36" t="str">
            <v>N</v>
          </cell>
          <cell r="AB36"/>
          <cell r="AC36"/>
        </row>
        <row r="37">
          <cell r="A37">
            <v>56</v>
          </cell>
          <cell r="B37" t="str">
            <v>Account Status Update</v>
          </cell>
          <cell r="C37" t="str">
            <v>TOCPLUS AccountStatusUpdate</v>
          </cell>
          <cell r="D37" t="str">
            <v>TOC+</v>
          </cell>
          <cell r="E37"/>
          <cell r="F37" t="str">
            <v>Daily</v>
          </cell>
          <cell r="G37" t="str">
            <v>Input</v>
          </cell>
          <cell r="H37" t="str">
            <v>Merkle</v>
          </cell>
          <cell r="I37" t="str">
            <v>No</v>
          </cell>
          <cell r="J37" t="str">
            <v>No</v>
          </cell>
          <cell r="K37" t="str">
            <v>Incremental</v>
          </cell>
          <cell r="L37" t="str">
            <v>No</v>
          </cell>
          <cell r="M37"/>
          <cell r="N37" t="str">
            <v>VT_MKT_YYYYMMDDHHMMSS_Account_Status_Update.csv</v>
          </cell>
          <cell r="O37" t="str">
            <v>Delimited</v>
          </cell>
          <cell r="P37" t="str">
            <v>|</v>
          </cell>
          <cell r="Q37" t="str">
            <v>LF</v>
          </cell>
          <cell r="R37" t="str">
            <v>Header</v>
          </cell>
          <cell r="S37" t="str">
            <v>Yes</v>
          </cell>
          <cell r="T37" t="str">
            <v>Other</v>
          </cell>
          <cell r="U37" t="str">
            <v>Client SFTP</v>
          </cell>
          <cell r="V37" t="str">
            <v>\data</v>
          </cell>
          <cell r="W37" t="str">
            <v>No</v>
          </cell>
          <cell r="X37"/>
          <cell r="Y37" t="str">
            <v>N</v>
          </cell>
          <cell r="Z37" t="str">
            <v>N</v>
          </cell>
          <cell r="AA37" t="str">
            <v>N</v>
          </cell>
          <cell r="AB37"/>
          <cell r="AC37"/>
        </row>
        <row r="38">
          <cell r="A38">
            <v>57</v>
          </cell>
          <cell r="B38" t="str">
            <v>Suppliment</v>
          </cell>
          <cell r="C38" t="str">
            <v>TOCPLUS Supplement</v>
          </cell>
          <cell r="D38" t="str">
            <v>TOC+</v>
          </cell>
          <cell r="E38"/>
          <cell r="F38" t="str">
            <v>Daily</v>
          </cell>
          <cell r="G38" t="str">
            <v>Input</v>
          </cell>
          <cell r="H38" t="str">
            <v>Merkle</v>
          </cell>
          <cell r="I38" t="str">
            <v>No</v>
          </cell>
          <cell r="J38" t="str">
            <v>No</v>
          </cell>
          <cell r="K38" t="str">
            <v>Incremental</v>
          </cell>
          <cell r="L38" t="str">
            <v>No</v>
          </cell>
          <cell r="M38"/>
          <cell r="N38" t="str">
            <v>VT_MKT_YYYYMMDDHHMMSS_Supplement.csv</v>
          </cell>
          <cell r="O38" t="str">
            <v>Delimited</v>
          </cell>
          <cell r="P38" t="str">
            <v>|</v>
          </cell>
          <cell r="Q38" t="str">
            <v>LF</v>
          </cell>
          <cell r="R38" t="str">
            <v>Header</v>
          </cell>
          <cell r="S38" t="str">
            <v>Yes</v>
          </cell>
          <cell r="T38" t="str">
            <v>Other</v>
          </cell>
          <cell r="U38" t="str">
            <v>Client SFTP</v>
          </cell>
          <cell r="V38" t="str">
            <v>\data</v>
          </cell>
          <cell r="W38" t="str">
            <v>No</v>
          </cell>
          <cell r="X38"/>
          <cell r="Y38" t="str">
            <v>N</v>
          </cell>
          <cell r="Z38" t="str">
            <v>N</v>
          </cell>
          <cell r="AA38" t="str">
            <v>N</v>
          </cell>
          <cell r="AB38"/>
          <cell r="AC38"/>
        </row>
        <row r="39">
          <cell r="A39">
            <v>58</v>
          </cell>
          <cell r="B39" t="str">
            <v>Refunds</v>
          </cell>
          <cell r="C39" t="str">
            <v>TOCPLUS Refunds</v>
          </cell>
          <cell r="D39" t="str">
            <v>TOC+</v>
          </cell>
          <cell r="E39"/>
          <cell r="F39" t="str">
            <v>Daily</v>
          </cell>
          <cell r="G39" t="str">
            <v>Input</v>
          </cell>
          <cell r="H39" t="str">
            <v>Merkle</v>
          </cell>
          <cell r="I39" t="str">
            <v>No</v>
          </cell>
          <cell r="J39" t="str">
            <v>No</v>
          </cell>
          <cell r="K39" t="str">
            <v>Incremental</v>
          </cell>
          <cell r="L39" t="str">
            <v>No</v>
          </cell>
          <cell r="M39"/>
          <cell r="N39" t="str">
            <v>VT_MKT_YYYYMMDDHHMMSS_Refunds.csv</v>
          </cell>
          <cell r="O39" t="str">
            <v>Delimited</v>
          </cell>
          <cell r="P39" t="str">
            <v>|</v>
          </cell>
          <cell r="Q39" t="str">
            <v>LF</v>
          </cell>
          <cell r="R39" t="str">
            <v>Header</v>
          </cell>
          <cell r="S39" t="str">
            <v>Yes</v>
          </cell>
          <cell r="T39" t="str">
            <v>Other</v>
          </cell>
          <cell r="U39" t="str">
            <v>Client SFTP</v>
          </cell>
          <cell r="V39" t="str">
            <v>\data</v>
          </cell>
          <cell r="W39" t="str">
            <v>No</v>
          </cell>
          <cell r="X39"/>
          <cell r="Y39" t="str">
            <v>N</v>
          </cell>
          <cell r="Z39" t="str">
            <v>N</v>
          </cell>
          <cell r="AA39" t="str">
            <v>N</v>
          </cell>
          <cell r="AB39"/>
          <cell r="AC39"/>
        </row>
        <row r="40">
          <cell r="A40">
            <v>59</v>
          </cell>
          <cell r="B40" t="str">
            <v>Stations</v>
          </cell>
          <cell r="C40" t="str">
            <v>TOCPLUS Stations</v>
          </cell>
          <cell r="D40" t="str">
            <v>TOC+</v>
          </cell>
          <cell r="E40"/>
          <cell r="F40" t="str">
            <v>Daily</v>
          </cell>
          <cell r="G40" t="str">
            <v>Input</v>
          </cell>
          <cell r="H40" t="str">
            <v>Merkle</v>
          </cell>
          <cell r="I40" t="str">
            <v>No</v>
          </cell>
          <cell r="J40" t="str">
            <v>No</v>
          </cell>
          <cell r="K40" t="str">
            <v>Incremental</v>
          </cell>
          <cell r="L40" t="str">
            <v>No</v>
          </cell>
          <cell r="M40"/>
          <cell r="N40" t="str">
            <v>VT_MKT_YYYYMMDDHHMMSS_Stations.csv</v>
          </cell>
          <cell r="O40" t="str">
            <v>Delimited</v>
          </cell>
          <cell r="P40" t="str">
            <v>|</v>
          </cell>
          <cell r="Q40" t="str">
            <v>LF</v>
          </cell>
          <cell r="R40" t="str">
            <v>Header</v>
          </cell>
          <cell r="S40" t="str">
            <v>Yes</v>
          </cell>
          <cell r="T40" t="str">
            <v>Other</v>
          </cell>
          <cell r="U40" t="str">
            <v>Client SFTP</v>
          </cell>
          <cell r="V40" t="str">
            <v>\data</v>
          </cell>
          <cell r="W40" t="str">
            <v>No</v>
          </cell>
          <cell r="X40"/>
          <cell r="Y40" t="str">
            <v>N</v>
          </cell>
          <cell r="Z40" t="str">
            <v>N</v>
          </cell>
          <cell r="AA40" t="str">
            <v>N</v>
          </cell>
          <cell r="AB40"/>
          <cell r="AC40"/>
        </row>
        <row r="41">
          <cell r="A41">
            <v>60</v>
          </cell>
          <cell r="B41" t="str">
            <v>Mobile Tickets</v>
          </cell>
          <cell r="C41" t="str">
            <v>TOCPLUS MobileTickets</v>
          </cell>
          <cell r="D41" t="str">
            <v>TOC+</v>
          </cell>
          <cell r="E41"/>
          <cell r="F41" t="str">
            <v>Daily</v>
          </cell>
          <cell r="G41" t="str">
            <v>Input</v>
          </cell>
          <cell r="H41" t="str">
            <v>Merkle</v>
          </cell>
          <cell r="I41" t="str">
            <v>No</v>
          </cell>
          <cell r="J41" t="str">
            <v>No</v>
          </cell>
          <cell r="K41" t="str">
            <v>Incremental</v>
          </cell>
          <cell r="L41" t="str">
            <v>No</v>
          </cell>
          <cell r="M41"/>
          <cell r="N41" t="str">
            <v>VT_MKT_YYYYMMDDHHMMSS_Mobile_Tickets.csv</v>
          </cell>
          <cell r="O41" t="str">
            <v>Delimited</v>
          </cell>
          <cell r="P41" t="str">
            <v>|</v>
          </cell>
          <cell r="Q41" t="str">
            <v>LF</v>
          </cell>
          <cell r="R41" t="str">
            <v>Header</v>
          </cell>
          <cell r="S41" t="str">
            <v>Yes</v>
          </cell>
          <cell r="T41" t="str">
            <v>Other</v>
          </cell>
          <cell r="U41" t="str">
            <v>Client SFTP</v>
          </cell>
          <cell r="V41" t="str">
            <v>\data</v>
          </cell>
          <cell r="W41" t="str">
            <v>No</v>
          </cell>
          <cell r="X41"/>
          <cell r="Y41" t="str">
            <v>N</v>
          </cell>
          <cell r="Z41" t="str">
            <v>N</v>
          </cell>
          <cell r="AA41" t="str">
            <v>N</v>
          </cell>
          <cell r="AB41"/>
          <cell r="AC41"/>
        </row>
        <row r="42">
          <cell r="A42">
            <v>61</v>
          </cell>
          <cell r="B42" t="str">
            <v>Flag File</v>
          </cell>
          <cell r="C42" t="str">
            <v>TOCPLUS FlagFile</v>
          </cell>
          <cell r="D42" t="str">
            <v>TOC+</v>
          </cell>
          <cell r="E42"/>
          <cell r="F42" t="str">
            <v>Daily</v>
          </cell>
          <cell r="G42" t="str">
            <v>Input</v>
          </cell>
          <cell r="H42" t="str">
            <v>Merkle</v>
          </cell>
          <cell r="I42" t="str">
            <v>No</v>
          </cell>
          <cell r="J42" t="str">
            <v>No</v>
          </cell>
          <cell r="K42" t="str">
            <v>Incremental</v>
          </cell>
          <cell r="L42" t="str">
            <v>No</v>
          </cell>
          <cell r="M42"/>
          <cell r="N42" t="str">
            <v>VT_MKT_YYYYMMDDHHMMSS_Flag_File.csv</v>
          </cell>
          <cell r="O42" t="str">
            <v>Delimited</v>
          </cell>
          <cell r="P42" t="str">
            <v>|</v>
          </cell>
          <cell r="Q42" t="str">
            <v>LF</v>
          </cell>
          <cell r="R42" t="str">
            <v>Header</v>
          </cell>
          <cell r="S42" t="str">
            <v>Yes</v>
          </cell>
          <cell r="T42" t="str">
            <v>Other</v>
          </cell>
          <cell r="U42" t="str">
            <v>Client SFTP</v>
          </cell>
          <cell r="V42" t="str">
            <v>\data</v>
          </cell>
          <cell r="W42" t="str">
            <v>No</v>
          </cell>
          <cell r="X42"/>
          <cell r="Y42" t="str">
            <v>N</v>
          </cell>
          <cell r="Z42" t="str">
            <v>N</v>
          </cell>
          <cell r="AA42" t="str">
            <v>N</v>
          </cell>
          <cell r="AB42"/>
          <cell r="AC42"/>
        </row>
        <row r="43">
          <cell r="A43">
            <v>62</v>
          </cell>
          <cell r="B43" t="str">
            <v>Bugle</v>
          </cell>
          <cell r="C43" t="str">
            <v>Bugle</v>
          </cell>
          <cell r="D43" t="str">
            <v>Bugle</v>
          </cell>
          <cell r="E43"/>
          <cell r="F43" t="str">
            <v>Daily</v>
          </cell>
          <cell r="G43" t="str">
            <v>Input</v>
          </cell>
          <cell r="H43" t="str">
            <v>Merkle</v>
          </cell>
          <cell r="I43" t="str">
            <v>No</v>
          </cell>
          <cell r="J43" t="str">
            <v>No</v>
          </cell>
          <cell r="K43" t="str">
            <v>Incremental</v>
          </cell>
          <cell r="L43" t="str">
            <v>No</v>
          </cell>
          <cell r="M43"/>
          <cell r="N43" t="str">
            <v>bugle_incoming_YYYYMMDD_HHMMSS.csv</v>
          </cell>
          <cell r="O43" t="str">
            <v>Delimited</v>
          </cell>
          <cell r="P43" t="str">
            <v>,</v>
          </cell>
          <cell r="Q43" t="str">
            <v>LF</v>
          </cell>
          <cell r="R43" t="str">
            <v>Header</v>
          </cell>
          <cell r="S43" t="str">
            <v>No</v>
          </cell>
          <cell r="T43" t="str">
            <v>Other</v>
          </cell>
          <cell r="U43" t="str">
            <v>Merkle SFTP</v>
          </cell>
          <cell r="V43"/>
          <cell r="W43" t="str">
            <v>No</v>
          </cell>
          <cell r="X43"/>
          <cell r="Y43" t="str">
            <v>N</v>
          </cell>
          <cell r="Z43" t="str">
            <v>N</v>
          </cell>
          <cell r="AA43" t="str">
            <v>N</v>
          </cell>
          <cell r="AB43"/>
          <cell r="AC43"/>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ed Layout Document Overview"/>
      <sheetName val="Version Control"/>
      <sheetName val="Instructions"/>
      <sheetName val="Source_Data"/>
      <sheetName val="Feed_Inventory"/>
      <sheetName val="Feed Inventory Field Definition"/>
      <sheetName val="ADR Cash"/>
      <sheetName val="Traveller TTLNew"/>
      <sheetName val="Traveller Renew"/>
      <sheetName val="Traveller Approved"/>
      <sheetName val="VAFC Points"/>
      <sheetName val="VAFC Handback"/>
      <sheetName val="Evolvi Railblazers"/>
      <sheetName val="Nexus Alpha Journey Check"/>
      <sheetName val="Nectar PAF"/>
      <sheetName val="Nectar SKU"/>
      <sheetName val="Creator NAS Questions"/>
      <sheetName val="Creator NAS Push"/>
      <sheetName val="Creator NAS Pull"/>
      <sheetName val="Creator NAS Survey"/>
      <sheetName val="Adobe Broadlog"/>
      <sheetName val="Adobe Delivery"/>
      <sheetName val="Adobe Tracking"/>
      <sheetName val="Promotion PINs"/>
      <sheetName val="Beam"/>
      <sheetName val="Wifi OnBoard"/>
      <sheetName val="TOCPLUS Customer"/>
      <sheetName val="TOCPLUS Transaction"/>
      <sheetName val="TOCPLUS Bookings"/>
      <sheetName val="TOCPLUS Journey"/>
      <sheetName val="TOCPLUS Journey Legs"/>
      <sheetName val="TOCPLUS Legs"/>
      <sheetName val="TOCPLUS Nectar"/>
      <sheetName val="TOCPLUS Traveller"/>
      <sheetName val="TOCPLUS VA Flyers"/>
      <sheetName val="TOCPLUS Fallow Groups"/>
      <sheetName val="TOCPLUS Seasons"/>
      <sheetName val="TOCPLUS Account Status"/>
      <sheetName val="TOCPLUS Supplement"/>
      <sheetName val="TOCPLUS Refunds"/>
      <sheetName val="TOCPLUS Stations"/>
      <sheetName val="TOCPLUS MobileTickets"/>
      <sheetName val="TOCPLUS FlagFile"/>
      <sheetName val="Bugle"/>
      <sheetName val="Feed_Template Examples"/>
      <sheetName val="Drop Downs"/>
      <sheetName val="GDPRCategories"/>
    </sheetNames>
    <sheetDataSet>
      <sheetData sheetId="0"/>
      <sheetData sheetId="1"/>
      <sheetData sheetId="2"/>
      <sheetData sheetId="3"/>
      <sheetData sheetId="4">
        <row r="5">
          <cell r="A5">
            <v>11</v>
          </cell>
          <cell r="B5" t="str">
            <v>Cash</v>
          </cell>
          <cell r="C5" t="str">
            <v>ADR Cash</v>
          </cell>
          <cell r="D5" t="str">
            <v>ADR</v>
          </cell>
          <cell r="E5" t="str">
            <v>File from Celaton to Trainline / Merkle with refund requests.  Can be multiple files if large volumes of refunds processed</v>
          </cell>
          <cell r="F5" t="str">
            <v>Daily</v>
          </cell>
          <cell r="G5" t="str">
            <v>Input</v>
          </cell>
          <cell r="H5" t="str">
            <v>Merkle</v>
          </cell>
          <cell r="I5" t="str">
            <v>No</v>
          </cell>
          <cell r="J5" t="str">
            <v>Yes</v>
          </cell>
          <cell r="K5" t="str">
            <v>Incremental</v>
          </cell>
          <cell r="L5" t="str">
            <v>No</v>
          </cell>
          <cell r="M5"/>
          <cell r="N5" t="str">
            <v>Cash_ddMMyy_HHmmss.csv</v>
          </cell>
          <cell r="O5" t="str">
            <v>Delimited</v>
          </cell>
          <cell r="P5" t="str">
            <v>,</v>
          </cell>
          <cell r="Q5" t="str">
            <v>CRLF</v>
          </cell>
          <cell r="R5" t="str">
            <v>Header</v>
          </cell>
          <cell r="S5" t="str">
            <v>No</v>
          </cell>
          <cell r="T5" t="str">
            <v>Other</v>
          </cell>
          <cell r="U5" t="str">
            <v>Merkle SFTP</v>
          </cell>
          <cell r="V5"/>
          <cell r="W5" t="str">
            <v>No</v>
          </cell>
          <cell r="X5"/>
          <cell r="Y5" t="str">
            <v>N</v>
          </cell>
          <cell r="Z5" t="str">
            <v>N</v>
          </cell>
          <cell r="AA5" t="str">
            <v>N</v>
          </cell>
          <cell r="AB5" t="str">
            <v>VTWC - Craig Scott / Craig.Scott@virgintrains.co.uk
Celaton - Gina Gray / Gina.gray@celaton.com</v>
          </cell>
          <cell r="AC5" t="str">
            <v>Copy of this file to be received by Merkle</v>
          </cell>
          <cell r="AD5"/>
        </row>
        <row r="6">
          <cell r="A6">
            <v>12</v>
          </cell>
          <cell r="B6" t="str">
            <v>TTLNew</v>
          </cell>
          <cell r="C6" t="str">
            <v>Traveller TTLNew</v>
          </cell>
          <cell r="D6" t="str">
            <v>Traveller</v>
          </cell>
          <cell r="E6" t="str">
            <v>File that informs Granby of who should be targeted to apply for Traveller membership</v>
          </cell>
          <cell r="F6" t="str">
            <v>Monthly (15th)</v>
          </cell>
          <cell r="G6" t="str">
            <v>Output</v>
          </cell>
          <cell r="H6" t="str">
            <v>GRANBY</v>
          </cell>
          <cell r="I6" t="str">
            <v>No</v>
          </cell>
          <cell r="J6" t="str">
            <v>Yes</v>
          </cell>
          <cell r="K6" t="str">
            <v>Incremental</v>
          </cell>
          <cell r="L6" t="str">
            <v>No</v>
          </cell>
          <cell r="M6"/>
          <cell r="N6" t="str">
            <v>VTR001_TTLNew_??????????????.csv</v>
          </cell>
          <cell r="O6" t="str">
            <v>Delimited</v>
          </cell>
          <cell r="P6" t="str">
            <v>,</v>
          </cell>
          <cell r="Q6" t="str">
            <v>CRLF</v>
          </cell>
          <cell r="R6" t="str">
            <v>Header</v>
          </cell>
          <cell r="S6" t="str">
            <v>No</v>
          </cell>
          <cell r="T6" t="str">
            <v>Other</v>
          </cell>
          <cell r="U6" t="str">
            <v>Box</v>
          </cell>
          <cell r="V6"/>
          <cell r="W6" t="str">
            <v>No</v>
          </cell>
          <cell r="X6"/>
          <cell r="Y6" t="str">
            <v>N/A</v>
          </cell>
          <cell r="Z6" t="str">
            <v>N/A</v>
          </cell>
          <cell r="AA6" t="str">
            <v>N/A</v>
          </cell>
          <cell r="AB6" t="str">
            <v>Martyn Hickson / martyn.hickson@virgintrains.co.uk
Jo / jo@granbymarketing.com</v>
          </cell>
          <cell r="AC6" t="str">
            <v>??? In filename is a sequencial Number</v>
          </cell>
          <cell r="AD6"/>
        </row>
        <row r="7">
          <cell r="A7">
            <v>13</v>
          </cell>
          <cell r="B7" t="str">
            <v>Renew</v>
          </cell>
          <cell r="C7" t="str">
            <v>Traveller Renew</v>
          </cell>
          <cell r="D7" t="str">
            <v>Traveller</v>
          </cell>
          <cell r="E7" t="str">
            <v>This is an outbound file that informs Granby of the people that are due for renewal</v>
          </cell>
          <cell r="F7" t="str">
            <v>Monthly (15th)</v>
          </cell>
          <cell r="G7" t="str">
            <v>Output</v>
          </cell>
          <cell r="H7" t="str">
            <v>GRANBY</v>
          </cell>
          <cell r="I7" t="str">
            <v>No</v>
          </cell>
          <cell r="J7" t="str">
            <v>Yes</v>
          </cell>
          <cell r="K7" t="str">
            <v>Incremental</v>
          </cell>
          <cell r="L7" t="str">
            <v>No</v>
          </cell>
          <cell r="M7"/>
          <cell r="N7" t="str">
            <v>VTR001_TTLRenew_??????????????.csv</v>
          </cell>
          <cell r="O7" t="str">
            <v>Delimited</v>
          </cell>
          <cell r="P7" t="str">
            <v>,</v>
          </cell>
          <cell r="Q7" t="str">
            <v>CRLF</v>
          </cell>
          <cell r="R7" t="str">
            <v>Header</v>
          </cell>
          <cell r="S7" t="str">
            <v>No</v>
          </cell>
          <cell r="T7" t="str">
            <v>Other</v>
          </cell>
          <cell r="U7" t="str">
            <v>Box</v>
          </cell>
          <cell r="V7"/>
          <cell r="W7" t="str">
            <v>No</v>
          </cell>
          <cell r="X7"/>
          <cell r="Y7" t="str">
            <v>N/A</v>
          </cell>
          <cell r="Z7" t="str">
            <v>N/A</v>
          </cell>
          <cell r="AA7" t="str">
            <v>N/A</v>
          </cell>
          <cell r="AB7" t="str">
            <v>Martyn Hickson / martyn.hickson@virgintrains.co.uk
Jo / jo@granbymarketing.com</v>
          </cell>
          <cell r="AC7" t="str">
            <v>??? In filename is a sequencial Number</v>
          </cell>
          <cell r="AD7"/>
        </row>
        <row r="8">
          <cell r="A8">
            <v>14</v>
          </cell>
          <cell r="B8" t="str">
            <v>Approved</v>
          </cell>
          <cell r="C8" t="str">
            <v>Traveller Approved</v>
          </cell>
          <cell r="D8" t="str">
            <v>Traveller</v>
          </cell>
          <cell r="E8" t="str">
            <v>This is an inbound feed from Granby of people that have renewed or signed up for Traveller membership</v>
          </cell>
          <cell r="F8" t="str">
            <v>Weekly</v>
          </cell>
          <cell r="G8" t="str">
            <v>Input</v>
          </cell>
          <cell r="H8" t="str">
            <v>Merkle</v>
          </cell>
          <cell r="I8" t="str">
            <v>No</v>
          </cell>
          <cell r="J8" t="str">
            <v>Yes</v>
          </cell>
          <cell r="K8" t="str">
            <v>Incremental</v>
          </cell>
          <cell r="L8" t="str">
            <v>No</v>
          </cell>
          <cell r="M8"/>
          <cell r="N8" t="str">
            <v>VTR001_Weekly_Approved_Applications_YYYYMMDD_??????</v>
          </cell>
          <cell r="O8" t="str">
            <v>Delimited</v>
          </cell>
          <cell r="P8" t="str">
            <v>,</v>
          </cell>
          <cell r="Q8" t="str">
            <v>CRLF</v>
          </cell>
          <cell r="R8" t="str">
            <v>Header</v>
          </cell>
          <cell r="S8" t="str">
            <v>Yes</v>
          </cell>
          <cell r="T8" t="str">
            <v>Other</v>
          </cell>
          <cell r="U8" t="str">
            <v>Merkle SFTP</v>
          </cell>
          <cell r="V8"/>
          <cell r="W8" t="str">
            <v>No</v>
          </cell>
          <cell r="X8"/>
          <cell r="Y8" t="str">
            <v>Y</v>
          </cell>
          <cell r="Z8" t="str">
            <v>Y</v>
          </cell>
          <cell r="AA8" t="str">
            <v>Y</v>
          </cell>
          <cell r="AB8" t="str">
            <v>Martyn Hickson / martyn.hickson@virgintrains.co.uk
Jo / jo@granbymarketing.com</v>
          </cell>
          <cell r="AC8" t="str">
            <v>??? In filename is a sequencial Number</v>
          </cell>
        </row>
        <row r="9">
          <cell r="A9">
            <v>15</v>
          </cell>
          <cell r="B9" t="str">
            <v>Virgin Red</v>
          </cell>
          <cell r="C9"/>
          <cell r="D9" t="str">
            <v>Virgin Red</v>
          </cell>
          <cell r="E9" t="str">
            <v>API for verification of VT customers</v>
          </cell>
          <cell r="F9" t="str">
            <v>Realtime</v>
          </cell>
          <cell r="G9"/>
          <cell r="H9" t="str">
            <v>VIRGIN RED</v>
          </cell>
          <cell r="I9" t="str">
            <v>No</v>
          </cell>
          <cell r="J9" t="str">
            <v>Yes</v>
          </cell>
          <cell r="K9" t="str">
            <v>Incremental</v>
          </cell>
          <cell r="L9" t="str">
            <v>No</v>
          </cell>
          <cell r="M9"/>
          <cell r="N9"/>
          <cell r="O9"/>
          <cell r="P9"/>
          <cell r="Q9"/>
          <cell r="R9"/>
          <cell r="S9"/>
          <cell r="T9"/>
          <cell r="U9" t="str">
            <v>API</v>
          </cell>
          <cell r="V9"/>
          <cell r="W9"/>
          <cell r="X9"/>
          <cell r="Y9"/>
          <cell r="Z9"/>
          <cell r="AA9"/>
          <cell r="AB9"/>
          <cell r="AC9"/>
        </row>
        <row r="10">
          <cell r="A10">
            <v>16</v>
          </cell>
          <cell r="B10" t="str">
            <v>Points</v>
          </cell>
          <cell r="C10" t="str">
            <v>VAFC Points</v>
          </cell>
          <cell r="D10" t="str">
            <v>Virgin Atlantic</v>
          </cell>
          <cell r="E10" t="str">
            <v>File informing VA of purchases eligible for rewards</v>
          </cell>
          <cell r="F10" t="str">
            <v>Daily</v>
          </cell>
          <cell r="G10" t="str">
            <v>Output</v>
          </cell>
          <cell r="H10" t="str">
            <v>VIRGIN ATLANTIC</v>
          </cell>
          <cell r="I10" t="str">
            <v>No</v>
          </cell>
          <cell r="J10" t="str">
            <v>Yes</v>
          </cell>
          <cell r="K10" t="str">
            <v>Incremental</v>
          </cell>
          <cell r="L10" t="str">
            <v>No</v>
          </cell>
          <cell r="M10"/>
          <cell r="N10" t="str">
            <v>VTYYYYMMDD.txt</v>
          </cell>
          <cell r="O10" t="str">
            <v>Delimited</v>
          </cell>
          <cell r="P10" t="str">
            <v>~</v>
          </cell>
          <cell r="Q10" t="str">
            <v>CRLF</v>
          </cell>
          <cell r="R10"/>
          <cell r="S10" t="str">
            <v>No</v>
          </cell>
          <cell r="T10" t="str">
            <v>Other</v>
          </cell>
          <cell r="U10" t="str">
            <v>SFTP</v>
          </cell>
          <cell r="V10"/>
          <cell r="W10" t="str">
            <v>Yes</v>
          </cell>
          <cell r="X10"/>
          <cell r="Y10" t="str">
            <v>N/A</v>
          </cell>
          <cell r="Z10" t="str">
            <v>N/A</v>
          </cell>
          <cell r="AA10" t="str">
            <v>N/A</v>
          </cell>
          <cell r="AB10" t="str">
            <v>Martyn Hickson / martyn.hickson@virgintrains.co.uk
Amanda Tappenden  /  Amanda.Tappenden@fly.virgin.com</v>
          </cell>
          <cell r="AC10"/>
        </row>
        <row r="11">
          <cell r="A11">
            <v>17</v>
          </cell>
          <cell r="B11" t="str">
            <v>Handback</v>
          </cell>
          <cell r="C11" t="str">
            <v>VAFC Handback</v>
          </cell>
          <cell r="D11" t="str">
            <v>Virgin Atlantic</v>
          </cell>
          <cell r="E11" t="str">
            <v>File returned including a response field</v>
          </cell>
          <cell r="F11" t="str">
            <v>Daily</v>
          </cell>
          <cell r="G11" t="str">
            <v>Input</v>
          </cell>
          <cell r="H11" t="str">
            <v>Merkle</v>
          </cell>
          <cell r="I11" t="str">
            <v>No</v>
          </cell>
          <cell r="J11" t="str">
            <v>Yes</v>
          </cell>
          <cell r="K11" t="str">
            <v>Incremental</v>
          </cell>
          <cell r="L11" t="str">
            <v>No</v>
          </cell>
          <cell r="M11"/>
          <cell r="N11" t="str">
            <v>VTYYYYMMDD_HANDBACK.txt</v>
          </cell>
          <cell r="O11" t="str">
            <v>Delimited</v>
          </cell>
          <cell r="P11" t="str">
            <v>~</v>
          </cell>
          <cell r="Q11" t="str">
            <v>CRLF</v>
          </cell>
          <cell r="R11"/>
          <cell r="S11" t="str">
            <v>No</v>
          </cell>
          <cell r="T11" t="str">
            <v>Other</v>
          </cell>
          <cell r="U11" t="str">
            <v>Client SFTP</v>
          </cell>
          <cell r="V11"/>
          <cell r="W11" t="str">
            <v>Yes</v>
          </cell>
          <cell r="X11"/>
          <cell r="Y11"/>
          <cell r="Z11"/>
          <cell r="AA11"/>
          <cell r="AB11" t="str">
            <v>Martyn Hickson / martyn.hickson@virgintrains.co.uk
Amanda Tappenden  /  Amanda.Tappenden@fly.virgin.com</v>
          </cell>
          <cell r="AC11"/>
        </row>
        <row r="12">
          <cell r="A12">
            <v>18</v>
          </cell>
          <cell r="B12" t="str">
            <v>Railblazers</v>
          </cell>
          <cell r="C12" t="str">
            <v>Evolvi Railblazers</v>
          </cell>
          <cell r="D12" t="str">
            <v>Evolvi</v>
          </cell>
          <cell r="E12" t="str">
            <v>Evolvi (Rail Blazers) contains sign-ups for the Business SME booking engine (this is not the TrainLine booking engine</v>
          </cell>
          <cell r="F12" t="str">
            <v>Monthly (1st @ 6AM)</v>
          </cell>
          <cell r="G12" t="str">
            <v>Input</v>
          </cell>
          <cell r="H12" t="str">
            <v>Merkle</v>
          </cell>
          <cell r="I12" t="str">
            <v>No</v>
          </cell>
          <cell r="J12" t="str">
            <v>Yes</v>
          </cell>
          <cell r="K12" t="str">
            <v>Incremental</v>
          </cell>
          <cell r="L12" t="str">
            <v>No</v>
          </cell>
          <cell r="M12"/>
          <cell r="N12"/>
          <cell r="O12" t="str">
            <v>Delimited</v>
          </cell>
          <cell r="P12" t="str">
            <v>,</v>
          </cell>
          <cell r="Q12" t="str">
            <v>CRLF</v>
          </cell>
          <cell r="R12" t="str">
            <v>Header</v>
          </cell>
          <cell r="S12" t="str">
            <v>Yes</v>
          </cell>
          <cell r="T12" t="str">
            <v>Other</v>
          </cell>
          <cell r="U12" t="str">
            <v>Merkle SFTP</v>
          </cell>
          <cell r="V12"/>
          <cell r="W12" t="str">
            <v>No</v>
          </cell>
          <cell r="X12"/>
          <cell r="Y12" t="str">
            <v>Y</v>
          </cell>
          <cell r="Z12" t="str">
            <v>Y</v>
          </cell>
          <cell r="AA12" t="str">
            <v>Y</v>
          </cell>
          <cell r="AB12" t="str">
            <v>Peter Fuller / Peter.Fuller@virgintrains.co.uk
Ivor Perry  /   I.Perry@amaze.com</v>
          </cell>
          <cell r="AC12" t="str">
            <v xml:space="preserve">It is really important that Evolvi customers are excluded / supressed in the Base logic Block for ALL campaigns (solus and programs). This is so we don't cannibalise Rail Blazers sales by promoting the Virgin Trains website and booking engine. </v>
          </cell>
        </row>
        <row r="13">
          <cell r="A13">
            <v>19</v>
          </cell>
          <cell r="B13" t="str">
            <v>JourneyCheck</v>
          </cell>
          <cell r="C13" t="str">
            <v>Nexus Alpha Journey Check</v>
          </cell>
          <cell r="D13" t="str">
            <v>Nexus Alpha Journey Check Alerts</v>
          </cell>
          <cell r="E13" t="str">
            <v>File details new / updates to customers signed up to Nexus Alpha Journey Check Alerts</v>
          </cell>
          <cell r="F13"/>
          <cell r="G13" t="str">
            <v>Input</v>
          </cell>
          <cell r="H13" t="str">
            <v>Merkle</v>
          </cell>
          <cell r="I13" t="str">
            <v>No</v>
          </cell>
          <cell r="J13" t="str">
            <v>Yes</v>
          </cell>
          <cell r="K13" t="str">
            <v>Incremental</v>
          </cell>
          <cell r="L13" t="str">
            <v>No</v>
          </cell>
          <cell r="M13"/>
          <cell r="N13" t="str">
            <v xml:space="preserve"> vt_yyyy-mm-dd-hh-mm.csv </v>
          </cell>
          <cell r="O13" t="str">
            <v>XML</v>
          </cell>
          <cell r="P13"/>
          <cell r="Q13"/>
          <cell r="R13" t="str">
            <v>Header</v>
          </cell>
          <cell r="S13" t="str">
            <v>No</v>
          </cell>
          <cell r="T13" t="str">
            <v>Other</v>
          </cell>
          <cell r="U13" t="str">
            <v>Merkle SFTP</v>
          </cell>
          <cell r="V13"/>
          <cell r="W13" t="str">
            <v>Yes</v>
          </cell>
          <cell r="X13"/>
          <cell r="Y13" t="str">
            <v>Y</v>
          </cell>
          <cell r="Z13" t="str">
            <v>Y</v>
          </cell>
          <cell r="AA13" t="str">
            <v>Y</v>
          </cell>
          <cell r="AB13" t="str">
            <v xml:space="preserve">Paul Steele / Paul.Steele@virgintrains.co.uk
Paul Coleman / paul.coleman@nexusalpha.com </v>
          </cell>
          <cell r="AC13" t="str">
            <v xml:space="preserve">XML format.  Each user can have mutiple alerts setup.  </v>
          </cell>
        </row>
        <row r="14">
          <cell r="A14">
            <v>20</v>
          </cell>
          <cell r="B14" t="str">
            <v>PAF</v>
          </cell>
          <cell r="C14" t="str">
            <v>Nectar PAF</v>
          </cell>
          <cell r="D14" t="str">
            <v>Trainline</v>
          </cell>
          <cell r="E14" t="str">
            <v>Points Accrual File. This is the main feed to Nectar to inform them who should be given points</v>
          </cell>
          <cell r="F14" t="str">
            <v>Daily</v>
          </cell>
          <cell r="G14" t="str">
            <v>Output</v>
          </cell>
          <cell r="H14" t="str">
            <v>AIMIA</v>
          </cell>
          <cell r="I14" t="str">
            <v>No</v>
          </cell>
          <cell r="J14" t="str">
            <v>Yes</v>
          </cell>
          <cell r="K14" t="str">
            <v>Incremental</v>
          </cell>
          <cell r="L14" t="str">
            <v>No</v>
          </cell>
          <cell r="M14"/>
          <cell r="N14" t="str">
            <v>PNTSACCLNNNNNNVIRGINTR.dat</v>
          </cell>
          <cell r="O14" t="str">
            <v>Fixed Width</v>
          </cell>
          <cell r="P14"/>
          <cell r="Q14" t="str">
            <v>LF</v>
          </cell>
          <cell r="R14" t="str">
            <v>Both</v>
          </cell>
          <cell r="S14"/>
          <cell r="T14" t="str">
            <v>Other</v>
          </cell>
          <cell r="U14" t="str">
            <v>SFTP</v>
          </cell>
          <cell r="V14"/>
          <cell r="W14" t="str">
            <v>Yes</v>
          </cell>
          <cell r="X14"/>
          <cell r="Y14" t="str">
            <v>N/A</v>
          </cell>
          <cell r="Z14" t="str">
            <v>N/A</v>
          </cell>
          <cell r="AA14" t="str">
            <v>N/A</v>
          </cell>
          <cell r="AB14" t="str">
            <v>Martyn Hickson / martyn.hickson@virgintrains.co.uk
Hue Fanshawe /  Hew.Fanshawe@aimia.com</v>
          </cell>
          <cell r="AC14"/>
        </row>
        <row r="15">
          <cell r="A15">
            <v>42</v>
          </cell>
          <cell r="B15" t="str">
            <v>SKU</v>
          </cell>
          <cell r="C15" t="str">
            <v>Nectar SKU</v>
          </cell>
          <cell r="D15" t="str">
            <v>Trainline</v>
          </cell>
          <cell r="E15" t="str">
            <v xml:space="preserve">SKU file.  Details transactions to be sent to The Nectar Datawarehouse (NDWH) </v>
          </cell>
          <cell r="F15" t="str">
            <v>Daily</v>
          </cell>
          <cell r="G15" t="str">
            <v>Output</v>
          </cell>
          <cell r="H15" t="str">
            <v>AIMIA</v>
          </cell>
          <cell r="I15" t="str">
            <v>No</v>
          </cell>
          <cell r="J15" t="str">
            <v>Yes</v>
          </cell>
          <cell r="K15" t="str">
            <v>Incremental</v>
          </cell>
          <cell r="L15" t="str">
            <v>No</v>
          </cell>
          <cell r="M15"/>
          <cell r="N15" t="str">
            <v>VTTRANSRN0001VIRGINTR.dat</v>
          </cell>
          <cell r="O15" t="str">
            <v>Delimited</v>
          </cell>
          <cell r="P15" t="str">
            <v>|</v>
          </cell>
          <cell r="Q15" t="str">
            <v>LF</v>
          </cell>
          <cell r="R15" t="str">
            <v>Both</v>
          </cell>
          <cell r="S15" t="str">
            <v>No</v>
          </cell>
          <cell r="T15" t="str">
            <v>Other</v>
          </cell>
          <cell r="U15" t="str">
            <v>Client SFTP</v>
          </cell>
          <cell r="V15"/>
          <cell r="W15" t="str">
            <v>Yes</v>
          </cell>
          <cell r="X15"/>
          <cell r="Y15" t="str">
            <v>N/A</v>
          </cell>
          <cell r="Z15" t="str">
            <v>N/A</v>
          </cell>
          <cell r="AA15" t="str">
            <v>N/A</v>
          </cell>
          <cell r="AB15" t="str">
            <v>Martyn Hickson / martyn.hickson@virgintrains.co.uk
Hue Fanshawe /  Hew.Fanshawe@aimia.com</v>
          </cell>
          <cell r="AC15" t="str">
            <v>FFFFFFFF is the name of the file (as specified in the interface definition), NNNNNN is an incremental number which will increase by 1 each time a file is sent and SSSSSSSSSS is the unique Id that has been assigned to the relevant sponsor.</v>
          </cell>
        </row>
        <row r="16">
          <cell r="A16">
            <v>23</v>
          </cell>
          <cell r="B16" t="str">
            <v>NAS Questions</v>
          </cell>
          <cell r="C16" t="str">
            <v>Creator NAS Questions</v>
          </cell>
          <cell r="D16" t="str">
            <v>ITG Creator</v>
          </cell>
          <cell r="E16" t="str">
            <v>File containing lookup to survey questions</v>
          </cell>
          <cell r="F16"/>
          <cell r="G16" t="str">
            <v>Input</v>
          </cell>
          <cell r="H16" t="str">
            <v>Merkle</v>
          </cell>
          <cell r="I16" t="str">
            <v>No</v>
          </cell>
          <cell r="J16" t="str">
            <v>Yes</v>
          </cell>
          <cell r="K16" t="str">
            <v>Incremental</v>
          </cell>
          <cell r="L16" t="str">
            <v>No</v>
          </cell>
          <cell r="M16"/>
          <cell r="N16" t="str">
            <v>VT_NAS_Questions_DDMMYY.csv</v>
          </cell>
          <cell r="O16" t="str">
            <v>Delimited</v>
          </cell>
          <cell r="P16" t="str">
            <v>,</v>
          </cell>
          <cell r="Q16" t="str">
            <v>CRLF</v>
          </cell>
          <cell r="R16" t="str">
            <v>Header</v>
          </cell>
          <cell r="S16"/>
          <cell r="T16" t="str">
            <v>Other</v>
          </cell>
          <cell r="U16" t="str">
            <v>Client SFTP</v>
          </cell>
          <cell r="V16"/>
          <cell r="W16" t="str">
            <v>No</v>
          </cell>
          <cell r="X16"/>
          <cell r="Y16" t="str">
            <v>N</v>
          </cell>
          <cell r="Z16" t="str">
            <v>N</v>
          </cell>
          <cell r="AA16" t="str">
            <v>N</v>
          </cell>
          <cell r="AB16" t="str">
            <v>David Franklin / David.Franklin@virgintrains.co.uk
Sheryl Gannaway /  sheryl.gannaway@creator.co.uk</v>
          </cell>
          <cell r="AC16"/>
        </row>
        <row r="17">
          <cell r="A17">
            <v>24</v>
          </cell>
          <cell r="B17" t="str">
            <v>NAS Push</v>
          </cell>
          <cell r="C17" t="str">
            <v>Creator NAS Push</v>
          </cell>
          <cell r="D17" t="str">
            <v>ITG Creator</v>
          </cell>
          <cell r="E17" t="str">
            <v>File containing people that have responded to the survey by request</v>
          </cell>
          <cell r="F17"/>
          <cell r="G17" t="str">
            <v>Input</v>
          </cell>
          <cell r="H17" t="str">
            <v>Merkle</v>
          </cell>
          <cell r="I17" t="str">
            <v>No</v>
          </cell>
          <cell r="J17" t="str">
            <v>Yes</v>
          </cell>
          <cell r="K17" t="str">
            <v>Incremental</v>
          </cell>
          <cell r="L17" t="str">
            <v>No</v>
          </cell>
          <cell r="M17"/>
          <cell r="N17" t="str">
            <v>VT_NAS_PUSH_Responses_DDMMYY.xlsx</v>
          </cell>
          <cell r="O17" t="str">
            <v>Delimited</v>
          </cell>
          <cell r="P17" t="str">
            <v>,</v>
          </cell>
          <cell r="Q17" t="str">
            <v>CRLF</v>
          </cell>
          <cell r="R17" t="str">
            <v>Header</v>
          </cell>
          <cell r="S17"/>
          <cell r="T17" t="str">
            <v>Other</v>
          </cell>
          <cell r="U17" t="str">
            <v>Client SFTP</v>
          </cell>
          <cell r="V17"/>
          <cell r="W17" t="str">
            <v>No</v>
          </cell>
          <cell r="X17"/>
          <cell r="Y17" t="str">
            <v>Y</v>
          </cell>
          <cell r="Z17" t="str">
            <v>N</v>
          </cell>
          <cell r="AA17" t="str">
            <v>N</v>
          </cell>
          <cell r="AB17" t="str">
            <v>David Franklin / David.Franklin@virgintrains.co.uk
Sheryl Gannaway /  sheryl.gannaway@creator.co.uk</v>
          </cell>
          <cell r="AC17"/>
        </row>
        <row r="18">
          <cell r="A18">
            <v>25</v>
          </cell>
          <cell r="B18" t="str">
            <v>NAS Pull</v>
          </cell>
          <cell r="C18" t="str">
            <v>Creator NAS Pull</v>
          </cell>
          <cell r="D18" t="str">
            <v>ITG Creator</v>
          </cell>
          <cell r="E18" t="str">
            <v>File containing people that has responded to the survey by choice</v>
          </cell>
          <cell r="F18"/>
          <cell r="G18" t="str">
            <v>Input</v>
          </cell>
          <cell r="H18" t="str">
            <v>Merkle</v>
          </cell>
          <cell r="I18" t="str">
            <v>No</v>
          </cell>
          <cell r="J18" t="str">
            <v>Yes</v>
          </cell>
          <cell r="K18" t="str">
            <v>Incremental</v>
          </cell>
          <cell r="L18" t="str">
            <v>No</v>
          </cell>
          <cell r="M18"/>
          <cell r="N18" t="str">
            <v>VT_NAS_PULL_Responses_DDMMYY.xlsx</v>
          </cell>
          <cell r="O18" t="str">
            <v>Delimited</v>
          </cell>
          <cell r="P18" t="str">
            <v>,</v>
          </cell>
          <cell r="Q18" t="str">
            <v>CRLF</v>
          </cell>
          <cell r="R18" t="str">
            <v>Header</v>
          </cell>
          <cell r="S18"/>
          <cell r="T18" t="str">
            <v>Other</v>
          </cell>
          <cell r="U18" t="str">
            <v>Client SFTP</v>
          </cell>
          <cell r="V18"/>
          <cell r="W18" t="str">
            <v>No</v>
          </cell>
          <cell r="X18"/>
          <cell r="Y18" t="str">
            <v>Y</v>
          </cell>
          <cell r="Z18" t="str">
            <v>N</v>
          </cell>
          <cell r="AA18" t="str">
            <v>Y</v>
          </cell>
          <cell r="AB18" t="str">
            <v>David Franklin / David.Franklin@virgintrains.co.uk
Sheryl Gannaway /  sheryl.gannaway@creator.co.uk</v>
          </cell>
          <cell r="AC18"/>
        </row>
        <row r="19">
          <cell r="A19">
            <v>39</v>
          </cell>
          <cell r="B19" t="str">
            <v>NAS Survey</v>
          </cell>
          <cell r="C19" t="str">
            <v>Creator NAS Survey</v>
          </cell>
          <cell r="D19" t="str">
            <v>ITG Creator</v>
          </cell>
          <cell r="E19" t="str">
            <v>File containing customers for Creator to survey</v>
          </cell>
          <cell r="F19"/>
          <cell r="G19" t="str">
            <v>Output</v>
          </cell>
          <cell r="H19" t="str">
            <v>Creator</v>
          </cell>
          <cell r="I19" t="str">
            <v>No</v>
          </cell>
          <cell r="J19" t="str">
            <v>Yes</v>
          </cell>
          <cell r="K19" t="str">
            <v>Incremental</v>
          </cell>
          <cell r="L19" t="str">
            <v>No</v>
          </cell>
          <cell r="M19"/>
          <cell r="N19" t="str">
            <v>VT_NAS_New_Format_DDMMYY.csv</v>
          </cell>
          <cell r="O19" t="str">
            <v>Delimited</v>
          </cell>
          <cell r="P19" t="str">
            <v>,</v>
          </cell>
          <cell r="Q19" t="str">
            <v>CRLF</v>
          </cell>
          <cell r="R19" t="str">
            <v>Header</v>
          </cell>
          <cell r="S19" t="str">
            <v>No</v>
          </cell>
          <cell r="T19" t="str">
            <v>Other</v>
          </cell>
          <cell r="U19" t="str">
            <v>Client SFTP</v>
          </cell>
          <cell r="V19"/>
          <cell r="W19" t="str">
            <v>No</v>
          </cell>
          <cell r="X19"/>
          <cell r="Y19" t="str">
            <v>N/A</v>
          </cell>
          <cell r="Z19" t="str">
            <v>N/A</v>
          </cell>
          <cell r="AA19" t="str">
            <v>N/A</v>
          </cell>
          <cell r="AB19" t="str">
            <v>David Franklin / David.Franklin@virgintrains.co.uk
Sheryl Gannaway /  sheryl.gannaway@creator.co.uk</v>
          </cell>
          <cell r="AC19" t="str">
            <v>New feed.  We require the selection criteria for this campaign</v>
          </cell>
        </row>
        <row r="20">
          <cell r="A20">
            <v>26</v>
          </cell>
          <cell r="B20" t="str">
            <v>Broadlog</v>
          </cell>
          <cell r="C20" t="str">
            <v>Adobe Broadlog</v>
          </cell>
          <cell r="D20" t="str">
            <v>Adobe</v>
          </cell>
          <cell r="E20" t="str">
            <v>This is the main Adobe campaign history file</v>
          </cell>
          <cell r="F20" t="str">
            <v>One Off</v>
          </cell>
          <cell r="G20" t="str">
            <v>Input</v>
          </cell>
          <cell r="H20" t="str">
            <v>Merkle</v>
          </cell>
          <cell r="I20" t="str">
            <v>No</v>
          </cell>
          <cell r="J20" t="str">
            <v>Yes</v>
          </cell>
          <cell r="K20" t="str">
            <v>Incremental</v>
          </cell>
          <cell r="L20" t="str">
            <v>No</v>
          </cell>
          <cell r="M20"/>
          <cell r="N20"/>
          <cell r="O20"/>
          <cell r="P20"/>
          <cell r="Q20"/>
          <cell r="R20"/>
          <cell r="S20"/>
          <cell r="T20"/>
          <cell r="U20" t="str">
            <v>Client SFTP</v>
          </cell>
          <cell r="V20"/>
          <cell r="W20"/>
          <cell r="X20"/>
          <cell r="Y20" t="str">
            <v>N</v>
          </cell>
          <cell r="Z20" t="str">
            <v>N</v>
          </cell>
          <cell r="AA20" t="str">
            <v>N</v>
          </cell>
          <cell r="AB20"/>
          <cell r="AC20"/>
        </row>
        <row r="21">
          <cell r="A21">
            <v>27</v>
          </cell>
          <cell r="B21" t="str">
            <v>Delivery</v>
          </cell>
          <cell r="C21" t="str">
            <v>Adobe Delivery</v>
          </cell>
          <cell r="D21" t="str">
            <v>Adobe</v>
          </cell>
          <cell r="E21" t="str">
            <v>This holds the deliverabilty details</v>
          </cell>
          <cell r="F21" t="str">
            <v>One Off</v>
          </cell>
          <cell r="G21" t="str">
            <v>Input</v>
          </cell>
          <cell r="H21" t="str">
            <v>Merkle</v>
          </cell>
          <cell r="I21" t="str">
            <v>No</v>
          </cell>
          <cell r="J21" t="str">
            <v>Yes</v>
          </cell>
          <cell r="K21" t="str">
            <v>Incremental</v>
          </cell>
          <cell r="L21" t="str">
            <v>No</v>
          </cell>
          <cell r="M21"/>
          <cell r="N21"/>
          <cell r="O21"/>
          <cell r="P21"/>
          <cell r="Q21"/>
          <cell r="R21"/>
          <cell r="S21"/>
          <cell r="T21"/>
          <cell r="U21" t="str">
            <v>Client SFTP</v>
          </cell>
          <cell r="V21"/>
          <cell r="W21"/>
          <cell r="X21"/>
          <cell r="Y21" t="str">
            <v>N</v>
          </cell>
          <cell r="Z21" t="str">
            <v>N</v>
          </cell>
          <cell r="AA21" t="str">
            <v>N</v>
          </cell>
          <cell r="AB21"/>
          <cell r="AC21"/>
        </row>
        <row r="22">
          <cell r="A22">
            <v>28</v>
          </cell>
          <cell r="B22" t="str">
            <v>Tracking</v>
          </cell>
          <cell r="C22" t="str">
            <v>Adobe Tracking</v>
          </cell>
          <cell r="D22" t="str">
            <v>Adobe</v>
          </cell>
          <cell r="E22" t="str">
            <v xml:space="preserve">This holds the opens and clicks </v>
          </cell>
          <cell r="F22" t="str">
            <v>One Off</v>
          </cell>
          <cell r="G22" t="str">
            <v>Input</v>
          </cell>
          <cell r="H22" t="str">
            <v>Merkle</v>
          </cell>
          <cell r="I22" t="str">
            <v>No</v>
          </cell>
          <cell r="J22" t="str">
            <v>Yes</v>
          </cell>
          <cell r="K22" t="str">
            <v>Incremental</v>
          </cell>
          <cell r="L22" t="str">
            <v>No</v>
          </cell>
          <cell r="M22"/>
          <cell r="N22"/>
          <cell r="O22"/>
          <cell r="P22"/>
          <cell r="Q22"/>
          <cell r="R22"/>
          <cell r="S22"/>
          <cell r="T22"/>
          <cell r="U22" t="str">
            <v>Client SFTP</v>
          </cell>
          <cell r="V22"/>
          <cell r="W22"/>
          <cell r="X22"/>
          <cell r="Y22" t="str">
            <v>N</v>
          </cell>
          <cell r="Z22" t="str">
            <v>N</v>
          </cell>
          <cell r="AA22" t="str">
            <v>N</v>
          </cell>
          <cell r="AB22"/>
          <cell r="AC22"/>
        </row>
        <row r="23">
          <cell r="A23">
            <v>31</v>
          </cell>
          <cell r="B23" t="str">
            <v>Promotion PINs</v>
          </cell>
          <cell r="C23" t="str">
            <v>Promotion PINs</v>
          </cell>
          <cell r="D23" t="str">
            <v>Trainline</v>
          </cell>
          <cell r="E23" t="str">
            <v>File of PINs provided for campaigns on request</v>
          </cell>
          <cell r="F23" t="str">
            <v>Adhoc</v>
          </cell>
          <cell r="G23" t="str">
            <v>Input</v>
          </cell>
          <cell r="H23" t="str">
            <v>Merkle</v>
          </cell>
          <cell r="I23" t="str">
            <v>No</v>
          </cell>
          <cell r="J23" t="str">
            <v>Yes</v>
          </cell>
          <cell r="K23" t="str">
            <v>Incremental</v>
          </cell>
          <cell r="L23" t="str">
            <v>No</v>
          </cell>
          <cell r="M23"/>
          <cell r="N23"/>
          <cell r="O23"/>
          <cell r="P23"/>
          <cell r="Q23"/>
          <cell r="R23"/>
          <cell r="S23"/>
          <cell r="T23"/>
          <cell r="U23"/>
          <cell r="V23"/>
          <cell r="W23"/>
          <cell r="X23"/>
          <cell r="Y23" t="str">
            <v>N</v>
          </cell>
          <cell r="Z23" t="str">
            <v>N</v>
          </cell>
          <cell r="AA23" t="str">
            <v>N</v>
          </cell>
          <cell r="AB23"/>
          <cell r="AC23"/>
        </row>
        <row r="24">
          <cell r="A24">
            <v>32</v>
          </cell>
          <cell r="B24" t="str">
            <v>Beam</v>
          </cell>
          <cell r="C24" t="str">
            <v>Beam</v>
          </cell>
          <cell r="D24" t="str">
            <v>Go Media</v>
          </cell>
          <cell r="E24" t="str">
            <v>BEAM contains customers who have watched BEAM on a VT service</v>
          </cell>
          <cell r="F24"/>
          <cell r="G24" t="str">
            <v>Input</v>
          </cell>
          <cell r="H24" t="str">
            <v>Merkle</v>
          </cell>
          <cell r="I24" t="str">
            <v>No</v>
          </cell>
          <cell r="J24" t="str">
            <v>Yes</v>
          </cell>
          <cell r="K24" t="str">
            <v>Incremental</v>
          </cell>
          <cell r="L24" t="str">
            <v>No</v>
          </cell>
          <cell r="M24"/>
          <cell r="N24"/>
          <cell r="O24"/>
          <cell r="P24"/>
          <cell r="Q24"/>
          <cell r="R24"/>
          <cell r="S24"/>
          <cell r="T24"/>
          <cell r="U24" t="str">
            <v>API</v>
          </cell>
          <cell r="V24"/>
          <cell r="W24"/>
          <cell r="X24"/>
          <cell r="Y24"/>
          <cell r="Z24"/>
          <cell r="AA24"/>
          <cell r="AB24"/>
          <cell r="AC24"/>
        </row>
        <row r="25">
          <cell r="A25">
            <v>35</v>
          </cell>
          <cell r="B25" t="str">
            <v>Wifi OnBoard</v>
          </cell>
          <cell r="C25" t="str">
            <v>Wifi OnBoard</v>
          </cell>
          <cell r="D25" t="str">
            <v>McLaren</v>
          </cell>
          <cell r="E25" t="str">
            <v>Feed containing OnBoard Wifi data</v>
          </cell>
          <cell r="F25" t="str">
            <v>Daily</v>
          </cell>
          <cell r="G25" t="str">
            <v>Input</v>
          </cell>
          <cell r="H25" t="str">
            <v>Merkle</v>
          </cell>
          <cell r="I25" t="str">
            <v>No</v>
          </cell>
          <cell r="J25" t="str">
            <v>Yes</v>
          </cell>
          <cell r="K25" t="str">
            <v>Incremental</v>
          </cell>
          <cell r="L25" t="str">
            <v>No</v>
          </cell>
          <cell r="M25"/>
          <cell r="N25"/>
          <cell r="O25"/>
          <cell r="P25"/>
          <cell r="Q25"/>
          <cell r="R25"/>
          <cell r="S25"/>
          <cell r="T25"/>
          <cell r="U25" t="str">
            <v>Merkle SFTP</v>
          </cell>
          <cell r="V25"/>
          <cell r="W25"/>
          <cell r="X25"/>
          <cell r="Y25" t="str">
            <v>Y</v>
          </cell>
          <cell r="Z25" t="str">
            <v>Y</v>
          </cell>
          <cell r="AA25" t="str">
            <v>Y</v>
          </cell>
          <cell r="AB25"/>
          <cell r="AC25"/>
        </row>
        <row r="26">
          <cell r="A26">
            <v>43</v>
          </cell>
          <cell r="B26" t="str">
            <v>Customer</v>
          </cell>
          <cell r="C26" t="str">
            <v>TOCPLUS Customer</v>
          </cell>
          <cell r="D26" t="str">
            <v>TOC+</v>
          </cell>
          <cell r="E26"/>
          <cell r="F26" t="str">
            <v>Daily</v>
          </cell>
          <cell r="G26" t="str">
            <v>Input</v>
          </cell>
          <cell r="H26" t="str">
            <v>Merkle</v>
          </cell>
          <cell r="I26" t="str">
            <v>No</v>
          </cell>
          <cell r="J26" t="str">
            <v>No</v>
          </cell>
          <cell r="K26" t="str">
            <v>Incremental</v>
          </cell>
          <cell r="L26" t="str">
            <v>No</v>
          </cell>
          <cell r="M26"/>
          <cell r="N26" t="str">
            <v>VT_MKT_YYYYMMDDHHMMSS_Customers.csv</v>
          </cell>
          <cell r="O26" t="str">
            <v>Delimited</v>
          </cell>
          <cell r="P26" t="str">
            <v>|</v>
          </cell>
          <cell r="Q26" t="str">
            <v>LF</v>
          </cell>
          <cell r="R26" t="str">
            <v>Header</v>
          </cell>
          <cell r="S26" t="str">
            <v>Yes</v>
          </cell>
          <cell r="T26" t="str">
            <v>Other</v>
          </cell>
          <cell r="U26" t="str">
            <v>Client SFTP</v>
          </cell>
          <cell r="V26" t="str">
            <v>\data</v>
          </cell>
          <cell r="W26" t="str">
            <v>No</v>
          </cell>
          <cell r="X26"/>
          <cell r="Y26" t="str">
            <v>Y</v>
          </cell>
          <cell r="Z26" t="str">
            <v>Y</v>
          </cell>
          <cell r="AA26" t="str">
            <v>Y</v>
          </cell>
          <cell r="AB26"/>
          <cell r="AC26"/>
        </row>
        <row r="27">
          <cell r="A27">
            <v>44</v>
          </cell>
          <cell r="B27" t="str">
            <v>Transaction</v>
          </cell>
          <cell r="C27" t="str">
            <v>TOCPLUS Transaction</v>
          </cell>
          <cell r="D27" t="str">
            <v>TOC+</v>
          </cell>
          <cell r="E27"/>
          <cell r="F27" t="str">
            <v>Daily</v>
          </cell>
          <cell r="G27" t="str">
            <v>Input</v>
          </cell>
          <cell r="H27" t="str">
            <v>Merkle</v>
          </cell>
          <cell r="I27" t="str">
            <v>No</v>
          </cell>
          <cell r="J27" t="str">
            <v>No</v>
          </cell>
          <cell r="K27" t="str">
            <v>Incremental</v>
          </cell>
          <cell r="L27" t="str">
            <v>No</v>
          </cell>
          <cell r="M27"/>
          <cell r="N27" t="str">
            <v>VT_MKT_YYYYMMDDHHMMSS_Transactions.csv</v>
          </cell>
          <cell r="O27" t="str">
            <v>Delimited</v>
          </cell>
          <cell r="P27" t="str">
            <v>|</v>
          </cell>
          <cell r="Q27" t="str">
            <v>LF</v>
          </cell>
          <cell r="R27" t="str">
            <v>Header</v>
          </cell>
          <cell r="S27" t="str">
            <v>Yes</v>
          </cell>
          <cell r="T27" t="str">
            <v>Other</v>
          </cell>
          <cell r="U27" t="str">
            <v>Client SFTP</v>
          </cell>
          <cell r="V27" t="str">
            <v>\data</v>
          </cell>
          <cell r="W27" t="str">
            <v>No</v>
          </cell>
          <cell r="X27"/>
          <cell r="Y27" t="str">
            <v>N</v>
          </cell>
          <cell r="Z27" t="str">
            <v>N</v>
          </cell>
          <cell r="AA27" t="str">
            <v>N</v>
          </cell>
          <cell r="AB27"/>
          <cell r="AC27"/>
        </row>
        <row r="28">
          <cell r="A28">
            <v>45</v>
          </cell>
          <cell r="B28" t="str">
            <v>Bookings</v>
          </cell>
          <cell r="C28" t="str">
            <v>TOCPLUS Bookings</v>
          </cell>
          <cell r="D28" t="str">
            <v>TOC+</v>
          </cell>
          <cell r="E28"/>
          <cell r="F28" t="str">
            <v>Daily</v>
          </cell>
          <cell r="G28" t="str">
            <v>Input</v>
          </cell>
          <cell r="H28" t="str">
            <v>Merkle</v>
          </cell>
          <cell r="I28" t="str">
            <v>No</v>
          </cell>
          <cell r="J28" t="str">
            <v>No</v>
          </cell>
          <cell r="K28" t="str">
            <v>Incremental</v>
          </cell>
          <cell r="L28" t="str">
            <v>No</v>
          </cell>
          <cell r="M28"/>
          <cell r="N28" t="str">
            <v>VT_MKT_YYYYMMDDHHMMSS_Bookings.csv</v>
          </cell>
          <cell r="O28" t="str">
            <v>Delimited</v>
          </cell>
          <cell r="P28" t="str">
            <v>|</v>
          </cell>
          <cell r="Q28" t="str">
            <v>LF</v>
          </cell>
          <cell r="R28" t="str">
            <v>Header</v>
          </cell>
          <cell r="S28" t="str">
            <v>Yes</v>
          </cell>
          <cell r="T28" t="str">
            <v>Other</v>
          </cell>
          <cell r="U28" t="str">
            <v>Client SFTP</v>
          </cell>
          <cell r="V28" t="str">
            <v>\data</v>
          </cell>
          <cell r="W28" t="str">
            <v>No</v>
          </cell>
          <cell r="X28"/>
          <cell r="Y28" t="str">
            <v>N</v>
          </cell>
          <cell r="Z28" t="str">
            <v>N</v>
          </cell>
          <cell r="AA28" t="str">
            <v>N</v>
          </cell>
          <cell r="AB28"/>
          <cell r="AC28"/>
        </row>
        <row r="29">
          <cell r="A29">
            <v>46</v>
          </cell>
          <cell r="B29" t="str">
            <v>Journey</v>
          </cell>
          <cell r="C29" t="str">
            <v>TOCPLUS Journey</v>
          </cell>
          <cell r="D29" t="str">
            <v>TOC+</v>
          </cell>
          <cell r="E29"/>
          <cell r="F29" t="str">
            <v>Daily</v>
          </cell>
          <cell r="G29" t="str">
            <v>Input</v>
          </cell>
          <cell r="H29" t="str">
            <v>Merkle</v>
          </cell>
          <cell r="I29" t="str">
            <v>No</v>
          </cell>
          <cell r="J29" t="str">
            <v>No</v>
          </cell>
          <cell r="K29" t="str">
            <v>Incremental</v>
          </cell>
          <cell r="L29" t="str">
            <v>No</v>
          </cell>
          <cell r="M29"/>
          <cell r="N29" t="str">
            <v>VT_MKT_YYYYMMDDHHMMSS_Journey.csv</v>
          </cell>
          <cell r="O29" t="str">
            <v>Delimited</v>
          </cell>
          <cell r="P29" t="str">
            <v>|</v>
          </cell>
          <cell r="Q29" t="str">
            <v>LF</v>
          </cell>
          <cell r="R29" t="str">
            <v>Header</v>
          </cell>
          <cell r="S29" t="str">
            <v>Yes</v>
          </cell>
          <cell r="T29" t="str">
            <v>Other</v>
          </cell>
          <cell r="U29" t="str">
            <v>Client SFTP</v>
          </cell>
          <cell r="V29" t="str">
            <v>\data</v>
          </cell>
          <cell r="W29" t="str">
            <v>No</v>
          </cell>
          <cell r="X29"/>
          <cell r="Y29" t="str">
            <v>N</v>
          </cell>
          <cell r="Z29" t="str">
            <v>N</v>
          </cell>
          <cell r="AA29" t="str">
            <v>N</v>
          </cell>
          <cell r="AB29"/>
          <cell r="AC29"/>
        </row>
        <row r="30">
          <cell r="A30">
            <v>47</v>
          </cell>
          <cell r="B30" t="str">
            <v>Journey Legs</v>
          </cell>
          <cell r="C30" t="str">
            <v>TOCPLUS Journey Legs</v>
          </cell>
          <cell r="D30" t="str">
            <v>TOC+</v>
          </cell>
          <cell r="E30"/>
          <cell r="F30" t="str">
            <v>Daily</v>
          </cell>
          <cell r="G30" t="str">
            <v>Input</v>
          </cell>
          <cell r="H30" t="str">
            <v>Merkle</v>
          </cell>
          <cell r="I30" t="str">
            <v>No</v>
          </cell>
          <cell r="J30" t="str">
            <v>No</v>
          </cell>
          <cell r="K30" t="str">
            <v>Incremental</v>
          </cell>
          <cell r="L30" t="str">
            <v>No</v>
          </cell>
          <cell r="M30"/>
          <cell r="N30" t="str">
            <v>VT_MKT_YYYYMMDDHHMMSS_Journey_leg.csv</v>
          </cell>
          <cell r="O30" t="str">
            <v>Delimited</v>
          </cell>
          <cell r="P30" t="str">
            <v>|</v>
          </cell>
          <cell r="Q30" t="str">
            <v>LF</v>
          </cell>
          <cell r="R30" t="str">
            <v>Header</v>
          </cell>
          <cell r="S30" t="str">
            <v>Yes</v>
          </cell>
          <cell r="T30" t="str">
            <v>Other</v>
          </cell>
          <cell r="U30" t="str">
            <v>Client SFTP</v>
          </cell>
          <cell r="V30" t="str">
            <v>\data</v>
          </cell>
          <cell r="W30" t="str">
            <v>No</v>
          </cell>
          <cell r="X30"/>
          <cell r="Y30" t="str">
            <v>N</v>
          </cell>
          <cell r="Z30" t="str">
            <v>N</v>
          </cell>
          <cell r="AA30" t="str">
            <v>N</v>
          </cell>
          <cell r="AB30"/>
          <cell r="AC30"/>
        </row>
        <row r="31">
          <cell r="A31">
            <v>48</v>
          </cell>
          <cell r="B31" t="str">
            <v>Legs</v>
          </cell>
          <cell r="C31" t="str">
            <v>TOCPLUS Legs</v>
          </cell>
          <cell r="D31" t="str">
            <v>TOC+</v>
          </cell>
          <cell r="E31"/>
          <cell r="F31" t="str">
            <v>Daily</v>
          </cell>
          <cell r="G31" t="str">
            <v>Input</v>
          </cell>
          <cell r="H31" t="str">
            <v>Merkle</v>
          </cell>
          <cell r="I31" t="str">
            <v>No</v>
          </cell>
          <cell r="J31" t="str">
            <v>No</v>
          </cell>
          <cell r="K31" t="str">
            <v>Incremental</v>
          </cell>
          <cell r="L31" t="str">
            <v>No</v>
          </cell>
          <cell r="M31"/>
          <cell r="N31" t="str">
            <v>VT_MKT_YYYYMMDDHHMMSS_VT_LEGS.csv</v>
          </cell>
          <cell r="O31" t="str">
            <v>Delimited</v>
          </cell>
          <cell r="P31" t="str">
            <v>|</v>
          </cell>
          <cell r="Q31" t="str">
            <v>LF</v>
          </cell>
          <cell r="R31" t="str">
            <v>Header</v>
          </cell>
          <cell r="S31" t="str">
            <v>Yes</v>
          </cell>
          <cell r="T31" t="str">
            <v>Other</v>
          </cell>
          <cell r="U31" t="str">
            <v>Client SFTP</v>
          </cell>
          <cell r="V31" t="str">
            <v>\data</v>
          </cell>
          <cell r="W31" t="str">
            <v>No</v>
          </cell>
          <cell r="X31"/>
          <cell r="Y31" t="str">
            <v>N</v>
          </cell>
          <cell r="Z31" t="str">
            <v>N</v>
          </cell>
          <cell r="AA31" t="str">
            <v>N</v>
          </cell>
          <cell r="AB31"/>
          <cell r="AC31"/>
        </row>
        <row r="32">
          <cell r="A32">
            <v>50</v>
          </cell>
          <cell r="B32" t="str">
            <v>Nectar</v>
          </cell>
          <cell r="C32" t="str">
            <v>TOCPLUS Nectar</v>
          </cell>
          <cell r="D32" t="str">
            <v>TOC+</v>
          </cell>
          <cell r="E32"/>
          <cell r="F32" t="str">
            <v>Daily</v>
          </cell>
          <cell r="G32" t="str">
            <v>Input</v>
          </cell>
          <cell r="H32" t="str">
            <v>Merkle</v>
          </cell>
          <cell r="I32" t="str">
            <v>No</v>
          </cell>
          <cell r="J32" t="str">
            <v>No</v>
          </cell>
          <cell r="K32" t="str">
            <v>Incremental</v>
          </cell>
          <cell r="L32" t="str">
            <v>No</v>
          </cell>
          <cell r="M32"/>
          <cell r="N32" t="str">
            <v>VT_MKT_YYYYMMDDHHMMSS_Nectar.csv</v>
          </cell>
          <cell r="O32" t="str">
            <v>Delimited</v>
          </cell>
          <cell r="P32" t="str">
            <v>|</v>
          </cell>
          <cell r="Q32" t="str">
            <v>LF</v>
          </cell>
          <cell r="R32" t="str">
            <v>Header</v>
          </cell>
          <cell r="S32" t="str">
            <v>Yes</v>
          </cell>
          <cell r="T32" t="str">
            <v>Other</v>
          </cell>
          <cell r="U32" t="str">
            <v>Client SFTP</v>
          </cell>
          <cell r="V32" t="str">
            <v>\data</v>
          </cell>
          <cell r="W32" t="str">
            <v>No</v>
          </cell>
          <cell r="X32"/>
          <cell r="Y32" t="str">
            <v>N</v>
          </cell>
          <cell r="Z32" t="str">
            <v>N</v>
          </cell>
          <cell r="AA32" t="str">
            <v>N</v>
          </cell>
          <cell r="AB32"/>
          <cell r="AC32"/>
        </row>
        <row r="33">
          <cell r="A33">
            <v>52</v>
          </cell>
          <cell r="B33" t="str">
            <v>VA Flyers</v>
          </cell>
          <cell r="C33" t="str">
            <v>TOCPLUS VA Flyers</v>
          </cell>
          <cell r="D33" t="str">
            <v>TOC+</v>
          </cell>
          <cell r="E33"/>
          <cell r="F33" t="str">
            <v>Daily</v>
          </cell>
          <cell r="G33" t="str">
            <v>Input</v>
          </cell>
          <cell r="H33" t="str">
            <v>Merkle</v>
          </cell>
          <cell r="I33" t="str">
            <v>No</v>
          </cell>
          <cell r="J33" t="str">
            <v>No</v>
          </cell>
          <cell r="K33" t="str">
            <v>Incremental</v>
          </cell>
          <cell r="L33" t="str">
            <v>No</v>
          </cell>
          <cell r="M33"/>
          <cell r="N33" t="str">
            <v>VT_MKT_YYYYMMDDHHMMSS_VA_Flyer_Trans.csv</v>
          </cell>
          <cell r="O33" t="str">
            <v>Delimited</v>
          </cell>
          <cell r="P33" t="str">
            <v>|</v>
          </cell>
          <cell r="Q33" t="str">
            <v>LF</v>
          </cell>
          <cell r="R33" t="str">
            <v>Header</v>
          </cell>
          <cell r="S33" t="str">
            <v>Yes</v>
          </cell>
          <cell r="T33" t="str">
            <v>Other</v>
          </cell>
          <cell r="U33" t="str">
            <v>Client SFTP</v>
          </cell>
          <cell r="V33" t="str">
            <v>\data</v>
          </cell>
          <cell r="W33" t="str">
            <v>No</v>
          </cell>
          <cell r="X33"/>
          <cell r="Y33" t="str">
            <v>N</v>
          </cell>
          <cell r="Z33" t="str">
            <v>N</v>
          </cell>
          <cell r="AA33" t="str">
            <v>N</v>
          </cell>
          <cell r="AB33"/>
          <cell r="AC33"/>
        </row>
        <row r="34">
          <cell r="A34">
            <v>53</v>
          </cell>
          <cell r="B34" t="str">
            <v>Fallow Groups</v>
          </cell>
          <cell r="C34" t="str">
            <v>TOCPLUS Fallow Groups</v>
          </cell>
          <cell r="D34" t="str">
            <v>TOC+</v>
          </cell>
          <cell r="E34"/>
          <cell r="F34" t="str">
            <v>Daily</v>
          </cell>
          <cell r="G34" t="str">
            <v>Input</v>
          </cell>
          <cell r="H34" t="str">
            <v>Merkle</v>
          </cell>
          <cell r="I34" t="str">
            <v>No</v>
          </cell>
          <cell r="J34" t="str">
            <v>No</v>
          </cell>
          <cell r="K34" t="str">
            <v>Incremental</v>
          </cell>
          <cell r="L34" t="str">
            <v>No</v>
          </cell>
          <cell r="M34"/>
          <cell r="N34" t="str">
            <v>VT_MKT_YYYYMMDDHHMMSS_Fallow_Groups.csv</v>
          </cell>
          <cell r="O34" t="str">
            <v>Delimited</v>
          </cell>
          <cell r="P34" t="str">
            <v>|</v>
          </cell>
          <cell r="Q34" t="str">
            <v>LF</v>
          </cell>
          <cell r="R34" t="str">
            <v>Header</v>
          </cell>
          <cell r="S34" t="str">
            <v>Yes</v>
          </cell>
          <cell r="T34" t="str">
            <v>Other</v>
          </cell>
          <cell r="U34" t="str">
            <v>Client SFTP</v>
          </cell>
          <cell r="V34" t="str">
            <v>\data</v>
          </cell>
          <cell r="W34" t="str">
            <v>No</v>
          </cell>
          <cell r="X34"/>
          <cell r="Y34" t="str">
            <v>N</v>
          </cell>
          <cell r="Z34" t="str">
            <v>N</v>
          </cell>
          <cell r="AA34" t="str">
            <v>N</v>
          </cell>
          <cell r="AB34"/>
          <cell r="AC34"/>
        </row>
        <row r="35">
          <cell r="A35">
            <v>54</v>
          </cell>
          <cell r="B35" t="str">
            <v>Traveller</v>
          </cell>
          <cell r="C35" t="str">
            <v>TOCPLUS Traveller</v>
          </cell>
          <cell r="D35" t="str">
            <v>TOC+</v>
          </cell>
          <cell r="E35"/>
          <cell r="F35" t="str">
            <v>Daily</v>
          </cell>
          <cell r="G35" t="str">
            <v>Input</v>
          </cell>
          <cell r="H35" t="str">
            <v>Merkle</v>
          </cell>
          <cell r="I35" t="str">
            <v>No</v>
          </cell>
          <cell r="J35" t="str">
            <v>No</v>
          </cell>
          <cell r="K35" t="str">
            <v>Incremental</v>
          </cell>
          <cell r="L35" t="str">
            <v>No</v>
          </cell>
          <cell r="M35"/>
          <cell r="N35" t="str">
            <v>VT_MKT_YYYYMMDDHHMMSS_VT_Travellers.csv</v>
          </cell>
          <cell r="O35" t="str">
            <v>Delimited</v>
          </cell>
          <cell r="P35" t="str">
            <v>|</v>
          </cell>
          <cell r="Q35" t="str">
            <v>LF</v>
          </cell>
          <cell r="R35" t="str">
            <v>Header</v>
          </cell>
          <cell r="S35" t="str">
            <v>Yes</v>
          </cell>
          <cell r="T35" t="str">
            <v>Other</v>
          </cell>
          <cell r="U35" t="str">
            <v>Client SFTP</v>
          </cell>
          <cell r="V35" t="str">
            <v>\data</v>
          </cell>
          <cell r="W35" t="str">
            <v>No</v>
          </cell>
          <cell r="X35"/>
          <cell r="Y35" t="str">
            <v>N</v>
          </cell>
          <cell r="Z35" t="str">
            <v>N</v>
          </cell>
          <cell r="AA35" t="str">
            <v>N</v>
          </cell>
          <cell r="AB35"/>
          <cell r="AC35"/>
        </row>
        <row r="36">
          <cell r="A36">
            <v>55</v>
          </cell>
          <cell r="B36" t="str">
            <v>Seasons</v>
          </cell>
          <cell r="C36" t="str">
            <v>TOCPLUS Seasons</v>
          </cell>
          <cell r="D36" t="str">
            <v>TOC+</v>
          </cell>
          <cell r="E36"/>
          <cell r="F36" t="str">
            <v>Daily</v>
          </cell>
          <cell r="G36" t="str">
            <v>Input</v>
          </cell>
          <cell r="H36" t="str">
            <v>Merkle</v>
          </cell>
          <cell r="I36" t="str">
            <v>No</v>
          </cell>
          <cell r="J36" t="str">
            <v>No</v>
          </cell>
          <cell r="K36" t="str">
            <v>Incremental</v>
          </cell>
          <cell r="L36" t="str">
            <v>No</v>
          </cell>
          <cell r="M36"/>
          <cell r="N36" t="str">
            <v>VT_MKT_YYYYMMDDHHMMSS_Seasons.csv</v>
          </cell>
          <cell r="O36" t="str">
            <v>Delimited</v>
          </cell>
          <cell r="P36" t="str">
            <v>|</v>
          </cell>
          <cell r="Q36" t="str">
            <v>LF</v>
          </cell>
          <cell r="R36" t="str">
            <v>Header</v>
          </cell>
          <cell r="S36" t="str">
            <v>Yes</v>
          </cell>
          <cell r="T36" t="str">
            <v>Other</v>
          </cell>
          <cell r="U36" t="str">
            <v>Client SFTP</v>
          </cell>
          <cell r="V36" t="str">
            <v>\data</v>
          </cell>
          <cell r="W36" t="str">
            <v>No</v>
          </cell>
          <cell r="X36"/>
          <cell r="Y36" t="str">
            <v>N</v>
          </cell>
          <cell r="Z36" t="str">
            <v>N</v>
          </cell>
          <cell r="AA36" t="str">
            <v>N</v>
          </cell>
          <cell r="AB36"/>
          <cell r="AC36"/>
        </row>
        <row r="37">
          <cell r="A37">
            <v>56</v>
          </cell>
          <cell r="B37" t="str">
            <v>Account Status Update</v>
          </cell>
          <cell r="C37" t="str">
            <v>TOCPLUS AccountStatusUpdate</v>
          </cell>
          <cell r="D37" t="str">
            <v>TOC+</v>
          </cell>
          <cell r="E37"/>
          <cell r="F37" t="str">
            <v>Daily</v>
          </cell>
          <cell r="G37" t="str">
            <v>Input</v>
          </cell>
          <cell r="H37" t="str">
            <v>Merkle</v>
          </cell>
          <cell r="I37" t="str">
            <v>No</v>
          </cell>
          <cell r="J37" t="str">
            <v>No</v>
          </cell>
          <cell r="K37" t="str">
            <v>Incremental</v>
          </cell>
          <cell r="L37" t="str">
            <v>No</v>
          </cell>
          <cell r="M37"/>
          <cell r="N37" t="str">
            <v>VT_MKT_YYYYMMDDHHMMSS_Account_Status_Update.csv</v>
          </cell>
          <cell r="O37" t="str">
            <v>Delimited</v>
          </cell>
          <cell r="P37" t="str">
            <v>|</v>
          </cell>
          <cell r="Q37" t="str">
            <v>LF</v>
          </cell>
          <cell r="R37" t="str">
            <v>Header</v>
          </cell>
          <cell r="S37" t="str">
            <v>Yes</v>
          </cell>
          <cell r="T37" t="str">
            <v>Other</v>
          </cell>
          <cell r="U37" t="str">
            <v>Client SFTP</v>
          </cell>
          <cell r="V37" t="str">
            <v>\data</v>
          </cell>
          <cell r="W37" t="str">
            <v>No</v>
          </cell>
          <cell r="X37"/>
          <cell r="Y37" t="str">
            <v>N</v>
          </cell>
          <cell r="Z37" t="str">
            <v>N</v>
          </cell>
          <cell r="AA37" t="str">
            <v>N</v>
          </cell>
          <cell r="AB37"/>
          <cell r="AC37"/>
        </row>
        <row r="38">
          <cell r="A38">
            <v>57</v>
          </cell>
          <cell r="B38" t="str">
            <v>Suppliment</v>
          </cell>
          <cell r="C38" t="str">
            <v>TOCPLUS Supplement</v>
          </cell>
          <cell r="D38" t="str">
            <v>TOC+</v>
          </cell>
          <cell r="E38"/>
          <cell r="F38" t="str">
            <v>Daily</v>
          </cell>
          <cell r="G38" t="str">
            <v>Input</v>
          </cell>
          <cell r="H38" t="str">
            <v>Merkle</v>
          </cell>
          <cell r="I38" t="str">
            <v>No</v>
          </cell>
          <cell r="J38" t="str">
            <v>No</v>
          </cell>
          <cell r="K38" t="str">
            <v>Incremental</v>
          </cell>
          <cell r="L38" t="str">
            <v>No</v>
          </cell>
          <cell r="M38"/>
          <cell r="N38" t="str">
            <v>VT_MKT_YYYYMMDDHHMMSS_Supplement.csv</v>
          </cell>
          <cell r="O38" t="str">
            <v>Delimited</v>
          </cell>
          <cell r="P38" t="str">
            <v>|</v>
          </cell>
          <cell r="Q38" t="str">
            <v>LF</v>
          </cell>
          <cell r="R38" t="str">
            <v>Header</v>
          </cell>
          <cell r="S38" t="str">
            <v>Yes</v>
          </cell>
          <cell r="T38" t="str">
            <v>Other</v>
          </cell>
          <cell r="U38" t="str">
            <v>Client SFTP</v>
          </cell>
          <cell r="V38" t="str">
            <v>\data</v>
          </cell>
          <cell r="W38" t="str">
            <v>No</v>
          </cell>
          <cell r="X38"/>
          <cell r="Y38" t="str">
            <v>N</v>
          </cell>
          <cell r="Z38" t="str">
            <v>N</v>
          </cell>
          <cell r="AA38" t="str">
            <v>N</v>
          </cell>
          <cell r="AB38"/>
          <cell r="AC38"/>
        </row>
        <row r="39">
          <cell r="A39">
            <v>58</v>
          </cell>
          <cell r="B39" t="str">
            <v>Refunds</v>
          </cell>
          <cell r="C39" t="str">
            <v>TOCPLUS Refunds</v>
          </cell>
          <cell r="D39" t="str">
            <v>TOC+</v>
          </cell>
          <cell r="E39"/>
          <cell r="F39" t="str">
            <v>Daily</v>
          </cell>
          <cell r="G39" t="str">
            <v>Input</v>
          </cell>
          <cell r="H39" t="str">
            <v>Merkle</v>
          </cell>
          <cell r="I39" t="str">
            <v>No</v>
          </cell>
          <cell r="J39" t="str">
            <v>No</v>
          </cell>
          <cell r="K39" t="str">
            <v>Incremental</v>
          </cell>
          <cell r="L39" t="str">
            <v>No</v>
          </cell>
          <cell r="M39"/>
          <cell r="N39" t="str">
            <v>VT_MKT_YYYYMMDDHHMMSS_Refunds.csv</v>
          </cell>
          <cell r="O39" t="str">
            <v>Delimited</v>
          </cell>
          <cell r="P39" t="str">
            <v>|</v>
          </cell>
          <cell r="Q39" t="str">
            <v>LF</v>
          </cell>
          <cell r="R39" t="str">
            <v>Header</v>
          </cell>
          <cell r="S39" t="str">
            <v>Yes</v>
          </cell>
          <cell r="T39" t="str">
            <v>Other</v>
          </cell>
          <cell r="U39" t="str">
            <v>Client SFTP</v>
          </cell>
          <cell r="V39" t="str">
            <v>\data</v>
          </cell>
          <cell r="W39" t="str">
            <v>No</v>
          </cell>
          <cell r="X39"/>
          <cell r="Y39" t="str">
            <v>N</v>
          </cell>
          <cell r="Z39" t="str">
            <v>N</v>
          </cell>
          <cell r="AA39" t="str">
            <v>N</v>
          </cell>
          <cell r="AB39"/>
          <cell r="AC39"/>
        </row>
        <row r="40">
          <cell r="A40">
            <v>59</v>
          </cell>
          <cell r="B40" t="str">
            <v>Stations</v>
          </cell>
          <cell r="C40" t="str">
            <v>TOCPLUS Stations</v>
          </cell>
          <cell r="D40" t="str">
            <v>TOC+</v>
          </cell>
          <cell r="E40"/>
          <cell r="F40" t="str">
            <v>Daily</v>
          </cell>
          <cell r="G40" t="str">
            <v>Input</v>
          </cell>
          <cell r="H40" t="str">
            <v>Merkle</v>
          </cell>
          <cell r="I40" t="str">
            <v>No</v>
          </cell>
          <cell r="J40" t="str">
            <v>No</v>
          </cell>
          <cell r="K40" t="str">
            <v>Incremental</v>
          </cell>
          <cell r="L40" t="str">
            <v>No</v>
          </cell>
          <cell r="M40"/>
          <cell r="N40" t="str">
            <v>VT_MKT_YYYYMMDDHHMMSS_Stations.csv</v>
          </cell>
          <cell r="O40" t="str">
            <v>Delimited</v>
          </cell>
          <cell r="P40" t="str">
            <v>|</v>
          </cell>
          <cell r="Q40" t="str">
            <v>LF</v>
          </cell>
          <cell r="R40" t="str">
            <v>Header</v>
          </cell>
          <cell r="S40" t="str">
            <v>Yes</v>
          </cell>
          <cell r="T40" t="str">
            <v>Other</v>
          </cell>
          <cell r="U40" t="str">
            <v>Client SFTP</v>
          </cell>
          <cell r="V40" t="str">
            <v>\data</v>
          </cell>
          <cell r="W40" t="str">
            <v>No</v>
          </cell>
          <cell r="X40"/>
          <cell r="Y40" t="str">
            <v>N</v>
          </cell>
          <cell r="Z40" t="str">
            <v>N</v>
          </cell>
          <cell r="AA40" t="str">
            <v>N</v>
          </cell>
          <cell r="AB40"/>
          <cell r="AC40"/>
        </row>
        <row r="41">
          <cell r="A41">
            <v>60</v>
          </cell>
          <cell r="B41" t="str">
            <v>Mobile Tickets</v>
          </cell>
          <cell r="C41" t="str">
            <v>TOCPLUS MobileTickets</v>
          </cell>
          <cell r="D41" t="str">
            <v>TOC+</v>
          </cell>
          <cell r="E41"/>
          <cell r="F41" t="str">
            <v>Daily</v>
          </cell>
          <cell r="G41" t="str">
            <v>Input</v>
          </cell>
          <cell r="H41" t="str">
            <v>Merkle</v>
          </cell>
          <cell r="I41" t="str">
            <v>No</v>
          </cell>
          <cell r="J41" t="str">
            <v>No</v>
          </cell>
          <cell r="K41" t="str">
            <v>Incremental</v>
          </cell>
          <cell r="L41" t="str">
            <v>No</v>
          </cell>
          <cell r="M41"/>
          <cell r="N41" t="str">
            <v>VT_MKT_YYYYMMDDHHMMSS_Mobile_Tickets.csv</v>
          </cell>
          <cell r="O41" t="str">
            <v>Delimited</v>
          </cell>
          <cell r="P41" t="str">
            <v>|</v>
          </cell>
          <cell r="Q41" t="str">
            <v>LF</v>
          </cell>
          <cell r="R41" t="str">
            <v>Header</v>
          </cell>
          <cell r="S41" t="str">
            <v>Yes</v>
          </cell>
          <cell r="T41" t="str">
            <v>Other</v>
          </cell>
          <cell r="U41" t="str">
            <v>Client SFTP</v>
          </cell>
          <cell r="V41" t="str">
            <v>\data</v>
          </cell>
          <cell r="W41" t="str">
            <v>No</v>
          </cell>
          <cell r="X41"/>
          <cell r="Y41" t="str">
            <v>N</v>
          </cell>
          <cell r="Z41" t="str">
            <v>N</v>
          </cell>
          <cell r="AA41" t="str">
            <v>N</v>
          </cell>
          <cell r="AB41"/>
          <cell r="AC41"/>
        </row>
        <row r="42">
          <cell r="A42">
            <v>61</v>
          </cell>
          <cell r="B42" t="str">
            <v>Flag File</v>
          </cell>
          <cell r="C42" t="str">
            <v>TOCPLUS FlagFile</v>
          </cell>
          <cell r="D42" t="str">
            <v>TOC+</v>
          </cell>
          <cell r="E42"/>
          <cell r="F42" t="str">
            <v>Daily</v>
          </cell>
          <cell r="G42" t="str">
            <v>Input</v>
          </cell>
          <cell r="H42" t="str">
            <v>Merkle</v>
          </cell>
          <cell r="I42" t="str">
            <v>No</v>
          </cell>
          <cell r="J42" t="str">
            <v>No</v>
          </cell>
          <cell r="K42" t="str">
            <v>Incremental</v>
          </cell>
          <cell r="L42" t="str">
            <v>No</v>
          </cell>
          <cell r="M42"/>
          <cell r="N42" t="str">
            <v>VT_MKT_YYYYMMDDHHMMSS_Flag_File.csv</v>
          </cell>
          <cell r="O42" t="str">
            <v>Delimited</v>
          </cell>
          <cell r="P42" t="str">
            <v>|</v>
          </cell>
          <cell r="Q42" t="str">
            <v>LF</v>
          </cell>
          <cell r="R42" t="str">
            <v>Header</v>
          </cell>
          <cell r="S42" t="str">
            <v>Yes</v>
          </cell>
          <cell r="T42" t="str">
            <v>Other</v>
          </cell>
          <cell r="U42" t="str">
            <v>Client SFTP</v>
          </cell>
          <cell r="V42" t="str">
            <v>\data</v>
          </cell>
          <cell r="W42" t="str">
            <v>No</v>
          </cell>
          <cell r="X42"/>
          <cell r="Y42" t="str">
            <v>N</v>
          </cell>
          <cell r="Z42" t="str">
            <v>N</v>
          </cell>
          <cell r="AA42" t="str">
            <v>N</v>
          </cell>
          <cell r="AB42"/>
          <cell r="AC42"/>
        </row>
        <row r="43">
          <cell r="A43">
            <v>62</v>
          </cell>
          <cell r="B43" t="str">
            <v>Bugle</v>
          </cell>
          <cell r="C43" t="str">
            <v>Bugle</v>
          </cell>
          <cell r="D43" t="str">
            <v>Bugle</v>
          </cell>
          <cell r="E43"/>
          <cell r="F43" t="str">
            <v>Daily</v>
          </cell>
          <cell r="G43" t="str">
            <v>Input</v>
          </cell>
          <cell r="H43" t="str">
            <v>Merkle</v>
          </cell>
          <cell r="I43" t="str">
            <v>No</v>
          </cell>
          <cell r="J43" t="str">
            <v>No</v>
          </cell>
          <cell r="K43" t="str">
            <v>Incremental</v>
          </cell>
          <cell r="L43" t="str">
            <v>No</v>
          </cell>
          <cell r="M43"/>
          <cell r="N43" t="str">
            <v>bugle_incoming_YYYYMMDD_HHMMSS.csv</v>
          </cell>
          <cell r="O43" t="str">
            <v>Delimited</v>
          </cell>
          <cell r="P43" t="str">
            <v>,</v>
          </cell>
          <cell r="Q43" t="str">
            <v>LF</v>
          </cell>
          <cell r="R43" t="str">
            <v>Header</v>
          </cell>
          <cell r="S43" t="str">
            <v>No</v>
          </cell>
          <cell r="T43" t="str">
            <v>Other</v>
          </cell>
          <cell r="U43" t="str">
            <v>Merkle SFTP</v>
          </cell>
          <cell r="V43"/>
          <cell r="W43" t="str">
            <v>No</v>
          </cell>
          <cell r="X43"/>
          <cell r="Y43" t="str">
            <v>N</v>
          </cell>
          <cell r="Z43" t="str">
            <v>N</v>
          </cell>
          <cell r="AA43" t="str">
            <v>N</v>
          </cell>
          <cell r="AB43"/>
          <cell r="AC43"/>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ed Layout Document Overview"/>
      <sheetName val="Version Control"/>
      <sheetName val="Instructions"/>
      <sheetName val="Source_Data"/>
      <sheetName val="Feed_Inventory"/>
      <sheetName val="Feed Inventory Field Definition"/>
      <sheetName val="ADR Cash"/>
      <sheetName val="Traveller TTLNew"/>
      <sheetName val="Traveller Renew"/>
      <sheetName val="Traveller Approved"/>
      <sheetName val="VAFC Points"/>
      <sheetName val="VAFC Handback"/>
      <sheetName val="Evolvi Railblazers"/>
      <sheetName val="Nexus Alpha Journey Check"/>
      <sheetName val="Nectar PAF"/>
      <sheetName val="Nectar SKU"/>
      <sheetName val="Creator NAS Questions"/>
      <sheetName val="Creator NAS Push"/>
      <sheetName val="Creator NAS Pull"/>
      <sheetName val="Creator NAS Survey"/>
      <sheetName val="Adobe Broadlog"/>
      <sheetName val="Adobe Delivery"/>
      <sheetName val="Adobe Tracking"/>
      <sheetName val="Promotion PINs"/>
      <sheetName val="Beam"/>
      <sheetName val="Wifi OnBoard"/>
      <sheetName val="TOCPLUS Customer"/>
      <sheetName val="TOCPLUS Transaction"/>
      <sheetName val="TOCPLUS Bookings"/>
      <sheetName val="TOCPLUS Journey"/>
      <sheetName val="TOCPLUS Journey Legs"/>
      <sheetName val="TOCPLUS Legs"/>
      <sheetName val="TOCPLUS Nectar"/>
      <sheetName val="TOCPLUS Traveller"/>
      <sheetName val="TOCPLUS VA Flyers"/>
      <sheetName val="TOCPLUS Fallow Groups"/>
      <sheetName val="TOCPLUS Seasons"/>
      <sheetName val="TOCPLUS Account Status"/>
      <sheetName val="TOCPLUS Supplement"/>
      <sheetName val="TOCPLUS Refunds"/>
      <sheetName val="TOCPLUS Stations"/>
      <sheetName val="TOCPLUS MobileTickets"/>
      <sheetName val="TOCPLUS FlagFile"/>
      <sheetName val="EustonSurge-Outbound"/>
      <sheetName val="EustonSurge-Inbound"/>
      <sheetName val="Bugle"/>
      <sheetName val="Feed_Template Examples"/>
      <sheetName val="Drop Downs"/>
      <sheetName val="GDPRCategories"/>
    </sheetNames>
    <sheetDataSet>
      <sheetData sheetId="0" refreshError="1"/>
      <sheetData sheetId="1" refreshError="1"/>
      <sheetData sheetId="2" refreshError="1"/>
      <sheetData sheetId="3" refreshError="1"/>
      <sheetData sheetId="4">
        <row r="5">
          <cell r="A5">
            <v>11</v>
          </cell>
          <cell r="B5" t="str">
            <v>Cash</v>
          </cell>
          <cell r="C5" t="str">
            <v>ADR Cash</v>
          </cell>
          <cell r="D5" t="str">
            <v>ADR</v>
          </cell>
          <cell r="E5" t="str">
            <v>File from Celaton to Trainline / Merkle with refund requests.  Can be multiple files if large volumes of refunds processed</v>
          </cell>
          <cell r="F5" t="str">
            <v>Daily</v>
          </cell>
          <cell r="G5" t="str">
            <v>Input</v>
          </cell>
          <cell r="H5" t="str">
            <v>Merkle</v>
          </cell>
          <cell r="I5" t="str">
            <v>No</v>
          </cell>
          <cell r="J5" t="str">
            <v>Yes</v>
          </cell>
          <cell r="K5" t="str">
            <v>Incremental</v>
          </cell>
          <cell r="L5" t="str">
            <v>No</v>
          </cell>
          <cell r="N5" t="str">
            <v>Cash_ddMMyy_HHmmss.csv</v>
          </cell>
          <cell r="O5" t="str">
            <v>Delimited</v>
          </cell>
          <cell r="P5" t="str">
            <v>,</v>
          </cell>
          <cell r="Q5" t="str">
            <v>CRLF</v>
          </cell>
          <cell r="R5" t="str">
            <v>Header</v>
          </cell>
          <cell r="S5" t="str">
            <v>No</v>
          </cell>
          <cell r="T5" t="str">
            <v>Other</v>
          </cell>
          <cell r="U5" t="str">
            <v>Merkle SFTP</v>
          </cell>
          <cell r="W5" t="str">
            <v>No</v>
          </cell>
          <cell r="Y5" t="str">
            <v>N</v>
          </cell>
          <cell r="Z5" t="str">
            <v>N</v>
          </cell>
          <cell r="AA5" t="str">
            <v>N</v>
          </cell>
          <cell r="AB5" t="str">
            <v>VTWC - Craig Scott / Craig.Scott@virgintrains.co.uk
Celaton - Gina Gray / Gina.gray@celaton.com</v>
          </cell>
          <cell r="AC5" t="str">
            <v>Copy of this file to be received by Merkle</v>
          </cell>
        </row>
        <row r="6">
          <cell r="A6">
            <v>12</v>
          </cell>
          <cell r="B6" t="str">
            <v>TTLNew</v>
          </cell>
          <cell r="C6" t="str">
            <v>Traveller TTLNew</v>
          </cell>
          <cell r="D6" t="str">
            <v>Traveller</v>
          </cell>
          <cell r="E6" t="str">
            <v>File that informs Granby of who should be targeted to apply for Traveller membership</v>
          </cell>
          <cell r="F6" t="str">
            <v>Monthly (15th)</v>
          </cell>
          <cell r="G6" t="str">
            <v>Output</v>
          </cell>
          <cell r="H6" t="str">
            <v>GRANBY</v>
          </cell>
          <cell r="I6" t="str">
            <v>No</v>
          </cell>
          <cell r="J6" t="str">
            <v>Yes</v>
          </cell>
          <cell r="K6" t="str">
            <v>Incremental</v>
          </cell>
          <cell r="L6" t="str">
            <v>No</v>
          </cell>
          <cell r="N6" t="str">
            <v>VTR001_TTLNew_??????????????.csv</v>
          </cell>
          <cell r="O6" t="str">
            <v>Delimited</v>
          </cell>
          <cell r="P6" t="str">
            <v>,</v>
          </cell>
          <cell r="Q6" t="str">
            <v>CRLF</v>
          </cell>
          <cell r="R6" t="str">
            <v>Header</v>
          </cell>
          <cell r="S6" t="str">
            <v>No</v>
          </cell>
          <cell r="T6" t="str">
            <v>Other</v>
          </cell>
          <cell r="U6" t="str">
            <v>Box</v>
          </cell>
          <cell r="W6" t="str">
            <v>No</v>
          </cell>
          <cell r="Y6" t="str">
            <v>N/A</v>
          </cell>
          <cell r="Z6" t="str">
            <v>N/A</v>
          </cell>
          <cell r="AA6" t="str">
            <v>N/A</v>
          </cell>
          <cell r="AB6" t="str">
            <v>Martyn Hickson / martyn.hickson@virgintrains.co.uk
Jo / jo@granbymarketing.com</v>
          </cell>
          <cell r="AC6" t="str">
            <v>??? In filename is a sequencial Number</v>
          </cell>
        </row>
        <row r="7">
          <cell r="A7">
            <v>13</v>
          </cell>
          <cell r="B7" t="str">
            <v>Renew</v>
          </cell>
          <cell r="C7" t="str">
            <v>Traveller Renew</v>
          </cell>
          <cell r="D7" t="str">
            <v>Traveller</v>
          </cell>
          <cell r="E7" t="str">
            <v>This is an outbound file that informs Granby of the people that are due for renewal</v>
          </cell>
          <cell r="F7" t="str">
            <v>Monthly (15th)</v>
          </cell>
          <cell r="G7" t="str">
            <v>Output</v>
          </cell>
          <cell r="H7" t="str">
            <v>GRANBY</v>
          </cell>
          <cell r="I7" t="str">
            <v>No</v>
          </cell>
          <cell r="J7" t="str">
            <v>Yes</v>
          </cell>
          <cell r="K7" t="str">
            <v>Incremental</v>
          </cell>
          <cell r="L7" t="str">
            <v>No</v>
          </cell>
          <cell r="N7" t="str">
            <v>VTR001_TTLRenew_??????????????.csv</v>
          </cell>
          <cell r="O7" t="str">
            <v>Delimited</v>
          </cell>
          <cell r="P7" t="str">
            <v>,</v>
          </cell>
          <cell r="Q7" t="str">
            <v>CRLF</v>
          </cell>
          <cell r="R7" t="str">
            <v>Header</v>
          </cell>
          <cell r="S7" t="str">
            <v>No</v>
          </cell>
          <cell r="T7" t="str">
            <v>Other</v>
          </cell>
          <cell r="U7" t="str">
            <v>Box</v>
          </cell>
          <cell r="W7" t="str">
            <v>No</v>
          </cell>
          <cell r="Y7" t="str">
            <v>N/A</v>
          </cell>
          <cell r="Z7" t="str">
            <v>N/A</v>
          </cell>
          <cell r="AA7" t="str">
            <v>N/A</v>
          </cell>
          <cell r="AB7" t="str">
            <v>Martyn Hickson / martyn.hickson@virgintrains.co.uk
Jo / jo@granbymarketing.com</v>
          </cell>
          <cell r="AC7" t="str">
            <v>??? In filename is a sequencial Number</v>
          </cell>
        </row>
        <row r="8">
          <cell r="A8">
            <v>14</v>
          </cell>
          <cell r="B8" t="str">
            <v>Approved</v>
          </cell>
          <cell r="C8" t="str">
            <v>Traveller Approved</v>
          </cell>
          <cell r="D8" t="str">
            <v>Traveller</v>
          </cell>
          <cell r="E8" t="str">
            <v>This is an inbound feed from Granby of people that have renewed or signed up for Traveller membership</v>
          </cell>
          <cell r="F8" t="str">
            <v>Weekly</v>
          </cell>
          <cell r="G8" t="str">
            <v>Input</v>
          </cell>
          <cell r="H8" t="str">
            <v>Merkle</v>
          </cell>
          <cell r="I8" t="str">
            <v>No</v>
          </cell>
          <cell r="J8" t="str">
            <v>Yes</v>
          </cell>
          <cell r="K8" t="str">
            <v>Incremental</v>
          </cell>
          <cell r="L8" t="str">
            <v>No</v>
          </cell>
          <cell r="N8" t="str">
            <v>VTR001_Weekly_Approved_Applications_YYYYMMDD_??????</v>
          </cell>
          <cell r="O8" t="str">
            <v>Delimited</v>
          </cell>
          <cell r="P8" t="str">
            <v>,</v>
          </cell>
          <cell r="Q8" t="str">
            <v>CRLF</v>
          </cell>
          <cell r="R8" t="str">
            <v>Header</v>
          </cell>
          <cell r="S8" t="str">
            <v>Yes</v>
          </cell>
          <cell r="T8" t="str">
            <v>Other</v>
          </cell>
          <cell r="U8" t="str">
            <v>Merkle SFTP</v>
          </cell>
          <cell r="W8" t="str">
            <v>No</v>
          </cell>
          <cell r="Y8" t="str">
            <v>Y</v>
          </cell>
          <cell r="Z8" t="str">
            <v>Y</v>
          </cell>
          <cell r="AA8" t="str">
            <v>Y</v>
          </cell>
          <cell r="AB8" t="str">
            <v>Martyn Hickson / martyn.hickson@virgintrains.co.uk
Jo / jo@granbymarketing.com</v>
          </cell>
          <cell r="AC8" t="str">
            <v>??? In filename is a sequencial Number</v>
          </cell>
        </row>
        <row r="9">
          <cell r="A9">
            <v>15</v>
          </cell>
          <cell r="B9" t="str">
            <v>Virgin Red</v>
          </cell>
          <cell r="D9" t="str">
            <v>Virgin Red</v>
          </cell>
          <cell r="E9" t="str">
            <v>API for verification of VT customers</v>
          </cell>
          <cell r="F9" t="str">
            <v>Realtime</v>
          </cell>
          <cell r="H9" t="str">
            <v>VIRGIN RED</v>
          </cell>
          <cell r="I9" t="str">
            <v>No</v>
          </cell>
          <cell r="J9" t="str">
            <v>Yes</v>
          </cell>
          <cell r="K9" t="str">
            <v>Incremental</v>
          </cell>
          <cell r="L9" t="str">
            <v>No</v>
          </cell>
          <cell r="U9" t="str">
            <v>API</v>
          </cell>
        </row>
        <row r="10">
          <cell r="A10">
            <v>16</v>
          </cell>
          <cell r="B10" t="str">
            <v>Points</v>
          </cell>
          <cell r="C10" t="str">
            <v>VAFC Points</v>
          </cell>
          <cell r="D10" t="str">
            <v>Virgin Atlantic</v>
          </cell>
          <cell r="E10" t="str">
            <v>File informing VA of purchases eligible for rewards</v>
          </cell>
          <cell r="F10" t="str">
            <v>Daily</v>
          </cell>
          <cell r="G10" t="str">
            <v>Output</v>
          </cell>
          <cell r="H10" t="str">
            <v>VIRGIN ATLANTIC</v>
          </cell>
          <cell r="I10" t="str">
            <v>No</v>
          </cell>
          <cell r="J10" t="str">
            <v>Yes</v>
          </cell>
          <cell r="K10" t="str">
            <v>Incremental</v>
          </cell>
          <cell r="L10" t="str">
            <v>No</v>
          </cell>
          <cell r="N10" t="str">
            <v>VTYYYYMMDD.txt</v>
          </cell>
          <cell r="O10" t="str">
            <v>Delimited</v>
          </cell>
          <cell r="P10" t="str">
            <v>~</v>
          </cell>
          <cell r="Q10" t="str">
            <v>CRLF</v>
          </cell>
          <cell r="S10" t="str">
            <v>No</v>
          </cell>
          <cell r="T10" t="str">
            <v>Other</v>
          </cell>
          <cell r="U10" t="str">
            <v>SFTP</v>
          </cell>
          <cell r="W10" t="str">
            <v>Yes</v>
          </cell>
          <cell r="Y10" t="str">
            <v>N/A</v>
          </cell>
          <cell r="Z10" t="str">
            <v>N/A</v>
          </cell>
          <cell r="AA10" t="str">
            <v>N/A</v>
          </cell>
          <cell r="AB10" t="str">
            <v>Martyn Hickson / martyn.hickson@virgintrains.co.uk
Amanda Tappenden  /  Amanda.Tappenden@fly.virgin.com</v>
          </cell>
        </row>
        <row r="11">
          <cell r="A11">
            <v>17</v>
          </cell>
          <cell r="B11" t="str">
            <v>Handback</v>
          </cell>
          <cell r="C11" t="str">
            <v>VAFC Handback</v>
          </cell>
          <cell r="D11" t="str">
            <v>Virgin Atlantic</v>
          </cell>
          <cell r="E11" t="str">
            <v>File returned including a response field</v>
          </cell>
          <cell r="F11" t="str">
            <v>Daily</v>
          </cell>
          <cell r="G11" t="str">
            <v>Input</v>
          </cell>
          <cell r="H11" t="str">
            <v>Merkle</v>
          </cell>
          <cell r="I11" t="str">
            <v>No</v>
          </cell>
          <cell r="J11" t="str">
            <v>Yes</v>
          </cell>
          <cell r="K11" t="str">
            <v>Incremental</v>
          </cell>
          <cell r="L11" t="str">
            <v>No</v>
          </cell>
          <cell r="N11" t="str">
            <v>VTYYYYMMDD_HANDBACK.txt</v>
          </cell>
          <cell r="O11" t="str">
            <v>Delimited</v>
          </cell>
          <cell r="P11" t="str">
            <v>~</v>
          </cell>
          <cell r="Q11" t="str">
            <v>CRLF</v>
          </cell>
          <cell r="S11" t="str">
            <v>No</v>
          </cell>
          <cell r="T11" t="str">
            <v>Other</v>
          </cell>
          <cell r="U11" t="str">
            <v>Client SFTP</v>
          </cell>
          <cell r="W11" t="str">
            <v>Yes</v>
          </cell>
          <cell r="AB11" t="str">
            <v>Martyn Hickson / martyn.hickson@virgintrains.co.uk
Amanda Tappenden  /  Amanda.Tappenden@fly.virgin.com</v>
          </cell>
        </row>
        <row r="12">
          <cell r="A12">
            <v>18</v>
          </cell>
          <cell r="B12" t="str">
            <v>Railblazers</v>
          </cell>
          <cell r="C12" t="str">
            <v>Evolvi Railblazers</v>
          </cell>
          <cell r="D12" t="str">
            <v>Evolvi</v>
          </cell>
          <cell r="E12" t="str">
            <v>Evolvi (Rail Blazers) contains sign-ups for the Business SME booking engine (this is not the TrainLine booking engine</v>
          </cell>
          <cell r="F12" t="str">
            <v>Monthly (1st @ 6AM)</v>
          </cell>
          <cell r="G12" t="str">
            <v>Input</v>
          </cell>
          <cell r="H12" t="str">
            <v>Merkle</v>
          </cell>
          <cell r="I12" t="str">
            <v>No</v>
          </cell>
          <cell r="J12" t="str">
            <v>Yes</v>
          </cell>
          <cell r="K12" t="str">
            <v>Incremental</v>
          </cell>
          <cell r="L12" t="str">
            <v>No</v>
          </cell>
          <cell r="O12" t="str">
            <v>Delimited</v>
          </cell>
          <cell r="P12" t="str">
            <v>,</v>
          </cell>
          <cell r="Q12" t="str">
            <v>CRLF</v>
          </cell>
          <cell r="R12" t="str">
            <v>Header</v>
          </cell>
          <cell r="S12" t="str">
            <v>Yes</v>
          </cell>
          <cell r="T12" t="str">
            <v>Other</v>
          </cell>
          <cell r="U12" t="str">
            <v>Merkle SFTP</v>
          </cell>
          <cell r="W12" t="str">
            <v>No</v>
          </cell>
          <cell r="Y12" t="str">
            <v>Y</v>
          </cell>
          <cell r="Z12" t="str">
            <v>Y</v>
          </cell>
          <cell r="AA12" t="str">
            <v>Y</v>
          </cell>
          <cell r="AB12" t="str">
            <v>Peter Fuller / Peter.Fuller@virgintrains.co.uk
Ivor Perry  /   I.Perry@amaze.com</v>
          </cell>
          <cell r="AC12" t="str">
            <v xml:space="preserve">It is really important that Evolvi customers are excluded / supressed in the Base logic Block for ALL campaigns (solus and programs). This is so we don't cannibalise Rail Blazers sales by promoting the Virgin Trains website and booking engine. </v>
          </cell>
        </row>
        <row r="13">
          <cell r="A13">
            <v>19</v>
          </cell>
          <cell r="B13" t="str">
            <v>JourneyCheck</v>
          </cell>
          <cell r="C13" t="str">
            <v>Nexus Alpha Journey Check</v>
          </cell>
          <cell r="D13" t="str">
            <v>Nexus Alpha Journey Check Alerts</v>
          </cell>
          <cell r="E13" t="str">
            <v>File details new / updates to customers signed up to Nexus Alpha Journey Check Alerts</v>
          </cell>
          <cell r="G13" t="str">
            <v>Input</v>
          </cell>
          <cell r="H13" t="str">
            <v>Merkle</v>
          </cell>
          <cell r="I13" t="str">
            <v>No</v>
          </cell>
          <cell r="J13" t="str">
            <v>Yes</v>
          </cell>
          <cell r="K13" t="str">
            <v>Incremental</v>
          </cell>
          <cell r="L13" t="str">
            <v>No</v>
          </cell>
          <cell r="N13" t="str">
            <v xml:space="preserve"> vt_yyyy-mm-dd-hh-mm.csv </v>
          </cell>
          <cell r="O13" t="str">
            <v>XML</v>
          </cell>
          <cell r="R13" t="str">
            <v>Header</v>
          </cell>
          <cell r="S13" t="str">
            <v>No</v>
          </cell>
          <cell r="T13" t="str">
            <v>Other</v>
          </cell>
          <cell r="U13" t="str">
            <v>Merkle SFTP</v>
          </cell>
          <cell r="W13" t="str">
            <v>Yes</v>
          </cell>
          <cell r="Y13" t="str">
            <v>Y</v>
          </cell>
          <cell r="Z13" t="str">
            <v>Y</v>
          </cell>
          <cell r="AA13" t="str">
            <v>Y</v>
          </cell>
          <cell r="AB13" t="str">
            <v xml:space="preserve">Paul Steele / Paul.Steele@virgintrains.co.uk
Paul Coleman / paul.coleman@nexusalpha.com </v>
          </cell>
          <cell r="AC13" t="str">
            <v xml:space="preserve">XML format.  Each user can have mutiple alerts setup.  </v>
          </cell>
        </row>
        <row r="14">
          <cell r="A14">
            <v>20</v>
          </cell>
          <cell r="B14" t="str">
            <v>PAF</v>
          </cell>
          <cell r="C14" t="str">
            <v>Nectar PAF</v>
          </cell>
          <cell r="D14" t="str">
            <v>Trainline</v>
          </cell>
          <cell r="E14" t="str">
            <v>Points Accrual File. This is the main feed to Nectar to inform them who should be given points</v>
          </cell>
          <cell r="F14" t="str">
            <v>Daily</v>
          </cell>
          <cell r="G14" t="str">
            <v>Output</v>
          </cell>
          <cell r="H14" t="str">
            <v>AIMIA</v>
          </cell>
          <cell r="I14" t="str">
            <v>No</v>
          </cell>
          <cell r="J14" t="str">
            <v>Yes</v>
          </cell>
          <cell r="K14" t="str">
            <v>Incremental</v>
          </cell>
          <cell r="L14" t="str">
            <v>No</v>
          </cell>
          <cell r="N14" t="str">
            <v>PNTSACCLNNNNNNVIRGINTR.dat</v>
          </cell>
          <cell r="O14" t="str">
            <v>Fixed Width</v>
          </cell>
          <cell r="Q14" t="str">
            <v>LF</v>
          </cell>
          <cell r="R14" t="str">
            <v>Both</v>
          </cell>
          <cell r="T14" t="str">
            <v>Other</v>
          </cell>
          <cell r="U14" t="str">
            <v>SFTP</v>
          </cell>
          <cell r="W14" t="str">
            <v>Yes</v>
          </cell>
          <cell r="Y14" t="str">
            <v>N/A</v>
          </cell>
          <cell r="Z14" t="str">
            <v>N/A</v>
          </cell>
          <cell r="AA14" t="str">
            <v>N/A</v>
          </cell>
          <cell r="AB14" t="str">
            <v>Martyn Hickson / martyn.hickson@virgintrains.co.uk
Hue Fanshawe /  Hew.Fanshawe@aimia.com</v>
          </cell>
        </row>
        <row r="15">
          <cell r="A15">
            <v>42</v>
          </cell>
          <cell r="B15" t="str">
            <v>SKU</v>
          </cell>
          <cell r="C15" t="str">
            <v>Nectar SKU</v>
          </cell>
          <cell r="D15" t="str">
            <v>Trainline</v>
          </cell>
          <cell r="E15" t="str">
            <v xml:space="preserve">SKU file.  Details transactions to be sent to The Nectar Datawarehouse (NDWH) </v>
          </cell>
          <cell r="F15" t="str">
            <v>Daily</v>
          </cell>
          <cell r="G15" t="str">
            <v>Output</v>
          </cell>
          <cell r="H15" t="str">
            <v>AIMIA</v>
          </cell>
          <cell r="I15" t="str">
            <v>No</v>
          </cell>
          <cell r="J15" t="str">
            <v>Yes</v>
          </cell>
          <cell r="K15" t="str">
            <v>Incremental</v>
          </cell>
          <cell r="L15" t="str">
            <v>No</v>
          </cell>
          <cell r="N15" t="str">
            <v>VTTRANSRN0001VIRGINTR.dat</v>
          </cell>
          <cell r="O15" t="str">
            <v>Delimited</v>
          </cell>
          <cell r="P15" t="str">
            <v>|</v>
          </cell>
          <cell r="Q15" t="str">
            <v>LF</v>
          </cell>
          <cell r="R15" t="str">
            <v>Both</v>
          </cell>
          <cell r="S15" t="str">
            <v>No</v>
          </cell>
          <cell r="T15" t="str">
            <v>Other</v>
          </cell>
          <cell r="U15" t="str">
            <v>Client SFTP</v>
          </cell>
          <cell r="W15" t="str">
            <v>Yes</v>
          </cell>
          <cell r="Y15" t="str">
            <v>N/A</v>
          </cell>
          <cell r="Z15" t="str">
            <v>N/A</v>
          </cell>
          <cell r="AA15" t="str">
            <v>N/A</v>
          </cell>
          <cell r="AB15" t="str">
            <v>Martyn Hickson / martyn.hickson@virgintrains.co.uk
Hue Fanshawe /  Hew.Fanshawe@aimia.com</v>
          </cell>
          <cell r="AC15" t="str">
            <v>FFFFFFFF is the name of the file (as specified in the interface definition), NNNNNN is an incremental number which will increase by 1 each time a file is sent and SSSSSSSSSS is the unique Id that has been assigned to the relevant sponsor.</v>
          </cell>
        </row>
        <row r="16">
          <cell r="A16">
            <v>23</v>
          </cell>
          <cell r="B16" t="str">
            <v>NAS Questions</v>
          </cell>
          <cell r="C16" t="str">
            <v>Creator NAS Questions</v>
          </cell>
          <cell r="D16" t="str">
            <v>ITG Creator</v>
          </cell>
          <cell r="E16" t="str">
            <v>File containing lookup to survey questions</v>
          </cell>
          <cell r="G16" t="str">
            <v>Input</v>
          </cell>
          <cell r="H16" t="str">
            <v>Merkle</v>
          </cell>
          <cell r="I16" t="str">
            <v>No</v>
          </cell>
          <cell r="J16" t="str">
            <v>Yes</v>
          </cell>
          <cell r="K16" t="str">
            <v>Incremental</v>
          </cell>
          <cell r="L16" t="str">
            <v>No</v>
          </cell>
          <cell r="N16" t="str">
            <v>VT_NAS_Questions_DDMMYY.csv</v>
          </cell>
          <cell r="O16" t="str">
            <v>Delimited</v>
          </cell>
          <cell r="P16" t="str">
            <v>,</v>
          </cell>
          <cell r="Q16" t="str">
            <v>CRLF</v>
          </cell>
          <cell r="R16" t="str">
            <v>Header</v>
          </cell>
          <cell r="T16" t="str">
            <v>Other</v>
          </cell>
          <cell r="U16" t="str">
            <v>Client SFTP</v>
          </cell>
          <cell r="W16" t="str">
            <v>No</v>
          </cell>
          <cell r="Y16" t="str">
            <v>N</v>
          </cell>
          <cell r="Z16" t="str">
            <v>N</v>
          </cell>
          <cell r="AA16" t="str">
            <v>N</v>
          </cell>
          <cell r="AB16" t="str">
            <v>David Franklin / David.Franklin@virgintrains.co.uk
Sheryl Gannaway /  sheryl.gannaway@creator.co.uk</v>
          </cell>
        </row>
        <row r="17">
          <cell r="A17">
            <v>24</v>
          </cell>
          <cell r="B17" t="str">
            <v>NAS Push</v>
          </cell>
          <cell r="C17" t="str">
            <v>Creator NAS Push</v>
          </cell>
          <cell r="D17" t="str">
            <v>ITG Creator</v>
          </cell>
          <cell r="E17" t="str">
            <v>File containing people that have responded to the survey by request</v>
          </cell>
          <cell r="G17" t="str">
            <v>Input</v>
          </cell>
          <cell r="H17" t="str">
            <v>Merkle</v>
          </cell>
          <cell r="I17" t="str">
            <v>No</v>
          </cell>
          <cell r="J17" t="str">
            <v>Yes</v>
          </cell>
          <cell r="K17" t="str">
            <v>Incremental</v>
          </cell>
          <cell r="L17" t="str">
            <v>No</v>
          </cell>
          <cell r="N17" t="str">
            <v>VT_NAS_PUSH_Responses_DDMMYY.xlsx</v>
          </cell>
          <cell r="O17" t="str">
            <v>Delimited</v>
          </cell>
          <cell r="P17" t="str">
            <v>,</v>
          </cell>
          <cell r="Q17" t="str">
            <v>CRLF</v>
          </cell>
          <cell r="R17" t="str">
            <v>Header</v>
          </cell>
          <cell r="T17" t="str">
            <v>Other</v>
          </cell>
          <cell r="U17" t="str">
            <v>Client SFTP</v>
          </cell>
          <cell r="W17" t="str">
            <v>No</v>
          </cell>
          <cell r="Y17" t="str">
            <v>Y</v>
          </cell>
          <cell r="Z17" t="str">
            <v>N</v>
          </cell>
          <cell r="AA17" t="str">
            <v>N</v>
          </cell>
          <cell r="AB17" t="str">
            <v>David Franklin / David.Franklin@virgintrains.co.uk
Sheryl Gannaway /  sheryl.gannaway@creator.co.uk</v>
          </cell>
        </row>
        <row r="18">
          <cell r="A18">
            <v>25</v>
          </cell>
          <cell r="B18" t="str">
            <v>NAS Pull</v>
          </cell>
          <cell r="C18" t="str">
            <v>Creator NAS Pull</v>
          </cell>
          <cell r="D18" t="str">
            <v>ITG Creator</v>
          </cell>
          <cell r="E18" t="str">
            <v>File containing people that has responded to the survey by choice</v>
          </cell>
          <cell r="G18" t="str">
            <v>Input</v>
          </cell>
          <cell r="H18" t="str">
            <v>Merkle</v>
          </cell>
          <cell r="I18" t="str">
            <v>No</v>
          </cell>
          <cell r="J18" t="str">
            <v>Yes</v>
          </cell>
          <cell r="K18" t="str">
            <v>Incremental</v>
          </cell>
          <cell r="L18" t="str">
            <v>No</v>
          </cell>
          <cell r="N18" t="str">
            <v>VT_NAS_PULL_Responses_DDMMYY.xlsx</v>
          </cell>
          <cell r="O18" t="str">
            <v>Delimited</v>
          </cell>
          <cell r="P18" t="str">
            <v>,</v>
          </cell>
          <cell r="Q18" t="str">
            <v>CRLF</v>
          </cell>
          <cell r="R18" t="str">
            <v>Header</v>
          </cell>
          <cell r="T18" t="str">
            <v>Other</v>
          </cell>
          <cell r="U18" t="str">
            <v>Client SFTP</v>
          </cell>
          <cell r="W18" t="str">
            <v>No</v>
          </cell>
          <cell r="Y18" t="str">
            <v>Y</v>
          </cell>
          <cell r="Z18" t="str">
            <v>N</v>
          </cell>
          <cell r="AA18" t="str">
            <v>Y</v>
          </cell>
          <cell r="AB18" t="str">
            <v>David Franklin / David.Franklin@virgintrains.co.uk
Sheryl Gannaway /  sheryl.gannaway@creator.co.uk</v>
          </cell>
        </row>
        <row r="19">
          <cell r="A19">
            <v>39</v>
          </cell>
          <cell r="B19" t="str">
            <v>NAS Survey</v>
          </cell>
          <cell r="C19" t="str">
            <v>Creator NAS Survey</v>
          </cell>
          <cell r="D19" t="str">
            <v>ITG Creator</v>
          </cell>
          <cell r="E19" t="str">
            <v>File containing customers for Creator to survey</v>
          </cell>
          <cell r="G19" t="str">
            <v>Output</v>
          </cell>
          <cell r="H19" t="str">
            <v>Creator</v>
          </cell>
          <cell r="I19" t="str">
            <v>No</v>
          </cell>
          <cell r="J19" t="str">
            <v>Yes</v>
          </cell>
          <cell r="K19" t="str">
            <v>Incremental</v>
          </cell>
          <cell r="L19" t="str">
            <v>No</v>
          </cell>
          <cell r="N19" t="str">
            <v>VT_NAS_New_Format_DDMMYY.csv</v>
          </cell>
          <cell r="O19" t="str">
            <v>Delimited</v>
          </cell>
          <cell r="P19" t="str">
            <v>,</v>
          </cell>
          <cell r="Q19" t="str">
            <v>CRLF</v>
          </cell>
          <cell r="R19" t="str">
            <v>Header</v>
          </cell>
          <cell r="S19" t="str">
            <v>No</v>
          </cell>
          <cell r="T19" t="str">
            <v>Other</v>
          </cell>
          <cell r="U19" t="str">
            <v>Client SFTP</v>
          </cell>
          <cell r="W19" t="str">
            <v>No</v>
          </cell>
          <cell r="Y19" t="str">
            <v>N/A</v>
          </cell>
          <cell r="Z19" t="str">
            <v>N/A</v>
          </cell>
          <cell r="AA19" t="str">
            <v>N/A</v>
          </cell>
          <cell r="AB19" t="str">
            <v>David Franklin / David.Franklin@virgintrains.co.uk
Sheryl Gannaway /  sheryl.gannaway@creator.co.uk</v>
          </cell>
          <cell r="AC19" t="str">
            <v>New feed.  We require the selection criteria for this campaign</v>
          </cell>
        </row>
        <row r="20">
          <cell r="A20">
            <v>26</v>
          </cell>
          <cell r="B20" t="str">
            <v>Broadlog</v>
          </cell>
          <cell r="C20" t="str">
            <v>Adobe Broadlog</v>
          </cell>
          <cell r="D20" t="str">
            <v>Adobe</v>
          </cell>
          <cell r="E20" t="str">
            <v>This is the main Adobe campaign history file</v>
          </cell>
          <cell r="F20" t="str">
            <v>One Off</v>
          </cell>
          <cell r="G20" t="str">
            <v>Input</v>
          </cell>
          <cell r="H20" t="str">
            <v>Merkle</v>
          </cell>
          <cell r="I20" t="str">
            <v>No</v>
          </cell>
          <cell r="J20" t="str">
            <v>Yes</v>
          </cell>
          <cell r="K20" t="str">
            <v>Incremental</v>
          </cell>
          <cell r="L20" t="str">
            <v>No</v>
          </cell>
          <cell r="U20" t="str">
            <v>Client SFTP</v>
          </cell>
          <cell r="Y20" t="str">
            <v>N</v>
          </cell>
          <cell r="Z20" t="str">
            <v>N</v>
          </cell>
          <cell r="AA20" t="str">
            <v>N</v>
          </cell>
        </row>
        <row r="21">
          <cell r="A21">
            <v>27</v>
          </cell>
          <cell r="B21" t="str">
            <v>Delivery</v>
          </cell>
          <cell r="C21" t="str">
            <v>Adobe Delivery</v>
          </cell>
          <cell r="D21" t="str">
            <v>Adobe</v>
          </cell>
          <cell r="E21" t="str">
            <v>This holds the deliverabilty details</v>
          </cell>
          <cell r="F21" t="str">
            <v>One Off</v>
          </cell>
          <cell r="G21" t="str">
            <v>Input</v>
          </cell>
          <cell r="H21" t="str">
            <v>Merkle</v>
          </cell>
          <cell r="I21" t="str">
            <v>No</v>
          </cell>
          <cell r="J21" t="str">
            <v>Yes</v>
          </cell>
          <cell r="K21" t="str">
            <v>Incremental</v>
          </cell>
          <cell r="L21" t="str">
            <v>No</v>
          </cell>
          <cell r="U21" t="str">
            <v>Client SFTP</v>
          </cell>
          <cell r="Y21" t="str">
            <v>N</v>
          </cell>
          <cell r="Z21" t="str">
            <v>N</v>
          </cell>
          <cell r="AA21" t="str">
            <v>N</v>
          </cell>
        </row>
        <row r="22">
          <cell r="A22">
            <v>28</v>
          </cell>
          <cell r="B22" t="str">
            <v>Tracking</v>
          </cell>
          <cell r="C22" t="str">
            <v>Adobe Tracking</v>
          </cell>
          <cell r="D22" t="str">
            <v>Adobe</v>
          </cell>
          <cell r="E22" t="str">
            <v xml:space="preserve">This holds the opens and clicks </v>
          </cell>
          <cell r="F22" t="str">
            <v>One Off</v>
          </cell>
          <cell r="G22" t="str">
            <v>Input</v>
          </cell>
          <cell r="H22" t="str">
            <v>Merkle</v>
          </cell>
          <cell r="I22" t="str">
            <v>No</v>
          </cell>
          <cell r="J22" t="str">
            <v>Yes</v>
          </cell>
          <cell r="K22" t="str">
            <v>Incremental</v>
          </cell>
          <cell r="L22" t="str">
            <v>No</v>
          </cell>
          <cell r="U22" t="str">
            <v>Client SFTP</v>
          </cell>
          <cell r="Y22" t="str">
            <v>N</v>
          </cell>
          <cell r="Z22" t="str">
            <v>N</v>
          </cell>
          <cell r="AA22" t="str">
            <v>N</v>
          </cell>
        </row>
        <row r="23">
          <cell r="A23">
            <v>31</v>
          </cell>
          <cell r="B23" t="str">
            <v>Promotion PINs</v>
          </cell>
          <cell r="C23" t="str">
            <v>Promotion PINs</v>
          </cell>
          <cell r="D23" t="str">
            <v>Trainline</v>
          </cell>
          <cell r="E23" t="str">
            <v>File of PINs provided for campaigns on request</v>
          </cell>
          <cell r="F23" t="str">
            <v>Adhoc</v>
          </cell>
          <cell r="G23" t="str">
            <v>Input</v>
          </cell>
          <cell r="H23" t="str">
            <v>Merkle</v>
          </cell>
          <cell r="I23" t="str">
            <v>No</v>
          </cell>
          <cell r="J23" t="str">
            <v>Yes</v>
          </cell>
          <cell r="K23" t="str">
            <v>Incremental</v>
          </cell>
          <cell r="L23" t="str">
            <v>No</v>
          </cell>
          <cell r="Y23" t="str">
            <v>N</v>
          </cell>
          <cell r="Z23" t="str">
            <v>N</v>
          </cell>
          <cell r="AA23" t="str">
            <v>N</v>
          </cell>
        </row>
        <row r="24">
          <cell r="A24">
            <v>32</v>
          </cell>
          <cell r="B24" t="str">
            <v>Beam</v>
          </cell>
          <cell r="C24" t="str">
            <v>Beam</v>
          </cell>
          <cell r="D24" t="str">
            <v>Go Media</v>
          </cell>
          <cell r="E24" t="str">
            <v>BEAM contains customers who have watched BEAM on a VT service</v>
          </cell>
          <cell r="G24" t="str">
            <v>Input</v>
          </cell>
          <cell r="H24" t="str">
            <v>Merkle</v>
          </cell>
          <cell r="I24" t="str">
            <v>No</v>
          </cell>
          <cell r="J24" t="str">
            <v>Yes</v>
          </cell>
          <cell r="K24" t="str">
            <v>Incremental</v>
          </cell>
          <cell r="L24" t="str">
            <v>No</v>
          </cell>
          <cell r="U24" t="str">
            <v>API</v>
          </cell>
        </row>
        <row r="25">
          <cell r="A25">
            <v>35</v>
          </cell>
          <cell r="B25" t="str">
            <v>Wifi OnBoard</v>
          </cell>
          <cell r="C25" t="str">
            <v>Wifi OnBoard</v>
          </cell>
          <cell r="D25" t="str">
            <v>McLaren</v>
          </cell>
          <cell r="E25" t="str">
            <v>Feed containing OnBoard Wifi data</v>
          </cell>
          <cell r="F25" t="str">
            <v>Daily</v>
          </cell>
          <cell r="G25" t="str">
            <v>Input</v>
          </cell>
          <cell r="H25" t="str">
            <v>Merkle</v>
          </cell>
          <cell r="I25" t="str">
            <v>No</v>
          </cell>
          <cell r="J25" t="str">
            <v>Yes</v>
          </cell>
          <cell r="K25" t="str">
            <v>Incremental</v>
          </cell>
          <cell r="L25" t="str">
            <v>No</v>
          </cell>
          <cell r="U25" t="str">
            <v>Merkle SFTP</v>
          </cell>
          <cell r="Y25" t="str">
            <v>Y</v>
          </cell>
          <cell r="Z25" t="str">
            <v>Y</v>
          </cell>
          <cell r="AA25" t="str">
            <v>Y</v>
          </cell>
        </row>
        <row r="26">
          <cell r="A26">
            <v>43</v>
          </cell>
          <cell r="B26" t="str">
            <v>Customer</v>
          </cell>
          <cell r="C26" t="str">
            <v>TOCPLUS Customer</v>
          </cell>
          <cell r="D26" t="str">
            <v>TOC+</v>
          </cell>
          <cell r="F26" t="str">
            <v>Daily</v>
          </cell>
          <cell r="G26" t="str">
            <v>Input</v>
          </cell>
          <cell r="H26" t="str">
            <v>Merkle</v>
          </cell>
          <cell r="I26" t="str">
            <v>No</v>
          </cell>
          <cell r="J26" t="str">
            <v>No</v>
          </cell>
          <cell r="K26" t="str">
            <v>Incremental</v>
          </cell>
          <cell r="L26" t="str">
            <v>No</v>
          </cell>
          <cell r="N26" t="str">
            <v>VT_MKT_YYYYMMDDHHMMSS_Customers.csv</v>
          </cell>
          <cell r="O26" t="str">
            <v>Delimited</v>
          </cell>
          <cell r="P26" t="str">
            <v>|</v>
          </cell>
          <cell r="Q26" t="str">
            <v>LF</v>
          </cell>
          <cell r="R26" t="str">
            <v>Header</v>
          </cell>
          <cell r="S26" t="str">
            <v>Yes</v>
          </cell>
          <cell r="T26" t="str">
            <v>Other</v>
          </cell>
          <cell r="U26" t="str">
            <v>Client SFTP</v>
          </cell>
          <cell r="V26" t="str">
            <v>\data</v>
          </cell>
          <cell r="W26" t="str">
            <v>No</v>
          </cell>
          <cell r="Y26" t="str">
            <v>Y</v>
          </cell>
          <cell r="Z26" t="str">
            <v>Y</v>
          </cell>
          <cell r="AA26" t="str">
            <v>Y</v>
          </cell>
        </row>
        <row r="27">
          <cell r="A27">
            <v>44</v>
          </cell>
          <cell r="B27" t="str">
            <v>Transaction</v>
          </cell>
          <cell r="C27" t="str">
            <v>TOCPLUS Transaction</v>
          </cell>
          <cell r="D27" t="str">
            <v>TOC+</v>
          </cell>
          <cell r="F27" t="str">
            <v>Daily</v>
          </cell>
          <cell r="G27" t="str">
            <v>Input</v>
          </cell>
          <cell r="H27" t="str">
            <v>Merkle</v>
          </cell>
          <cell r="I27" t="str">
            <v>No</v>
          </cell>
          <cell r="J27" t="str">
            <v>No</v>
          </cell>
          <cell r="K27" t="str">
            <v>Incremental</v>
          </cell>
          <cell r="L27" t="str">
            <v>No</v>
          </cell>
          <cell r="N27" t="str">
            <v>VT_MKT_YYYYMMDDHHMMSS_Transactions.csv</v>
          </cell>
          <cell r="O27" t="str">
            <v>Delimited</v>
          </cell>
          <cell r="P27" t="str">
            <v>|</v>
          </cell>
          <cell r="Q27" t="str">
            <v>LF</v>
          </cell>
          <cell r="R27" t="str">
            <v>Header</v>
          </cell>
          <cell r="S27" t="str">
            <v>Yes</v>
          </cell>
          <cell r="T27" t="str">
            <v>Other</v>
          </cell>
          <cell r="U27" t="str">
            <v>Client SFTP</v>
          </cell>
          <cell r="V27" t="str">
            <v>\data</v>
          </cell>
          <cell r="W27" t="str">
            <v>No</v>
          </cell>
          <cell r="Y27" t="str">
            <v>N</v>
          </cell>
          <cell r="Z27" t="str">
            <v>N</v>
          </cell>
          <cell r="AA27" t="str">
            <v>N</v>
          </cell>
        </row>
        <row r="28">
          <cell r="A28">
            <v>45</v>
          </cell>
          <cell r="B28" t="str">
            <v>Bookings</v>
          </cell>
          <cell r="C28" t="str">
            <v>TOCPLUS Bookings</v>
          </cell>
          <cell r="D28" t="str">
            <v>TOC+</v>
          </cell>
          <cell r="F28" t="str">
            <v>Daily</v>
          </cell>
          <cell r="G28" t="str">
            <v>Input</v>
          </cell>
          <cell r="H28" t="str">
            <v>Merkle</v>
          </cell>
          <cell r="I28" t="str">
            <v>No</v>
          </cell>
          <cell r="J28" t="str">
            <v>No</v>
          </cell>
          <cell r="K28" t="str">
            <v>Incremental</v>
          </cell>
          <cell r="L28" t="str">
            <v>No</v>
          </cell>
          <cell r="N28" t="str">
            <v>VT_MKT_YYYYMMDDHHMMSS_Bookings.csv</v>
          </cell>
          <cell r="O28" t="str">
            <v>Delimited</v>
          </cell>
          <cell r="P28" t="str">
            <v>|</v>
          </cell>
          <cell r="Q28" t="str">
            <v>LF</v>
          </cell>
          <cell r="R28" t="str">
            <v>Header</v>
          </cell>
          <cell r="S28" t="str">
            <v>Yes</v>
          </cell>
          <cell r="T28" t="str">
            <v>Other</v>
          </cell>
          <cell r="U28" t="str">
            <v>Client SFTP</v>
          </cell>
          <cell r="V28" t="str">
            <v>\data</v>
          </cell>
          <cell r="W28" t="str">
            <v>No</v>
          </cell>
          <cell r="Y28" t="str">
            <v>N</v>
          </cell>
          <cell r="Z28" t="str">
            <v>N</v>
          </cell>
          <cell r="AA28" t="str">
            <v>N</v>
          </cell>
        </row>
        <row r="29">
          <cell r="A29">
            <v>46</v>
          </cell>
          <cell r="B29" t="str">
            <v>Journey</v>
          </cell>
          <cell r="C29" t="str">
            <v>TOCPLUS Journey</v>
          </cell>
          <cell r="D29" t="str">
            <v>TOC+</v>
          </cell>
          <cell r="F29" t="str">
            <v>Daily</v>
          </cell>
          <cell r="G29" t="str">
            <v>Input</v>
          </cell>
          <cell r="H29" t="str">
            <v>Merkle</v>
          </cell>
          <cell r="I29" t="str">
            <v>No</v>
          </cell>
          <cell r="J29" t="str">
            <v>No</v>
          </cell>
          <cell r="K29" t="str">
            <v>Incremental</v>
          </cell>
          <cell r="L29" t="str">
            <v>No</v>
          </cell>
          <cell r="N29" t="str">
            <v>VT_MKT_YYYYMMDDHHMMSS_Journey.csv</v>
          </cell>
          <cell r="O29" t="str">
            <v>Delimited</v>
          </cell>
          <cell r="P29" t="str">
            <v>|</v>
          </cell>
          <cell r="Q29" t="str">
            <v>LF</v>
          </cell>
          <cell r="R29" t="str">
            <v>Header</v>
          </cell>
          <cell r="S29" t="str">
            <v>Yes</v>
          </cell>
          <cell r="T29" t="str">
            <v>Other</v>
          </cell>
          <cell r="U29" t="str">
            <v>Client SFTP</v>
          </cell>
          <cell r="V29" t="str">
            <v>\data</v>
          </cell>
          <cell r="W29" t="str">
            <v>No</v>
          </cell>
          <cell r="Y29" t="str">
            <v>N</v>
          </cell>
          <cell r="Z29" t="str">
            <v>N</v>
          </cell>
          <cell r="AA29" t="str">
            <v>N</v>
          </cell>
        </row>
        <row r="30">
          <cell r="A30">
            <v>47</v>
          </cell>
          <cell r="B30" t="str">
            <v>Journey Legs</v>
          </cell>
          <cell r="C30" t="str">
            <v>TOCPLUS Journey Legs</v>
          </cell>
          <cell r="D30" t="str">
            <v>TOC+</v>
          </cell>
          <cell r="F30" t="str">
            <v>Daily</v>
          </cell>
          <cell r="G30" t="str">
            <v>Input</v>
          </cell>
          <cell r="H30" t="str">
            <v>Merkle</v>
          </cell>
          <cell r="I30" t="str">
            <v>No</v>
          </cell>
          <cell r="J30" t="str">
            <v>No</v>
          </cell>
          <cell r="K30" t="str">
            <v>Incremental</v>
          </cell>
          <cell r="L30" t="str">
            <v>No</v>
          </cell>
          <cell r="N30" t="str">
            <v>VT_MKT_YYYYMMDDHHMMSS_Journey_leg.csv</v>
          </cell>
          <cell r="O30" t="str">
            <v>Delimited</v>
          </cell>
          <cell r="P30" t="str">
            <v>|</v>
          </cell>
          <cell r="Q30" t="str">
            <v>LF</v>
          </cell>
          <cell r="R30" t="str">
            <v>Header</v>
          </cell>
          <cell r="S30" t="str">
            <v>Yes</v>
          </cell>
          <cell r="T30" t="str">
            <v>Other</v>
          </cell>
          <cell r="U30" t="str">
            <v>Client SFTP</v>
          </cell>
          <cell r="V30" t="str">
            <v>\data</v>
          </cell>
          <cell r="W30" t="str">
            <v>No</v>
          </cell>
          <cell r="Y30" t="str">
            <v>N</v>
          </cell>
          <cell r="Z30" t="str">
            <v>N</v>
          </cell>
          <cell r="AA30" t="str">
            <v>N</v>
          </cell>
        </row>
        <row r="31">
          <cell r="A31">
            <v>48</v>
          </cell>
          <cell r="B31" t="str">
            <v>Legs</v>
          </cell>
          <cell r="C31" t="str">
            <v>TOCPLUS Legs</v>
          </cell>
          <cell r="D31" t="str">
            <v>TOC+</v>
          </cell>
          <cell r="F31" t="str">
            <v>Daily</v>
          </cell>
          <cell r="G31" t="str">
            <v>Input</v>
          </cell>
          <cell r="H31" t="str">
            <v>Merkle</v>
          </cell>
          <cell r="I31" t="str">
            <v>No</v>
          </cell>
          <cell r="J31" t="str">
            <v>No</v>
          </cell>
          <cell r="K31" t="str">
            <v>Incremental</v>
          </cell>
          <cell r="L31" t="str">
            <v>No</v>
          </cell>
          <cell r="N31" t="str">
            <v>VT_MKT_YYYYMMDDHHMMSS_VT_LEGS.csv</v>
          </cell>
          <cell r="O31" t="str">
            <v>Delimited</v>
          </cell>
          <cell r="P31" t="str">
            <v>|</v>
          </cell>
          <cell r="Q31" t="str">
            <v>LF</v>
          </cell>
          <cell r="R31" t="str">
            <v>Header</v>
          </cell>
          <cell r="S31" t="str">
            <v>Yes</v>
          </cell>
          <cell r="T31" t="str">
            <v>Other</v>
          </cell>
          <cell r="U31" t="str">
            <v>Client SFTP</v>
          </cell>
          <cell r="V31" t="str">
            <v>\data</v>
          </cell>
          <cell r="W31" t="str">
            <v>No</v>
          </cell>
          <cell r="Y31" t="str">
            <v>N</v>
          </cell>
          <cell r="Z31" t="str">
            <v>N</v>
          </cell>
          <cell r="AA31" t="str">
            <v>N</v>
          </cell>
        </row>
        <row r="32">
          <cell r="A32">
            <v>50</v>
          </cell>
          <cell r="B32" t="str">
            <v>Nectar</v>
          </cell>
          <cell r="C32" t="str">
            <v>TOCPLUS Nectar</v>
          </cell>
          <cell r="D32" t="str">
            <v>TOC+</v>
          </cell>
          <cell r="F32" t="str">
            <v>Daily</v>
          </cell>
          <cell r="G32" t="str">
            <v>Input</v>
          </cell>
          <cell r="H32" t="str">
            <v>Merkle</v>
          </cell>
          <cell r="I32" t="str">
            <v>No</v>
          </cell>
          <cell r="J32" t="str">
            <v>No</v>
          </cell>
          <cell r="K32" t="str">
            <v>Incremental</v>
          </cell>
          <cell r="L32" t="str">
            <v>No</v>
          </cell>
          <cell r="N32" t="str">
            <v>VT_MKT_YYYYMMDDHHMMSS_Nectar.csv</v>
          </cell>
          <cell r="O32" t="str">
            <v>Delimited</v>
          </cell>
          <cell r="P32" t="str">
            <v>|</v>
          </cell>
          <cell r="Q32" t="str">
            <v>LF</v>
          </cell>
          <cell r="R32" t="str">
            <v>Header</v>
          </cell>
          <cell r="S32" t="str">
            <v>Yes</v>
          </cell>
          <cell r="T32" t="str">
            <v>Other</v>
          </cell>
          <cell r="U32" t="str">
            <v>Client SFTP</v>
          </cell>
          <cell r="V32" t="str">
            <v>\data</v>
          </cell>
          <cell r="W32" t="str">
            <v>No</v>
          </cell>
          <cell r="Y32" t="str">
            <v>N</v>
          </cell>
          <cell r="Z32" t="str">
            <v>N</v>
          </cell>
          <cell r="AA32" t="str">
            <v>N</v>
          </cell>
        </row>
        <row r="33">
          <cell r="A33">
            <v>52</v>
          </cell>
          <cell r="B33" t="str">
            <v>VA Flyers</v>
          </cell>
          <cell r="C33" t="str">
            <v>TOCPLUS VA Flyers</v>
          </cell>
          <cell r="D33" t="str">
            <v>TOC+</v>
          </cell>
          <cell r="F33" t="str">
            <v>Daily</v>
          </cell>
          <cell r="G33" t="str">
            <v>Input</v>
          </cell>
          <cell r="H33" t="str">
            <v>Merkle</v>
          </cell>
          <cell r="I33" t="str">
            <v>No</v>
          </cell>
          <cell r="J33" t="str">
            <v>No</v>
          </cell>
          <cell r="K33" t="str">
            <v>Incremental</v>
          </cell>
          <cell r="L33" t="str">
            <v>No</v>
          </cell>
          <cell r="N33" t="str">
            <v>VT_MKT_YYYYMMDDHHMMSS_VA_Flyer_Trans.csv</v>
          </cell>
          <cell r="O33" t="str">
            <v>Delimited</v>
          </cell>
          <cell r="P33" t="str">
            <v>|</v>
          </cell>
          <cell r="Q33" t="str">
            <v>LF</v>
          </cell>
          <cell r="R33" t="str">
            <v>Header</v>
          </cell>
          <cell r="S33" t="str">
            <v>Yes</v>
          </cell>
          <cell r="T33" t="str">
            <v>Other</v>
          </cell>
          <cell r="U33" t="str">
            <v>Client SFTP</v>
          </cell>
          <cell r="V33" t="str">
            <v>\data</v>
          </cell>
          <cell r="W33" t="str">
            <v>No</v>
          </cell>
          <cell r="Y33" t="str">
            <v>N</v>
          </cell>
          <cell r="Z33" t="str">
            <v>N</v>
          </cell>
          <cell r="AA33" t="str">
            <v>N</v>
          </cell>
        </row>
        <row r="34">
          <cell r="A34">
            <v>53</v>
          </cell>
          <cell r="B34" t="str">
            <v>Fallow Groups</v>
          </cell>
          <cell r="C34" t="str">
            <v>TOCPLUS Fallow Groups</v>
          </cell>
          <cell r="D34" t="str">
            <v>TOC+</v>
          </cell>
          <cell r="F34" t="str">
            <v>Daily</v>
          </cell>
          <cell r="G34" t="str">
            <v>Input</v>
          </cell>
          <cell r="H34" t="str">
            <v>Merkle</v>
          </cell>
          <cell r="I34" t="str">
            <v>No</v>
          </cell>
          <cell r="J34" t="str">
            <v>No</v>
          </cell>
          <cell r="K34" t="str">
            <v>Incremental</v>
          </cell>
          <cell r="L34" t="str">
            <v>No</v>
          </cell>
          <cell r="N34" t="str">
            <v>VT_MKT_YYYYMMDDHHMMSS_Fallow_Groups.csv</v>
          </cell>
          <cell r="O34" t="str">
            <v>Delimited</v>
          </cell>
          <cell r="P34" t="str">
            <v>|</v>
          </cell>
          <cell r="Q34" t="str">
            <v>LF</v>
          </cell>
          <cell r="R34" t="str">
            <v>Header</v>
          </cell>
          <cell r="S34" t="str">
            <v>Yes</v>
          </cell>
          <cell r="T34" t="str">
            <v>Other</v>
          </cell>
          <cell r="U34" t="str">
            <v>Client SFTP</v>
          </cell>
          <cell r="V34" t="str">
            <v>\data</v>
          </cell>
          <cell r="W34" t="str">
            <v>No</v>
          </cell>
          <cell r="Y34" t="str">
            <v>N</v>
          </cell>
          <cell r="Z34" t="str">
            <v>N</v>
          </cell>
          <cell r="AA34" t="str">
            <v>N</v>
          </cell>
        </row>
        <row r="35">
          <cell r="A35">
            <v>54</v>
          </cell>
          <cell r="B35" t="str">
            <v>Traveller</v>
          </cell>
          <cell r="C35" t="str">
            <v>TOCPLUS Traveller</v>
          </cell>
          <cell r="D35" t="str">
            <v>TOC+</v>
          </cell>
          <cell r="F35" t="str">
            <v>Daily</v>
          </cell>
          <cell r="G35" t="str">
            <v>Input</v>
          </cell>
          <cell r="H35" t="str">
            <v>Merkle</v>
          </cell>
          <cell r="I35" t="str">
            <v>No</v>
          </cell>
          <cell r="J35" t="str">
            <v>No</v>
          </cell>
          <cell r="K35" t="str">
            <v>Incremental</v>
          </cell>
          <cell r="L35" t="str">
            <v>No</v>
          </cell>
          <cell r="N35" t="str">
            <v>VT_MKT_YYYYMMDDHHMMSS_VT_Travellers.csv</v>
          </cell>
          <cell r="O35" t="str">
            <v>Delimited</v>
          </cell>
          <cell r="P35" t="str">
            <v>|</v>
          </cell>
          <cell r="Q35" t="str">
            <v>LF</v>
          </cell>
          <cell r="R35" t="str">
            <v>Header</v>
          </cell>
          <cell r="S35" t="str">
            <v>Yes</v>
          </cell>
          <cell r="T35" t="str">
            <v>Other</v>
          </cell>
          <cell r="U35" t="str">
            <v>Client SFTP</v>
          </cell>
          <cell r="V35" t="str">
            <v>\data</v>
          </cell>
          <cell r="W35" t="str">
            <v>No</v>
          </cell>
          <cell r="Y35" t="str">
            <v>N</v>
          </cell>
          <cell r="Z35" t="str">
            <v>N</v>
          </cell>
          <cell r="AA35" t="str">
            <v>N</v>
          </cell>
        </row>
        <row r="36">
          <cell r="A36">
            <v>55</v>
          </cell>
          <cell r="B36" t="str">
            <v>Seasons</v>
          </cell>
          <cell r="C36" t="str">
            <v>TOCPLUS Seasons</v>
          </cell>
          <cell r="D36" t="str">
            <v>TOC+</v>
          </cell>
          <cell r="F36" t="str">
            <v>Daily</v>
          </cell>
          <cell r="G36" t="str">
            <v>Input</v>
          </cell>
          <cell r="H36" t="str">
            <v>Merkle</v>
          </cell>
          <cell r="I36" t="str">
            <v>No</v>
          </cell>
          <cell r="J36" t="str">
            <v>No</v>
          </cell>
          <cell r="K36" t="str">
            <v>Incremental</v>
          </cell>
          <cell r="L36" t="str">
            <v>No</v>
          </cell>
          <cell r="N36" t="str">
            <v>VT_MKT_YYYYMMDDHHMMSS_Seasons.csv</v>
          </cell>
          <cell r="O36" t="str">
            <v>Delimited</v>
          </cell>
          <cell r="P36" t="str">
            <v>|</v>
          </cell>
          <cell r="Q36" t="str">
            <v>LF</v>
          </cell>
          <cell r="R36" t="str">
            <v>Header</v>
          </cell>
          <cell r="S36" t="str">
            <v>Yes</v>
          </cell>
          <cell r="T36" t="str">
            <v>Other</v>
          </cell>
          <cell r="U36" t="str">
            <v>Client SFTP</v>
          </cell>
          <cell r="V36" t="str">
            <v>\data</v>
          </cell>
          <cell r="W36" t="str">
            <v>No</v>
          </cell>
          <cell r="Y36" t="str">
            <v>N</v>
          </cell>
          <cell r="Z36" t="str">
            <v>N</v>
          </cell>
          <cell r="AA36" t="str">
            <v>N</v>
          </cell>
        </row>
        <row r="37">
          <cell r="A37">
            <v>56</v>
          </cell>
          <cell r="B37" t="str">
            <v>Account Status Update</v>
          </cell>
          <cell r="C37" t="str">
            <v>TOCPLUS AccountStatusUpdate</v>
          </cell>
          <cell r="D37" t="str">
            <v>TOC+</v>
          </cell>
          <cell r="F37" t="str">
            <v>Daily</v>
          </cell>
          <cell r="G37" t="str">
            <v>Input</v>
          </cell>
          <cell r="H37" t="str">
            <v>Merkle</v>
          </cell>
          <cell r="I37" t="str">
            <v>No</v>
          </cell>
          <cell r="J37" t="str">
            <v>No</v>
          </cell>
          <cell r="K37" t="str">
            <v>Incremental</v>
          </cell>
          <cell r="L37" t="str">
            <v>No</v>
          </cell>
          <cell r="N37" t="str">
            <v>VT_MKT_YYYYMMDDHHMMSS_Account_Status_Update.csv</v>
          </cell>
          <cell r="O37" t="str">
            <v>Delimited</v>
          </cell>
          <cell r="P37" t="str">
            <v>|</v>
          </cell>
          <cell r="Q37" t="str">
            <v>LF</v>
          </cell>
          <cell r="R37" t="str">
            <v>Header</v>
          </cell>
          <cell r="S37" t="str">
            <v>Yes</v>
          </cell>
          <cell r="T37" t="str">
            <v>Other</v>
          </cell>
          <cell r="U37" t="str">
            <v>Client SFTP</v>
          </cell>
          <cell r="V37" t="str">
            <v>\data</v>
          </cell>
          <cell r="W37" t="str">
            <v>No</v>
          </cell>
          <cell r="Y37" t="str">
            <v>N</v>
          </cell>
          <cell r="Z37" t="str">
            <v>N</v>
          </cell>
          <cell r="AA37" t="str">
            <v>N</v>
          </cell>
        </row>
        <row r="38">
          <cell r="A38">
            <v>57</v>
          </cell>
          <cell r="B38" t="str">
            <v>Suppliment</v>
          </cell>
          <cell r="C38" t="str">
            <v>TOCPLUS Supplement</v>
          </cell>
          <cell r="D38" t="str">
            <v>TOC+</v>
          </cell>
          <cell r="F38" t="str">
            <v>Daily</v>
          </cell>
          <cell r="G38" t="str">
            <v>Input</v>
          </cell>
          <cell r="H38" t="str">
            <v>Merkle</v>
          </cell>
          <cell r="I38" t="str">
            <v>No</v>
          </cell>
          <cell r="J38" t="str">
            <v>No</v>
          </cell>
          <cell r="K38" t="str">
            <v>Incremental</v>
          </cell>
          <cell r="L38" t="str">
            <v>No</v>
          </cell>
          <cell r="N38" t="str">
            <v>VT_MKT_YYYYMMDDHHMMSS_Supplement.csv</v>
          </cell>
          <cell r="O38" t="str">
            <v>Delimited</v>
          </cell>
          <cell r="P38" t="str">
            <v>|</v>
          </cell>
          <cell r="Q38" t="str">
            <v>LF</v>
          </cell>
          <cell r="R38" t="str">
            <v>Header</v>
          </cell>
          <cell r="S38" t="str">
            <v>Yes</v>
          </cell>
          <cell r="T38" t="str">
            <v>Other</v>
          </cell>
          <cell r="U38" t="str">
            <v>Client SFTP</v>
          </cell>
          <cell r="V38" t="str">
            <v>\data</v>
          </cell>
          <cell r="W38" t="str">
            <v>No</v>
          </cell>
          <cell r="Y38" t="str">
            <v>N</v>
          </cell>
          <cell r="Z38" t="str">
            <v>N</v>
          </cell>
          <cell r="AA38" t="str">
            <v>N</v>
          </cell>
        </row>
        <row r="39">
          <cell r="A39">
            <v>58</v>
          </cell>
          <cell r="B39" t="str">
            <v>Refunds</v>
          </cell>
          <cell r="C39" t="str">
            <v>TOCPLUS Refunds</v>
          </cell>
          <cell r="D39" t="str">
            <v>TOC+</v>
          </cell>
          <cell r="F39" t="str">
            <v>Daily</v>
          </cell>
          <cell r="G39" t="str">
            <v>Input</v>
          </cell>
          <cell r="H39" t="str">
            <v>Merkle</v>
          </cell>
          <cell r="I39" t="str">
            <v>No</v>
          </cell>
          <cell r="J39" t="str">
            <v>No</v>
          </cell>
          <cell r="K39" t="str">
            <v>Incremental</v>
          </cell>
          <cell r="L39" t="str">
            <v>No</v>
          </cell>
          <cell r="N39" t="str">
            <v>VT_MKT_YYYYMMDDHHMMSS_Refunds.csv</v>
          </cell>
          <cell r="O39" t="str">
            <v>Delimited</v>
          </cell>
          <cell r="P39" t="str">
            <v>|</v>
          </cell>
          <cell r="Q39" t="str">
            <v>LF</v>
          </cell>
          <cell r="R39" t="str">
            <v>Header</v>
          </cell>
          <cell r="S39" t="str">
            <v>Yes</v>
          </cell>
          <cell r="T39" t="str">
            <v>Other</v>
          </cell>
          <cell r="U39" t="str">
            <v>Client SFTP</v>
          </cell>
          <cell r="V39" t="str">
            <v>\data</v>
          </cell>
          <cell r="W39" t="str">
            <v>No</v>
          </cell>
          <cell r="Y39" t="str">
            <v>N</v>
          </cell>
          <cell r="Z39" t="str">
            <v>N</v>
          </cell>
          <cell r="AA39" t="str">
            <v>N</v>
          </cell>
        </row>
        <row r="40">
          <cell r="A40">
            <v>59</v>
          </cell>
          <cell r="B40" t="str">
            <v>Stations</v>
          </cell>
          <cell r="C40" t="str">
            <v>TOCPLUS Stations</v>
          </cell>
          <cell r="D40" t="str">
            <v>TOC+</v>
          </cell>
          <cell r="F40" t="str">
            <v>Daily</v>
          </cell>
          <cell r="G40" t="str">
            <v>Input</v>
          </cell>
          <cell r="H40" t="str">
            <v>Merkle</v>
          </cell>
          <cell r="I40" t="str">
            <v>No</v>
          </cell>
          <cell r="J40" t="str">
            <v>No</v>
          </cell>
          <cell r="K40" t="str">
            <v>Incremental</v>
          </cell>
          <cell r="L40" t="str">
            <v>No</v>
          </cell>
          <cell r="N40" t="str">
            <v>VT_MKT_YYYYMMDDHHMMSS_Stations.csv</v>
          </cell>
          <cell r="O40" t="str">
            <v>Delimited</v>
          </cell>
          <cell r="P40" t="str">
            <v>|</v>
          </cell>
          <cell r="Q40" t="str">
            <v>LF</v>
          </cell>
          <cell r="R40" t="str">
            <v>Header</v>
          </cell>
          <cell r="S40" t="str">
            <v>Yes</v>
          </cell>
          <cell r="T40" t="str">
            <v>Other</v>
          </cell>
          <cell r="U40" t="str">
            <v>Client SFTP</v>
          </cell>
          <cell r="V40" t="str">
            <v>\data</v>
          </cell>
          <cell r="W40" t="str">
            <v>No</v>
          </cell>
          <cell r="Y40" t="str">
            <v>N</v>
          </cell>
          <cell r="Z40" t="str">
            <v>N</v>
          </cell>
          <cell r="AA40" t="str">
            <v>N</v>
          </cell>
        </row>
        <row r="41">
          <cell r="A41">
            <v>60</v>
          </cell>
          <cell r="B41" t="str">
            <v>Mobile Tickets</v>
          </cell>
          <cell r="C41" t="str">
            <v>TOCPLUS MobileTickets</v>
          </cell>
          <cell r="D41" t="str">
            <v>TOC+</v>
          </cell>
          <cell r="F41" t="str">
            <v>Daily</v>
          </cell>
          <cell r="G41" t="str">
            <v>Input</v>
          </cell>
          <cell r="H41" t="str">
            <v>Merkle</v>
          </cell>
          <cell r="I41" t="str">
            <v>No</v>
          </cell>
          <cell r="J41" t="str">
            <v>No</v>
          </cell>
          <cell r="K41" t="str">
            <v>Incremental</v>
          </cell>
          <cell r="L41" t="str">
            <v>No</v>
          </cell>
          <cell r="N41" t="str">
            <v>VT_MKT_YYYYMMDDHHMMSS_Mobile_Tickets.csv</v>
          </cell>
          <cell r="O41" t="str">
            <v>Delimited</v>
          </cell>
          <cell r="P41" t="str">
            <v>|</v>
          </cell>
          <cell r="Q41" t="str">
            <v>LF</v>
          </cell>
          <cell r="R41" t="str">
            <v>Header</v>
          </cell>
          <cell r="S41" t="str">
            <v>Yes</v>
          </cell>
          <cell r="T41" t="str">
            <v>Other</v>
          </cell>
          <cell r="U41" t="str">
            <v>Client SFTP</v>
          </cell>
          <cell r="V41" t="str">
            <v>\data</v>
          </cell>
          <cell r="W41" t="str">
            <v>No</v>
          </cell>
          <cell r="Y41" t="str">
            <v>N</v>
          </cell>
          <cell r="Z41" t="str">
            <v>N</v>
          </cell>
          <cell r="AA41" t="str">
            <v>N</v>
          </cell>
        </row>
        <row r="42">
          <cell r="A42">
            <v>61</v>
          </cell>
          <cell r="B42" t="str">
            <v>Flag File</v>
          </cell>
          <cell r="C42" t="str">
            <v>TOCPLUS FlagFile</v>
          </cell>
          <cell r="D42" t="str">
            <v>TOC+</v>
          </cell>
          <cell r="F42" t="str">
            <v>Daily</v>
          </cell>
          <cell r="G42" t="str">
            <v>Input</v>
          </cell>
          <cell r="H42" t="str">
            <v>Merkle</v>
          </cell>
          <cell r="I42" t="str">
            <v>No</v>
          </cell>
          <cell r="J42" t="str">
            <v>No</v>
          </cell>
          <cell r="K42" t="str">
            <v>Incremental</v>
          </cell>
          <cell r="L42" t="str">
            <v>No</v>
          </cell>
          <cell r="N42" t="str">
            <v>VT_MKT_YYYYMMDDHHMMSS_Flag_File.csv</v>
          </cell>
          <cell r="O42" t="str">
            <v>Delimited</v>
          </cell>
          <cell r="P42" t="str">
            <v>|</v>
          </cell>
          <cell r="Q42" t="str">
            <v>LF</v>
          </cell>
          <cell r="R42" t="str">
            <v>Header</v>
          </cell>
          <cell r="S42" t="str">
            <v>Yes</v>
          </cell>
          <cell r="T42" t="str">
            <v>Other</v>
          </cell>
          <cell r="U42" t="str">
            <v>Client SFTP</v>
          </cell>
          <cell r="V42" t="str">
            <v>\data</v>
          </cell>
          <cell r="W42" t="str">
            <v>No</v>
          </cell>
          <cell r="Y42" t="str">
            <v>N</v>
          </cell>
          <cell r="Z42" t="str">
            <v>N</v>
          </cell>
          <cell r="AA42" t="str">
            <v>N</v>
          </cell>
        </row>
        <row r="43">
          <cell r="A43">
            <v>62</v>
          </cell>
          <cell r="B43" t="str">
            <v>Bugle</v>
          </cell>
          <cell r="C43" t="str">
            <v>Bugle</v>
          </cell>
          <cell r="D43" t="str">
            <v>Bugle</v>
          </cell>
          <cell r="F43" t="str">
            <v>Daily</v>
          </cell>
          <cell r="G43" t="str">
            <v>Input</v>
          </cell>
          <cell r="H43" t="str">
            <v>Merkle</v>
          </cell>
          <cell r="I43" t="str">
            <v>No</v>
          </cell>
          <cell r="J43" t="str">
            <v>No</v>
          </cell>
          <cell r="K43" t="str">
            <v>Incremental</v>
          </cell>
          <cell r="L43" t="str">
            <v>No</v>
          </cell>
          <cell r="N43" t="str">
            <v>bugle_incoming_YYYYMMDD_HHMMSS.csv</v>
          </cell>
          <cell r="O43" t="str">
            <v>Delimited</v>
          </cell>
          <cell r="P43" t="str">
            <v>,</v>
          </cell>
          <cell r="Q43" t="str">
            <v>LF</v>
          </cell>
          <cell r="R43" t="str">
            <v>Header</v>
          </cell>
          <cell r="S43" t="str">
            <v>No</v>
          </cell>
          <cell r="T43" t="str">
            <v>Other</v>
          </cell>
          <cell r="U43" t="str">
            <v>Merkle SFTP</v>
          </cell>
          <cell r="W43" t="str">
            <v>No</v>
          </cell>
          <cell r="Y43" t="str">
            <v>N</v>
          </cell>
          <cell r="Z43" t="str">
            <v>N</v>
          </cell>
          <cell r="AA43" t="str">
            <v>N</v>
          </cell>
        </row>
        <row r="44">
          <cell r="A44">
            <v>63</v>
          </cell>
          <cell r="B44" t="str">
            <v>Euston Surge and Cancellations</v>
          </cell>
          <cell r="C44" t="str">
            <v>Euston Surge-Inbound</v>
          </cell>
          <cell r="D44" t="str">
            <v>Merkle</v>
          </cell>
          <cell r="E44" t="str">
            <v xml:space="preserve">Outbound file to Go Media which contains mobile numbers that have requested opt-out of Euston Surge and Cancellations  notifications </v>
          </cell>
          <cell r="F44" t="str">
            <v>Daily</v>
          </cell>
          <cell r="G44" t="str">
            <v>Output</v>
          </cell>
          <cell r="H44" t="str">
            <v>Go Media</v>
          </cell>
          <cell r="I44" t="str">
            <v>No</v>
          </cell>
          <cell r="J44" t="str">
            <v>No</v>
          </cell>
          <cell r="K44" t="str">
            <v>Incremental</v>
          </cell>
          <cell r="L44" t="str">
            <v>No</v>
          </cell>
          <cell r="N44" t="str">
            <v>Merkle_To_Go_Media_ddMMyy_HHmmss.csv</v>
          </cell>
          <cell r="O44" t="str">
            <v>Delimited</v>
          </cell>
          <cell r="P44" t="str">
            <v>,</v>
          </cell>
          <cell r="Q44" t="str">
            <v>CRLF</v>
          </cell>
          <cell r="R44" t="str">
            <v>Header</v>
          </cell>
          <cell r="S44" t="str">
            <v>No</v>
          </cell>
          <cell r="T44" t="str">
            <v>Other</v>
          </cell>
          <cell r="U44" t="str">
            <v>Merkle SFTP</v>
          </cell>
          <cell r="W44" t="str">
            <v>No</v>
          </cell>
          <cell r="Y44" t="str">
            <v>N</v>
          </cell>
          <cell r="Z44" t="str">
            <v>N</v>
          </cell>
          <cell r="AA44" t="str">
            <v>N</v>
          </cell>
          <cell r="AB44" t="str">
            <v>VTWC - Craig Scott / Craig.Scott@virgintrains.co.uk
Celaton - Gina Gray / Gina.gray@celaton.com</v>
          </cell>
          <cell r="AC44" t="str">
            <v>Copy of this file to be received by Merkle</v>
          </cell>
        </row>
        <row r="45">
          <cell r="A45">
            <v>64</v>
          </cell>
          <cell r="B45" t="str">
            <v>Euston Surge and Cancellations</v>
          </cell>
          <cell r="C45" t="str">
            <v>Euston Surge-Outbound</v>
          </cell>
          <cell r="D45" t="str">
            <v>Go Media</v>
          </cell>
          <cell r="E45" t="str">
            <v xml:space="preserve">Return feed file to Merkle which contains mobile numbers that have requested opt-out of Euston Surge and Cancellations  notifications </v>
          </cell>
          <cell r="F45" t="str">
            <v>Daily</v>
          </cell>
          <cell r="G45" t="str">
            <v>Input</v>
          </cell>
          <cell r="H45" t="str">
            <v>Merkle</v>
          </cell>
          <cell r="I45" t="str">
            <v>No</v>
          </cell>
          <cell r="J45" t="str">
            <v>Yes</v>
          </cell>
          <cell r="K45" t="str">
            <v>Incremental</v>
          </cell>
          <cell r="L45" t="str">
            <v>No</v>
          </cell>
          <cell r="N45" t="str">
            <v>Go_Media_To_Merkle_ddMMyy_HHmmss.csv</v>
          </cell>
          <cell r="O45" t="str">
            <v>Delimited</v>
          </cell>
          <cell r="P45" t="str">
            <v>,</v>
          </cell>
          <cell r="Q45" t="str">
            <v>CRLF</v>
          </cell>
          <cell r="R45" t="str">
            <v>Header</v>
          </cell>
          <cell r="S45" t="str">
            <v>No</v>
          </cell>
          <cell r="T45" t="str">
            <v>Other</v>
          </cell>
          <cell r="U45" t="str">
            <v>Merkle SFTP</v>
          </cell>
          <cell r="W45" t="str">
            <v>No</v>
          </cell>
          <cell r="Y45" t="str">
            <v>N/A</v>
          </cell>
          <cell r="Z45" t="str">
            <v>N/A</v>
          </cell>
          <cell r="AA45" t="str">
            <v>N/A</v>
          </cell>
          <cell r="AB45" t="str">
            <v>Martyn Hickson / martyn.hickson@virgintrains.co.uk
Jo / jo@granbymarketing.com</v>
          </cell>
          <cell r="AC45" t="str">
            <v>??? In filename is a sequencial Number</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ed Layout Document Overview"/>
      <sheetName val="Version Control"/>
      <sheetName val="Instructions"/>
      <sheetName val="Source_Data"/>
      <sheetName val="Feed_Inventory"/>
      <sheetName val="Feed Inventory Field Definition"/>
      <sheetName val="TOC Customer"/>
      <sheetName val="TOC Transdaction"/>
      <sheetName val="TOC Purchase"/>
      <sheetName val="TOC Rail Journey"/>
      <sheetName val="TOC Rail Leg"/>
      <sheetName val="TOC Supplements"/>
      <sheetName val="TOC Adjustments"/>
      <sheetName val="TOC Rail Fare"/>
      <sheetName val="ADR Refund"/>
      <sheetName val="ADR Cash"/>
      <sheetName val="Traveller TTLNew"/>
      <sheetName val="Traveller Renew"/>
      <sheetName val="Traveller Approved"/>
      <sheetName val="VAFC Points"/>
      <sheetName val="VAFC Handback"/>
      <sheetName val="Evolvi Railblazers"/>
      <sheetName val="Nexus Alpha Journey Check"/>
      <sheetName val="Nectar PAF"/>
      <sheetName val="Nectar SKU"/>
      <sheetName val="Euston Surge Outbound"/>
      <sheetName val="Euston Surge Inbound"/>
      <sheetName val="Creator NAS Questions"/>
      <sheetName val="Creator NAS Push"/>
      <sheetName val="Creator NAS Pull"/>
      <sheetName val="Creator NAS Survey"/>
      <sheetName val="Adobe Broadlog"/>
      <sheetName val="Adobe Delivery"/>
      <sheetName val="Adobe Tracking"/>
      <sheetName val="Omniture RFT"/>
      <sheetName val="Omniture Abandoned Basket"/>
      <sheetName val="Promotion PINs"/>
      <sheetName val="Beam"/>
      <sheetName val="Cancellation Outbound"/>
      <sheetName val="Cancellation Inbound"/>
      <sheetName val="Wifi InStation and OnBoard"/>
      <sheetName val="WebTrends Visitors"/>
      <sheetName val="WebTrends Page Views"/>
      <sheetName val="WebTrends Searches"/>
      <sheetName val="TOCPLUS Customer"/>
      <sheetName val="TOCPLUS Transaction"/>
      <sheetName val="TOCPLUS Bookings"/>
      <sheetName val="TOCPLUS Journey"/>
      <sheetName val="TOCPLUS Journey Legs"/>
      <sheetName val="TOCPLUS Legs"/>
      <sheetName val="TOCPLUS Nectar"/>
      <sheetName val="TOCPLUS Traveller"/>
      <sheetName val="TOCPLUS VA Flyers"/>
      <sheetName val="TOCPLUS Fallow Groups"/>
      <sheetName val="TOCPLUS Seasons"/>
      <sheetName val="TOCPLUS Account Status"/>
      <sheetName val="TOCPLUS Supplement"/>
      <sheetName val="TOCPLUS Refunds"/>
      <sheetName val="TOCPLUS Stations"/>
      <sheetName val="TOCPLUS MobileTickets"/>
      <sheetName val="TOCPLUS FlagFile"/>
      <sheetName val="Feed_Template Examples"/>
      <sheetName val="Drop Downs"/>
      <sheetName val="GDPRCategories"/>
    </sheetNames>
    <sheetDataSet>
      <sheetData sheetId="0" refreshError="1"/>
      <sheetData sheetId="1" refreshError="1"/>
      <sheetData sheetId="2" refreshError="1"/>
      <sheetData sheetId="3" refreshError="1"/>
      <sheetData sheetId="4">
        <row r="5">
          <cell r="A5">
            <v>1</v>
          </cell>
          <cell r="B5" t="str">
            <v>Customer</v>
          </cell>
          <cell r="C5" t="str">
            <v>TOC Customer</v>
          </cell>
          <cell r="D5" t="str">
            <v>TOC (24 Hour)</v>
          </cell>
          <cell r="E5" t="str">
            <v>Contains data from: CUSTOMER TABLE</v>
          </cell>
          <cell r="F5" t="str">
            <v>Daily</v>
          </cell>
          <cell r="G5" t="str">
            <v>Input</v>
          </cell>
          <cell r="H5" t="str">
            <v>Merkle</v>
          </cell>
          <cell r="I5" t="str">
            <v>No</v>
          </cell>
          <cell r="J5" t="str">
            <v>No</v>
          </cell>
          <cell r="K5" t="str">
            <v>Incremental</v>
          </cell>
          <cell r="L5" t="str">
            <v>No</v>
          </cell>
          <cell r="N5" t="str">
            <v>VT_yyyymmddhhmiss_Customers.csv</v>
          </cell>
          <cell r="O5" t="str">
            <v>Delimited</v>
          </cell>
          <cell r="P5" t="str">
            <v>,</v>
          </cell>
          <cell r="Q5" t="str">
            <v>LF</v>
          </cell>
          <cell r="R5" t="str">
            <v>Header</v>
          </cell>
          <cell r="S5" t="str">
            <v>Yes</v>
          </cell>
          <cell r="T5" t="str">
            <v>Other</v>
          </cell>
          <cell r="U5" t="str">
            <v>SFTP</v>
          </cell>
          <cell r="W5" t="str">
            <v>No</v>
          </cell>
        </row>
        <row r="6">
          <cell r="A6">
            <v>2</v>
          </cell>
          <cell r="B6" t="str">
            <v>Transaction</v>
          </cell>
          <cell r="C6" t="str">
            <v>TOC Transdaction</v>
          </cell>
          <cell r="D6" t="str">
            <v>TOC (24 Hour)</v>
          </cell>
          <cell r="E6" t="str">
            <v>Contains data from: TRANSACTION TABLE</v>
          </cell>
          <cell r="F6" t="str">
            <v>Daily</v>
          </cell>
          <cell r="G6" t="str">
            <v>Input</v>
          </cell>
          <cell r="H6" t="str">
            <v>Merkle</v>
          </cell>
          <cell r="I6" t="str">
            <v>No</v>
          </cell>
          <cell r="J6" t="str">
            <v>No</v>
          </cell>
          <cell r="K6" t="str">
            <v>Incremental</v>
          </cell>
          <cell r="L6" t="str">
            <v>No</v>
          </cell>
          <cell r="N6" t="str">
            <v>VT_yyyymmddhhmiss_Transactions.csv</v>
          </cell>
          <cell r="O6" t="str">
            <v>Delimited</v>
          </cell>
          <cell r="P6" t="str">
            <v>,</v>
          </cell>
          <cell r="Q6" t="str">
            <v>LF</v>
          </cell>
          <cell r="R6" t="str">
            <v>Header</v>
          </cell>
          <cell r="S6" t="str">
            <v>Yes</v>
          </cell>
          <cell r="T6" t="str">
            <v>Other</v>
          </cell>
          <cell r="U6" t="str">
            <v>SFTP</v>
          </cell>
          <cell r="W6" t="str">
            <v>No</v>
          </cell>
        </row>
        <row r="7">
          <cell r="A7">
            <v>3</v>
          </cell>
          <cell r="B7" t="str">
            <v>Purchase</v>
          </cell>
          <cell r="C7" t="str">
            <v>TOC Purchase</v>
          </cell>
          <cell r="D7" t="str">
            <v>TOC (24 Hour)</v>
          </cell>
          <cell r="E7" t="str">
            <v>Contains data from: PURCHASES TABLE</v>
          </cell>
          <cell r="F7" t="str">
            <v>Daily</v>
          </cell>
          <cell r="G7" t="str">
            <v>Input</v>
          </cell>
          <cell r="H7" t="str">
            <v>Merkle</v>
          </cell>
          <cell r="I7" t="str">
            <v>No</v>
          </cell>
          <cell r="J7" t="str">
            <v>No</v>
          </cell>
          <cell r="K7" t="str">
            <v>Incremental</v>
          </cell>
          <cell r="L7" t="str">
            <v>No</v>
          </cell>
          <cell r="N7" t="str">
            <v>VT_yyyymmddhhmiss_Purchases.csv</v>
          </cell>
          <cell r="O7" t="str">
            <v>Delimited</v>
          </cell>
          <cell r="P7" t="str">
            <v>,</v>
          </cell>
          <cell r="Q7" t="str">
            <v>LF</v>
          </cell>
          <cell r="R7" t="str">
            <v>Header</v>
          </cell>
          <cell r="S7" t="str">
            <v>Yes</v>
          </cell>
          <cell r="T7" t="str">
            <v>Other</v>
          </cell>
          <cell r="U7" t="str">
            <v>SFTP</v>
          </cell>
          <cell r="W7" t="str">
            <v>No</v>
          </cell>
        </row>
        <row r="8">
          <cell r="A8">
            <v>4</v>
          </cell>
          <cell r="B8" t="str">
            <v>Rail Journey</v>
          </cell>
          <cell r="C8" t="str">
            <v>TOC Rail Journey</v>
          </cell>
          <cell r="D8" t="str">
            <v>TOC (24 Hour)</v>
          </cell>
          <cell r="E8" t="str">
            <v>Contains data from: RAIL JOURNEYS TABLE</v>
          </cell>
          <cell r="F8" t="str">
            <v>Daily</v>
          </cell>
          <cell r="G8" t="str">
            <v>Input</v>
          </cell>
          <cell r="H8" t="str">
            <v>Merkle</v>
          </cell>
          <cell r="I8" t="str">
            <v>No</v>
          </cell>
          <cell r="J8" t="str">
            <v>No</v>
          </cell>
          <cell r="K8" t="str">
            <v>Incremental</v>
          </cell>
          <cell r="L8" t="str">
            <v>No</v>
          </cell>
          <cell r="N8" t="str">
            <v>VT_yyyymmddhhmiss_RailJourneys.csv</v>
          </cell>
          <cell r="O8" t="str">
            <v>Delimited</v>
          </cell>
          <cell r="P8" t="str">
            <v>,</v>
          </cell>
          <cell r="Q8" t="str">
            <v>LF</v>
          </cell>
          <cell r="R8" t="str">
            <v>Header</v>
          </cell>
          <cell r="S8" t="str">
            <v>Yes</v>
          </cell>
          <cell r="T8" t="str">
            <v>Other</v>
          </cell>
          <cell r="U8" t="str">
            <v>SFTP</v>
          </cell>
          <cell r="W8" t="str">
            <v>No</v>
          </cell>
        </row>
        <row r="9">
          <cell r="A9">
            <v>5</v>
          </cell>
          <cell r="B9" t="str">
            <v>Rail Leg</v>
          </cell>
          <cell r="C9" t="str">
            <v>TOC Rail Leg</v>
          </cell>
          <cell r="D9" t="str">
            <v>TOC (24 Hour)</v>
          </cell>
          <cell r="E9" t="str">
            <v>Contains data from: RAIL LEG TABLE</v>
          </cell>
          <cell r="F9" t="str">
            <v>Daily</v>
          </cell>
          <cell r="G9" t="str">
            <v>Input</v>
          </cell>
          <cell r="H9" t="str">
            <v>Merkle</v>
          </cell>
          <cell r="I9" t="str">
            <v>No</v>
          </cell>
          <cell r="J9" t="str">
            <v>No</v>
          </cell>
          <cell r="K9" t="str">
            <v>Incremental</v>
          </cell>
          <cell r="L9" t="str">
            <v>No</v>
          </cell>
          <cell r="N9" t="str">
            <v>VT_yyyymmddhhmiss_RailLegs.csv</v>
          </cell>
          <cell r="O9" t="str">
            <v>Delimited</v>
          </cell>
          <cell r="P9" t="str">
            <v>,</v>
          </cell>
          <cell r="Q9" t="str">
            <v>LF</v>
          </cell>
          <cell r="R9" t="str">
            <v>Header</v>
          </cell>
          <cell r="S9" t="str">
            <v>Yes</v>
          </cell>
          <cell r="T9" t="str">
            <v>Other</v>
          </cell>
          <cell r="U9" t="str">
            <v>SFTP</v>
          </cell>
          <cell r="W9" t="str">
            <v>No</v>
          </cell>
        </row>
        <row r="10">
          <cell r="A10">
            <v>6</v>
          </cell>
          <cell r="B10" t="str">
            <v>Rail Supplements</v>
          </cell>
          <cell r="C10" t="str">
            <v>TOC Supplements</v>
          </cell>
          <cell r="D10" t="str">
            <v>TOC (24 Hour)</v>
          </cell>
          <cell r="E10" t="str">
            <v>Contains data from: RAIL SUPPLEMENTS TABLE</v>
          </cell>
          <cell r="F10" t="str">
            <v>Daily</v>
          </cell>
          <cell r="G10" t="str">
            <v>Input</v>
          </cell>
          <cell r="H10" t="str">
            <v>Merkle</v>
          </cell>
          <cell r="I10" t="str">
            <v>No</v>
          </cell>
          <cell r="J10" t="str">
            <v>No</v>
          </cell>
          <cell r="K10" t="str">
            <v>Incremental</v>
          </cell>
          <cell r="L10" t="str">
            <v>No</v>
          </cell>
          <cell r="N10" t="str">
            <v>VT_yyyymmddhhmiss_RailSupplements.csv</v>
          </cell>
          <cell r="O10" t="str">
            <v>Delimited</v>
          </cell>
          <cell r="P10" t="str">
            <v>,</v>
          </cell>
          <cell r="Q10" t="str">
            <v>LF</v>
          </cell>
          <cell r="R10" t="str">
            <v>Header</v>
          </cell>
          <cell r="S10" t="str">
            <v>Yes</v>
          </cell>
          <cell r="T10" t="str">
            <v>Other</v>
          </cell>
          <cell r="U10" t="str">
            <v>SFTP</v>
          </cell>
          <cell r="W10" t="str">
            <v>No</v>
          </cell>
        </row>
        <row r="11">
          <cell r="A11">
            <v>7</v>
          </cell>
          <cell r="B11" t="str">
            <v>Rail Adjustments</v>
          </cell>
          <cell r="C11" t="str">
            <v>TOC Adjustments</v>
          </cell>
          <cell r="D11" t="str">
            <v>TOC (24 Hour)</v>
          </cell>
          <cell r="E11" t="str">
            <v>Contains data from: RAIL ADJUSTMENTS TABLE</v>
          </cell>
          <cell r="F11" t="str">
            <v>Daily</v>
          </cell>
          <cell r="G11" t="str">
            <v>Input</v>
          </cell>
          <cell r="H11" t="str">
            <v>Merkle</v>
          </cell>
          <cell r="I11" t="str">
            <v>No</v>
          </cell>
          <cell r="J11" t="str">
            <v>No</v>
          </cell>
          <cell r="K11" t="str">
            <v>Incremental</v>
          </cell>
          <cell r="L11" t="str">
            <v>No</v>
          </cell>
          <cell r="N11" t="str">
            <v>VT_yyyymmddhhmiss_RailAdjustments.csv</v>
          </cell>
          <cell r="O11" t="str">
            <v>Delimited</v>
          </cell>
          <cell r="P11" t="str">
            <v>,</v>
          </cell>
          <cell r="Q11" t="str">
            <v>LF</v>
          </cell>
          <cell r="R11" t="str">
            <v>Header</v>
          </cell>
          <cell r="S11" t="str">
            <v>Yes</v>
          </cell>
          <cell r="T11" t="str">
            <v>Other</v>
          </cell>
          <cell r="U11" t="str">
            <v>SFTP</v>
          </cell>
          <cell r="W11" t="str">
            <v>No</v>
          </cell>
        </row>
        <row r="12">
          <cell r="A12">
            <v>8</v>
          </cell>
          <cell r="B12" t="str">
            <v xml:space="preserve">Rail Fare </v>
          </cell>
          <cell r="C12" t="str">
            <v>TOC Rail Fare</v>
          </cell>
          <cell r="D12" t="str">
            <v>TOC (24 Hour)</v>
          </cell>
          <cell r="E12" t="str">
            <v>Contains data from: RAIL FARE TABLE</v>
          </cell>
          <cell r="F12" t="str">
            <v>Daily</v>
          </cell>
          <cell r="G12" t="str">
            <v>Input</v>
          </cell>
          <cell r="H12" t="str">
            <v>Merkle</v>
          </cell>
          <cell r="I12" t="str">
            <v>No</v>
          </cell>
          <cell r="J12" t="str">
            <v>No</v>
          </cell>
          <cell r="K12" t="str">
            <v>Incremental</v>
          </cell>
          <cell r="L12" t="str">
            <v>No</v>
          </cell>
          <cell r="N12" t="str">
            <v>VT_yyyymmddhhmiss_RailFares.csv</v>
          </cell>
          <cell r="O12" t="str">
            <v>Delimited</v>
          </cell>
          <cell r="P12" t="str">
            <v>,</v>
          </cell>
          <cell r="Q12" t="str">
            <v>LF</v>
          </cell>
          <cell r="R12" t="str">
            <v>Header</v>
          </cell>
          <cell r="S12" t="str">
            <v>Yes</v>
          </cell>
          <cell r="T12" t="str">
            <v>Other</v>
          </cell>
          <cell r="U12" t="str">
            <v>SFTP</v>
          </cell>
          <cell r="W12" t="str">
            <v>No</v>
          </cell>
        </row>
        <row r="13">
          <cell r="A13">
            <v>9</v>
          </cell>
          <cell r="B13" t="str">
            <v>Flag File</v>
          </cell>
          <cell r="C13" t="str">
            <v>TOC Flag File</v>
          </cell>
          <cell r="D13" t="str">
            <v>TOC (24 Hour)</v>
          </cell>
          <cell r="E13" t="str">
            <v>File containing extract start and end dates. Also if this file is not in place the whole extract is invalid and should be ignored</v>
          </cell>
          <cell r="F13" t="str">
            <v>Daily</v>
          </cell>
          <cell r="G13" t="str">
            <v>Input</v>
          </cell>
          <cell r="H13" t="str">
            <v>Merkle</v>
          </cell>
          <cell r="I13" t="str">
            <v>No</v>
          </cell>
          <cell r="J13" t="str">
            <v>No</v>
          </cell>
          <cell r="K13" t="str">
            <v>Full Refresh</v>
          </cell>
          <cell r="L13" t="str">
            <v>No</v>
          </cell>
          <cell r="N13" t="str">
            <v>VT_yyyymmddhhmiss_Flag.csv</v>
          </cell>
          <cell r="O13" t="str">
            <v>Delimited</v>
          </cell>
          <cell r="P13" t="str">
            <v>,</v>
          </cell>
          <cell r="Q13" t="str">
            <v>LF</v>
          </cell>
          <cell r="R13" t="str">
            <v>Header</v>
          </cell>
          <cell r="S13" t="str">
            <v>Yes</v>
          </cell>
          <cell r="T13" t="str">
            <v>Other</v>
          </cell>
          <cell r="U13" t="str">
            <v>SFTP</v>
          </cell>
          <cell r="W13" t="str">
            <v>No</v>
          </cell>
        </row>
        <row r="14">
          <cell r="A14">
            <v>10</v>
          </cell>
          <cell r="B14" t="str">
            <v>Refunds</v>
          </cell>
          <cell r="C14" t="str">
            <v>ADR Refunds</v>
          </cell>
          <cell r="D14" t="str">
            <v>ADR</v>
          </cell>
          <cell r="E14" t="str">
            <v>File from Trainline to Celaton with details of refunds issued</v>
          </cell>
          <cell r="F14" t="str">
            <v>Daily</v>
          </cell>
          <cell r="G14" t="str">
            <v>Output</v>
          </cell>
          <cell r="H14" t="str">
            <v>CELATON</v>
          </cell>
          <cell r="I14" t="str">
            <v>No</v>
          </cell>
          <cell r="J14" t="str">
            <v>Yes</v>
          </cell>
          <cell r="K14" t="str">
            <v>Incremental</v>
          </cell>
          <cell r="L14" t="str">
            <v>No</v>
          </cell>
          <cell r="N14" t="str">
            <v>N/A</v>
          </cell>
          <cell r="O14" t="str">
            <v>Delimited</v>
          </cell>
          <cell r="P14" t="str">
            <v>,</v>
          </cell>
          <cell r="Q14" t="str">
            <v>CRLF</v>
          </cell>
          <cell r="R14" t="str">
            <v>Header</v>
          </cell>
          <cell r="S14" t="str">
            <v>No</v>
          </cell>
          <cell r="T14" t="str">
            <v>Other</v>
          </cell>
          <cell r="U14" t="str">
            <v>SFTP</v>
          </cell>
          <cell r="W14" t="str">
            <v>No</v>
          </cell>
          <cell r="Y14" t="str">
            <v>VTWC - Craig Scott / Craig.Scott@virgintrains.co.uk
Celaton - Gina Gray / Gina.gray@celaton.com</v>
          </cell>
          <cell r="Z14" t="str">
            <v>Not handled by Merkle</v>
          </cell>
        </row>
        <row r="15">
          <cell r="A15">
            <v>11</v>
          </cell>
          <cell r="B15" t="str">
            <v>Cash</v>
          </cell>
          <cell r="C15" t="str">
            <v>ADR Cash</v>
          </cell>
          <cell r="D15" t="str">
            <v>ADR</v>
          </cell>
          <cell r="E15" t="str">
            <v>File from Celaton to Trainline / Merkle with refund requests.  Can be multiple files if large volumes of refunds processed</v>
          </cell>
          <cell r="F15" t="str">
            <v>Daily</v>
          </cell>
          <cell r="G15" t="str">
            <v>Input</v>
          </cell>
          <cell r="H15" t="str">
            <v>Merkle</v>
          </cell>
          <cell r="I15" t="str">
            <v>No</v>
          </cell>
          <cell r="J15" t="str">
            <v>Yes</v>
          </cell>
          <cell r="K15" t="str">
            <v>Incremental</v>
          </cell>
          <cell r="L15" t="str">
            <v>No</v>
          </cell>
          <cell r="N15" t="str">
            <v>Cash_ddMMyy_HHmmss.csv</v>
          </cell>
          <cell r="O15" t="str">
            <v>Delimited</v>
          </cell>
          <cell r="P15" t="str">
            <v>,</v>
          </cell>
          <cell r="Q15" t="str">
            <v>CRLF</v>
          </cell>
          <cell r="R15" t="str">
            <v>Header</v>
          </cell>
          <cell r="S15" t="str">
            <v>No</v>
          </cell>
          <cell r="T15" t="str">
            <v>Other</v>
          </cell>
          <cell r="U15" t="str">
            <v>SFTP</v>
          </cell>
          <cell r="W15" t="str">
            <v>No</v>
          </cell>
          <cell r="Y15" t="str">
            <v>VTWC - Craig Scott / Craig.Scott@virgintrains.co.uk
Celaton - Gina Gray / Gina.gray@celaton.com</v>
          </cell>
          <cell r="Z15" t="str">
            <v>Copy of this file to be received by Merkle</v>
          </cell>
        </row>
        <row r="16">
          <cell r="A16">
            <v>12</v>
          </cell>
          <cell r="B16" t="str">
            <v>TTLNew</v>
          </cell>
          <cell r="C16" t="str">
            <v>Traveller TTLNew</v>
          </cell>
          <cell r="D16" t="str">
            <v>Traveller</v>
          </cell>
          <cell r="E16" t="str">
            <v>File that informs Granby of who should be targeted to apply for Traveller membership</v>
          </cell>
          <cell r="F16" t="str">
            <v>Monthly (15th)</v>
          </cell>
          <cell r="G16" t="str">
            <v>Output</v>
          </cell>
          <cell r="H16" t="str">
            <v>GRANBY</v>
          </cell>
          <cell r="I16" t="str">
            <v>No</v>
          </cell>
          <cell r="J16" t="str">
            <v>Yes</v>
          </cell>
          <cell r="K16" t="str">
            <v>Incremental</v>
          </cell>
          <cell r="L16" t="str">
            <v>No</v>
          </cell>
          <cell r="N16" t="str">
            <v>VTR001_TTLNew_??????????????.csv</v>
          </cell>
          <cell r="O16" t="str">
            <v>Delimited</v>
          </cell>
          <cell r="P16" t="str">
            <v>,</v>
          </cell>
          <cell r="Q16" t="str">
            <v>CRLF</v>
          </cell>
          <cell r="R16" t="str">
            <v>Header</v>
          </cell>
          <cell r="S16" t="str">
            <v>No</v>
          </cell>
          <cell r="T16" t="str">
            <v>Other</v>
          </cell>
          <cell r="U16" t="str">
            <v>Box</v>
          </cell>
          <cell r="W16" t="str">
            <v>No</v>
          </cell>
          <cell r="Y16" t="str">
            <v>Martyn Hickson / martyn.hickson@virgintrains.co.uk
Jo / jo@granbymarketing.com</v>
          </cell>
          <cell r="Z16" t="str">
            <v>??? In filename is a sequencial Number</v>
          </cell>
        </row>
        <row r="17">
          <cell r="A17">
            <v>13</v>
          </cell>
          <cell r="B17" t="str">
            <v>Renew</v>
          </cell>
          <cell r="C17" t="str">
            <v>Traveller Renew</v>
          </cell>
          <cell r="D17" t="str">
            <v>Traveller</v>
          </cell>
          <cell r="E17" t="str">
            <v>This is an outbound file that informs Granby of the people that are due for renewal</v>
          </cell>
          <cell r="F17" t="str">
            <v>Monthly (15th)</v>
          </cell>
          <cell r="G17" t="str">
            <v>Output</v>
          </cell>
          <cell r="H17" t="str">
            <v>GRANBY</v>
          </cell>
          <cell r="I17" t="str">
            <v>No</v>
          </cell>
          <cell r="J17" t="str">
            <v>Yes</v>
          </cell>
          <cell r="K17" t="str">
            <v>Incremental</v>
          </cell>
          <cell r="L17" t="str">
            <v>No</v>
          </cell>
          <cell r="N17" t="str">
            <v>VTR001_TTLRenew_??????????????.csv</v>
          </cell>
          <cell r="O17" t="str">
            <v>Delimited</v>
          </cell>
          <cell r="P17" t="str">
            <v>,</v>
          </cell>
          <cell r="Q17" t="str">
            <v>CRLF</v>
          </cell>
          <cell r="R17" t="str">
            <v>Header</v>
          </cell>
          <cell r="S17" t="str">
            <v>No</v>
          </cell>
          <cell r="T17" t="str">
            <v>Other</v>
          </cell>
          <cell r="U17" t="str">
            <v>Box</v>
          </cell>
          <cell r="W17" t="str">
            <v>No</v>
          </cell>
          <cell r="Y17" t="str">
            <v>Martyn Hickson / martyn.hickson@virgintrains.co.uk
Jo / jo@granbymarketing.com</v>
          </cell>
          <cell r="Z17" t="str">
            <v>??? In filename is a sequencial Number</v>
          </cell>
        </row>
        <row r="18">
          <cell r="A18">
            <v>14</v>
          </cell>
          <cell r="B18" t="str">
            <v>Approved</v>
          </cell>
          <cell r="C18" t="str">
            <v>Traveller Approved</v>
          </cell>
          <cell r="D18" t="str">
            <v>Traveller</v>
          </cell>
          <cell r="E18" t="str">
            <v>This is an inbound feed from Granby of people that have renewed or signed up for Traveller membership</v>
          </cell>
          <cell r="F18" t="str">
            <v>Weekly</v>
          </cell>
          <cell r="G18" t="str">
            <v>Input</v>
          </cell>
          <cell r="H18" t="str">
            <v>Merkle</v>
          </cell>
          <cell r="I18" t="str">
            <v>No</v>
          </cell>
          <cell r="J18" t="str">
            <v>Yes</v>
          </cell>
          <cell r="K18" t="str">
            <v>Incremental</v>
          </cell>
          <cell r="L18" t="str">
            <v>No</v>
          </cell>
          <cell r="N18" t="str">
            <v>VTR001_Weekly_Approved_Applications_YYYYMMDD_??????</v>
          </cell>
          <cell r="O18" t="str">
            <v>Delimited</v>
          </cell>
          <cell r="P18" t="str">
            <v>,</v>
          </cell>
          <cell r="Q18" t="str">
            <v>CRLF</v>
          </cell>
          <cell r="R18" t="str">
            <v>Header</v>
          </cell>
          <cell r="S18" t="str">
            <v>Yes</v>
          </cell>
          <cell r="T18" t="str">
            <v>Other</v>
          </cell>
          <cell r="U18" t="str">
            <v>SFTP</v>
          </cell>
          <cell r="W18" t="str">
            <v>No</v>
          </cell>
          <cell r="Y18" t="str">
            <v>Martyn Hickson / martyn.hickson@virgintrains.co.uk
Jo / jo@granbymarketing.com</v>
          </cell>
          <cell r="Z18" t="str">
            <v>??? In filename is a sequencial Number</v>
          </cell>
        </row>
        <row r="19">
          <cell r="A19">
            <v>15</v>
          </cell>
          <cell r="B19" t="str">
            <v>Virgin Red</v>
          </cell>
          <cell r="D19" t="str">
            <v>Virgin Red</v>
          </cell>
          <cell r="E19" t="str">
            <v>API for verification of VT customers</v>
          </cell>
          <cell r="F19" t="str">
            <v>Realtime</v>
          </cell>
          <cell r="H19" t="str">
            <v>VIRGIN RED</v>
          </cell>
          <cell r="I19" t="str">
            <v>No</v>
          </cell>
          <cell r="J19" t="str">
            <v>Yes</v>
          </cell>
          <cell r="K19" t="str">
            <v>Incremental</v>
          </cell>
          <cell r="L19" t="str">
            <v>No</v>
          </cell>
        </row>
        <row r="20">
          <cell r="A20">
            <v>16</v>
          </cell>
          <cell r="B20" t="str">
            <v>Points</v>
          </cell>
          <cell r="C20" t="str">
            <v>VAFC Points</v>
          </cell>
          <cell r="D20" t="str">
            <v>Virgin Atlantic</v>
          </cell>
          <cell r="E20" t="str">
            <v>File informing VA of purchases eligible for rewards</v>
          </cell>
          <cell r="F20" t="str">
            <v>Daily</v>
          </cell>
          <cell r="G20" t="str">
            <v>Output</v>
          </cell>
          <cell r="H20" t="str">
            <v>VIRGIN ATLANTIC</v>
          </cell>
          <cell r="I20" t="str">
            <v>No</v>
          </cell>
          <cell r="J20" t="str">
            <v>Yes</v>
          </cell>
          <cell r="K20" t="str">
            <v>Incremental</v>
          </cell>
          <cell r="L20" t="str">
            <v>No</v>
          </cell>
          <cell r="N20" t="str">
            <v>VTYYYYMMDD.txt</v>
          </cell>
          <cell r="O20" t="str">
            <v>Delimited</v>
          </cell>
          <cell r="P20" t="str">
            <v>~</v>
          </cell>
          <cell r="Q20" t="str">
            <v>CRLF</v>
          </cell>
          <cell r="S20" t="str">
            <v>No</v>
          </cell>
          <cell r="T20" t="str">
            <v>Other</v>
          </cell>
          <cell r="U20" t="str">
            <v>SFTP</v>
          </cell>
          <cell r="W20" t="str">
            <v>Yes</v>
          </cell>
          <cell r="Y20" t="str">
            <v>Martyn Hickson / martyn.hickson@virgintrains.co.uk
Amanda Tappenden  /  Amanda.Tappenden@fly.virgin.com</v>
          </cell>
        </row>
        <row r="21">
          <cell r="A21">
            <v>17</v>
          </cell>
          <cell r="B21" t="str">
            <v>Handback</v>
          </cell>
          <cell r="C21" t="str">
            <v>VAFC Handback</v>
          </cell>
          <cell r="D21" t="str">
            <v>Virgin Atlantic</v>
          </cell>
          <cell r="E21" t="str">
            <v>File returned including a response field</v>
          </cell>
          <cell r="F21" t="str">
            <v>Daily</v>
          </cell>
          <cell r="G21" t="str">
            <v>Input</v>
          </cell>
          <cell r="H21" t="str">
            <v>Merkle</v>
          </cell>
          <cell r="I21" t="str">
            <v>No</v>
          </cell>
          <cell r="J21" t="str">
            <v>Yes</v>
          </cell>
          <cell r="K21" t="str">
            <v>Incremental</v>
          </cell>
          <cell r="L21" t="str">
            <v>No</v>
          </cell>
          <cell r="N21" t="str">
            <v>VTYYYYMMDD_HANDBACK.txt</v>
          </cell>
          <cell r="O21" t="str">
            <v>Delimited</v>
          </cell>
          <cell r="P21" t="str">
            <v>~</v>
          </cell>
          <cell r="Q21" t="str">
            <v>CRLF</v>
          </cell>
          <cell r="S21" t="str">
            <v>No</v>
          </cell>
          <cell r="T21" t="str">
            <v>Other</v>
          </cell>
          <cell r="U21" t="str">
            <v>SFTP</v>
          </cell>
          <cell r="W21" t="str">
            <v>Yes</v>
          </cell>
          <cell r="Y21" t="str">
            <v>Martyn Hickson / martyn.hickson@virgintrains.co.uk
Amanda Tappenden  /  Amanda.Tappenden@fly.virgin.com</v>
          </cell>
        </row>
        <row r="22">
          <cell r="A22">
            <v>18</v>
          </cell>
          <cell r="B22" t="str">
            <v>Railblazers</v>
          </cell>
          <cell r="C22" t="str">
            <v>Evolvi Railblazers</v>
          </cell>
          <cell r="D22" t="str">
            <v>Evolvi</v>
          </cell>
          <cell r="E22" t="str">
            <v>Evolvi (Rail Blazers) contains sign-ups for the Business SME booking engine (this is not the TrainLine booking engine</v>
          </cell>
          <cell r="F22" t="str">
            <v>Monthly (1st @ 6AM)</v>
          </cell>
          <cell r="G22" t="str">
            <v>Input</v>
          </cell>
          <cell r="H22" t="str">
            <v>Merkle</v>
          </cell>
          <cell r="I22" t="str">
            <v>No</v>
          </cell>
          <cell r="J22" t="str">
            <v>Yes</v>
          </cell>
          <cell r="K22" t="str">
            <v>Incremental</v>
          </cell>
          <cell r="L22" t="str">
            <v>No</v>
          </cell>
          <cell r="O22" t="str">
            <v>Delimited</v>
          </cell>
          <cell r="P22" t="str">
            <v>,</v>
          </cell>
          <cell r="Q22" t="str">
            <v>CRLF</v>
          </cell>
          <cell r="R22" t="str">
            <v>Header</v>
          </cell>
          <cell r="S22" t="str">
            <v>Yes</v>
          </cell>
          <cell r="T22" t="str">
            <v>Other</v>
          </cell>
          <cell r="U22" t="str">
            <v>SFTP</v>
          </cell>
          <cell r="W22" t="str">
            <v>No</v>
          </cell>
          <cell r="Y22" t="str">
            <v>Peter Fuller / Peter.Fuller@virgintrains.co.uk
Ivor Perry  /   I.Perry@amaze.com</v>
          </cell>
          <cell r="Z22" t="str">
            <v xml:space="preserve">It is really important that Evolvi customers are excluded / supressed in the Base logic Block for ALL campaigns (solus and programs). This is so we don't cannibalise Rail Blazers sales by promoting the Virgin Trains website and booking engine. </v>
          </cell>
        </row>
        <row r="23">
          <cell r="A23">
            <v>19</v>
          </cell>
          <cell r="B23" t="str">
            <v>JourneyCheck</v>
          </cell>
          <cell r="C23" t="str">
            <v>Nexus Alpha Journey Check</v>
          </cell>
          <cell r="D23" t="str">
            <v>Nexus Alpha Journey Check Alerts</v>
          </cell>
          <cell r="E23" t="str">
            <v>File details new / updates to customers signed up to Nexus Alpha Journey Check Alerts</v>
          </cell>
          <cell r="G23" t="str">
            <v>Input</v>
          </cell>
          <cell r="H23" t="str">
            <v>Merkle</v>
          </cell>
          <cell r="I23" t="str">
            <v>No</v>
          </cell>
          <cell r="J23" t="str">
            <v>Yes</v>
          </cell>
          <cell r="K23" t="str">
            <v>Incremental</v>
          </cell>
          <cell r="L23" t="str">
            <v>No</v>
          </cell>
          <cell r="N23" t="str">
            <v xml:space="preserve"> vt_yyyy-mm-dd-hh-mm.csv </v>
          </cell>
          <cell r="O23" t="str">
            <v>XML</v>
          </cell>
          <cell r="R23" t="str">
            <v>Header</v>
          </cell>
          <cell r="S23" t="str">
            <v>No</v>
          </cell>
          <cell r="T23" t="str">
            <v>Other</v>
          </cell>
          <cell r="U23" t="str">
            <v>SFTP</v>
          </cell>
          <cell r="W23" t="str">
            <v>Yes</v>
          </cell>
          <cell r="Y23" t="str">
            <v xml:space="preserve">Paul Steele / Paul.Steele@virgintrains.co.uk
Paul Coleman / paul.coleman@nexusalpha.com </v>
          </cell>
          <cell r="Z23" t="str">
            <v xml:space="preserve">XML format.  Each user can have mutiple alerts setup.  </v>
          </cell>
        </row>
        <row r="24">
          <cell r="A24">
            <v>20</v>
          </cell>
          <cell r="B24" t="str">
            <v>PAF</v>
          </cell>
          <cell r="C24" t="str">
            <v>Nectar PAF</v>
          </cell>
          <cell r="D24" t="str">
            <v>Trainline</v>
          </cell>
          <cell r="E24" t="str">
            <v>Points Accrual File. This is the main feed to Nectar to inform them who should be given points</v>
          </cell>
          <cell r="F24" t="str">
            <v>Daily</v>
          </cell>
          <cell r="G24" t="str">
            <v>Output</v>
          </cell>
          <cell r="H24" t="str">
            <v>AIMIA</v>
          </cell>
          <cell r="I24" t="str">
            <v>No</v>
          </cell>
          <cell r="J24" t="str">
            <v>Yes</v>
          </cell>
          <cell r="K24" t="str">
            <v>Incremental</v>
          </cell>
          <cell r="L24" t="str">
            <v>No</v>
          </cell>
          <cell r="N24" t="str">
            <v>PNTSACCLNNNNNNVIRGINTR.dat</v>
          </cell>
          <cell r="O24" t="str">
            <v>Fixed Width</v>
          </cell>
          <cell r="Q24" t="str">
            <v>LF</v>
          </cell>
          <cell r="R24" t="str">
            <v>Both</v>
          </cell>
          <cell r="T24" t="str">
            <v>Other</v>
          </cell>
          <cell r="U24" t="str">
            <v>SFTP</v>
          </cell>
          <cell r="W24" t="str">
            <v>Yes</v>
          </cell>
          <cell r="Y24" t="str">
            <v>Martyn Hickson / martyn.hickson@virgintrains.co.uk
Hue Fanshawe /  Hew.Fanshawe@aimia.com</v>
          </cell>
        </row>
        <row r="25">
          <cell r="A25">
            <v>21</v>
          </cell>
          <cell r="B25" t="str">
            <v>Euston Surge Outbound</v>
          </cell>
          <cell r="C25" t="str">
            <v>Euston Surge Outbound</v>
          </cell>
          <cell r="D25" t="str">
            <v>Trainline</v>
          </cell>
          <cell r="E25" t="str">
            <v xml:space="preserve">Allows VT to send platform notifications in advance to customers at Euston Station. This file contains the contact details for qualifying customers who should receive the text, along with additional information such as origin, destination, seat number, coach number, name and how many people are travelling. </v>
          </cell>
          <cell r="F25" t="str">
            <v>Daily</v>
          </cell>
          <cell r="G25" t="str">
            <v>Output</v>
          </cell>
          <cell r="H25" t="str">
            <v>VT</v>
          </cell>
          <cell r="I25" t="str">
            <v>No</v>
          </cell>
          <cell r="J25" t="str">
            <v>Yes</v>
          </cell>
          <cell r="K25" t="str">
            <v>Incremental</v>
          </cell>
          <cell r="L25" t="str">
            <v>No</v>
          </cell>
          <cell r="O25" t="str">
            <v>Delimited</v>
          </cell>
          <cell r="P25" t="str">
            <v>,</v>
          </cell>
          <cell r="Q25" t="str">
            <v>LF</v>
          </cell>
          <cell r="R25" t="str">
            <v>Header</v>
          </cell>
          <cell r="S25" t="str">
            <v>Yes</v>
          </cell>
          <cell r="T25" t="str">
            <v>Other</v>
          </cell>
          <cell r="U25" t="str">
            <v>SFTP</v>
          </cell>
          <cell r="W25" t="str">
            <v>Yes</v>
          </cell>
          <cell r="Z25" t="str">
            <v xml:space="preserve">This will include agreeing the rules for extract this data. A key consideration for this feed is that it requires data that only exists on TOC+, Seat number etc, and as the requirement is to send the next days journeys then this isn’t currently possible.
The data that is on TOC+ to support this feed will need to be moved across to the TOC feed as detail separately. </v>
          </cell>
        </row>
        <row r="26">
          <cell r="A26">
            <v>22</v>
          </cell>
          <cell r="B26" t="str">
            <v>Euston Surge Inbound</v>
          </cell>
          <cell r="C26" t="str">
            <v>Euston Surge Inbound</v>
          </cell>
          <cell r="D26" t="str">
            <v>VT</v>
          </cell>
          <cell r="E26" t="str">
            <v xml:space="preserve">File containing SMS opt outs from VT </v>
          </cell>
          <cell r="F26" t="str">
            <v>Daily</v>
          </cell>
          <cell r="G26" t="str">
            <v>Input</v>
          </cell>
          <cell r="H26" t="str">
            <v>Merkle</v>
          </cell>
          <cell r="I26" t="str">
            <v>No</v>
          </cell>
          <cell r="J26" t="str">
            <v>Yes</v>
          </cell>
          <cell r="K26" t="str">
            <v>Incremental</v>
          </cell>
          <cell r="L26" t="str">
            <v>No</v>
          </cell>
          <cell r="T26" t="str">
            <v>Other</v>
          </cell>
          <cell r="U26" t="str">
            <v>SFTP</v>
          </cell>
          <cell r="W26" t="str">
            <v>No</v>
          </cell>
          <cell r="Z26" t="str">
            <v>Still to be defined</v>
          </cell>
        </row>
        <row r="27">
          <cell r="A27">
            <v>23</v>
          </cell>
          <cell r="B27" t="str">
            <v>NAS Questions</v>
          </cell>
          <cell r="C27" t="str">
            <v>Creator NAS Questions</v>
          </cell>
          <cell r="D27" t="str">
            <v>ITG Creator</v>
          </cell>
          <cell r="E27" t="str">
            <v>File containing lookup to survey questions</v>
          </cell>
          <cell r="G27" t="str">
            <v>Input</v>
          </cell>
          <cell r="H27" t="str">
            <v>Merkle</v>
          </cell>
          <cell r="I27" t="str">
            <v>No</v>
          </cell>
          <cell r="J27" t="str">
            <v>Yes</v>
          </cell>
          <cell r="K27" t="str">
            <v>Incremental</v>
          </cell>
          <cell r="L27" t="str">
            <v>No</v>
          </cell>
          <cell r="N27" t="str">
            <v>VT_NAS_Questions_DDMMYY.csv</v>
          </cell>
          <cell r="O27" t="str">
            <v>Delimited</v>
          </cell>
          <cell r="P27" t="str">
            <v>,</v>
          </cell>
          <cell r="Q27" t="str">
            <v>CRLF</v>
          </cell>
          <cell r="R27" t="str">
            <v>Header</v>
          </cell>
          <cell r="T27" t="str">
            <v>Other</v>
          </cell>
          <cell r="U27" t="str">
            <v>SFTP</v>
          </cell>
          <cell r="W27" t="str">
            <v>No</v>
          </cell>
          <cell r="Y27" t="str">
            <v>David Franklin / David.Franklin@virgintrains.co.uk
Sheryl Gannaway /  sheryl.gannaway@creator.co.uk</v>
          </cell>
        </row>
        <row r="28">
          <cell r="A28">
            <v>24</v>
          </cell>
          <cell r="B28" t="str">
            <v>NAS Push</v>
          </cell>
          <cell r="C28" t="str">
            <v>Creator NAS Push</v>
          </cell>
          <cell r="D28" t="str">
            <v>ITG Creator</v>
          </cell>
          <cell r="E28" t="str">
            <v>File containing people that have responded to the survey by request</v>
          </cell>
          <cell r="G28" t="str">
            <v>Input</v>
          </cell>
          <cell r="H28" t="str">
            <v>Merkle</v>
          </cell>
          <cell r="I28" t="str">
            <v>No</v>
          </cell>
          <cell r="J28" t="str">
            <v>Yes</v>
          </cell>
          <cell r="K28" t="str">
            <v>Incremental</v>
          </cell>
          <cell r="L28" t="str">
            <v>No</v>
          </cell>
          <cell r="N28" t="str">
            <v>VT_NAS_PUSH_Responses_DDMMYY.xlsx</v>
          </cell>
          <cell r="O28" t="str">
            <v>Delimited</v>
          </cell>
          <cell r="P28" t="str">
            <v>,</v>
          </cell>
          <cell r="Q28" t="str">
            <v>CRLF</v>
          </cell>
          <cell r="R28" t="str">
            <v>Header</v>
          </cell>
          <cell r="T28" t="str">
            <v>Other</v>
          </cell>
          <cell r="U28" t="str">
            <v>SFTP</v>
          </cell>
          <cell r="W28" t="str">
            <v>No</v>
          </cell>
          <cell r="Y28" t="str">
            <v>David Franklin / David.Franklin@virgintrains.co.uk
Sheryl Gannaway /  sheryl.gannaway@creator.co.uk</v>
          </cell>
        </row>
        <row r="29">
          <cell r="A29">
            <v>25</v>
          </cell>
          <cell r="B29" t="str">
            <v>NAS Pull</v>
          </cell>
          <cell r="C29" t="str">
            <v>Creator NAS Pull</v>
          </cell>
          <cell r="D29" t="str">
            <v>ITG Creator</v>
          </cell>
          <cell r="E29" t="str">
            <v>File containing people that has responded to the survey by choice</v>
          </cell>
          <cell r="G29" t="str">
            <v>Input</v>
          </cell>
          <cell r="H29" t="str">
            <v>Merkle</v>
          </cell>
          <cell r="I29" t="str">
            <v>No</v>
          </cell>
          <cell r="J29" t="str">
            <v>Yes</v>
          </cell>
          <cell r="K29" t="str">
            <v>Incremental</v>
          </cell>
          <cell r="L29" t="str">
            <v>No</v>
          </cell>
          <cell r="N29" t="str">
            <v>VT_NAS_PULL_Responses_DDMMYY.xlsx</v>
          </cell>
          <cell r="O29" t="str">
            <v>Delimited</v>
          </cell>
          <cell r="P29" t="str">
            <v>,</v>
          </cell>
          <cell r="Q29" t="str">
            <v>CRLF</v>
          </cell>
          <cell r="R29" t="str">
            <v>Header</v>
          </cell>
          <cell r="T29" t="str">
            <v>Other</v>
          </cell>
          <cell r="U29" t="str">
            <v>SFTP</v>
          </cell>
          <cell r="W29" t="str">
            <v>No</v>
          </cell>
          <cell r="Y29" t="str">
            <v>David Franklin / David.Franklin@virgintrains.co.uk
Sheryl Gannaway /  sheryl.gannaway@creator.co.uk</v>
          </cell>
        </row>
        <row r="30">
          <cell r="A30">
            <v>26</v>
          </cell>
          <cell r="B30" t="str">
            <v>Broadlog</v>
          </cell>
          <cell r="C30" t="str">
            <v>Adobe Broadlog</v>
          </cell>
          <cell r="D30" t="str">
            <v>Adobe</v>
          </cell>
          <cell r="E30" t="str">
            <v>This is the main Adobe campaign history file</v>
          </cell>
          <cell r="F30" t="str">
            <v>One Off</v>
          </cell>
          <cell r="G30" t="str">
            <v>Input</v>
          </cell>
          <cell r="H30" t="str">
            <v>Merkle</v>
          </cell>
          <cell r="I30" t="str">
            <v>No</v>
          </cell>
          <cell r="J30" t="str">
            <v>Yes</v>
          </cell>
          <cell r="K30" t="str">
            <v>Incremental</v>
          </cell>
          <cell r="L30" t="str">
            <v>No</v>
          </cell>
        </row>
        <row r="31">
          <cell r="A31">
            <v>27</v>
          </cell>
          <cell r="B31" t="str">
            <v>Delivery</v>
          </cell>
          <cell r="C31" t="str">
            <v>Adobe Delivery</v>
          </cell>
          <cell r="D31" t="str">
            <v>Adobe</v>
          </cell>
          <cell r="E31" t="str">
            <v>This holds the deliverabilty details</v>
          </cell>
          <cell r="F31" t="str">
            <v>One Off</v>
          </cell>
          <cell r="G31" t="str">
            <v>Input</v>
          </cell>
          <cell r="H31" t="str">
            <v>Merkle</v>
          </cell>
          <cell r="I31" t="str">
            <v>No</v>
          </cell>
          <cell r="J31" t="str">
            <v>Yes</v>
          </cell>
          <cell r="K31" t="str">
            <v>Incremental</v>
          </cell>
          <cell r="L31" t="str">
            <v>No</v>
          </cell>
        </row>
        <row r="32">
          <cell r="A32">
            <v>28</v>
          </cell>
          <cell r="B32" t="str">
            <v>Tracking</v>
          </cell>
          <cell r="C32" t="str">
            <v>Adobe Tracking</v>
          </cell>
          <cell r="D32" t="str">
            <v>Adobe</v>
          </cell>
          <cell r="E32" t="str">
            <v xml:space="preserve">This holds the opens and clicks </v>
          </cell>
          <cell r="F32" t="str">
            <v>One Off</v>
          </cell>
          <cell r="G32" t="str">
            <v>Input</v>
          </cell>
          <cell r="H32" t="str">
            <v>Merkle</v>
          </cell>
          <cell r="I32" t="str">
            <v>No</v>
          </cell>
          <cell r="J32" t="str">
            <v>Yes</v>
          </cell>
          <cell r="K32" t="str">
            <v>Incremental</v>
          </cell>
          <cell r="L32" t="str">
            <v>No</v>
          </cell>
        </row>
        <row r="33">
          <cell r="A33">
            <v>29</v>
          </cell>
          <cell r="B33" t="str">
            <v>Reason for Travel</v>
          </cell>
          <cell r="C33" t="str">
            <v>Omniture RFT</v>
          </cell>
          <cell r="D33" t="str">
            <v>Omniture</v>
          </cell>
          <cell r="E33" t="str">
            <v>Details Reasons for Travel</v>
          </cell>
          <cell r="G33" t="str">
            <v>Input</v>
          </cell>
          <cell r="H33" t="str">
            <v>Merkle</v>
          </cell>
          <cell r="I33" t="str">
            <v>No</v>
          </cell>
          <cell r="J33" t="str">
            <v>Yes</v>
          </cell>
          <cell r="K33" t="str">
            <v>Incremental</v>
          </cell>
          <cell r="L33" t="str">
            <v>No</v>
          </cell>
        </row>
        <row r="34">
          <cell r="A34">
            <v>30</v>
          </cell>
          <cell r="B34" t="str">
            <v>Abandonded Basket and Search</v>
          </cell>
          <cell r="C34" t="str">
            <v>Omniture Abandoned Basket</v>
          </cell>
          <cell r="D34" t="str">
            <v>Omniture</v>
          </cell>
          <cell r="E34" t="str">
            <v>Website Search data</v>
          </cell>
          <cell r="G34" t="str">
            <v>Input</v>
          </cell>
          <cell r="H34" t="str">
            <v>Merkle</v>
          </cell>
          <cell r="I34" t="str">
            <v>No</v>
          </cell>
          <cell r="J34" t="str">
            <v>Yes</v>
          </cell>
          <cell r="K34" t="str">
            <v>Incremental</v>
          </cell>
          <cell r="L34" t="str">
            <v>No</v>
          </cell>
        </row>
        <row r="35">
          <cell r="A35">
            <v>31</v>
          </cell>
          <cell r="B35" t="str">
            <v>Promotion PINs</v>
          </cell>
          <cell r="C35" t="str">
            <v>Promotion PINs</v>
          </cell>
          <cell r="D35" t="str">
            <v>Trainline</v>
          </cell>
          <cell r="E35" t="str">
            <v>File of PINs provided for campaigns on request</v>
          </cell>
          <cell r="F35" t="str">
            <v>Adhoc</v>
          </cell>
          <cell r="G35" t="str">
            <v>Input</v>
          </cell>
          <cell r="H35" t="str">
            <v>Merkle</v>
          </cell>
          <cell r="I35" t="str">
            <v>No</v>
          </cell>
          <cell r="J35" t="str">
            <v>Yes</v>
          </cell>
          <cell r="K35" t="str">
            <v>Incremental</v>
          </cell>
          <cell r="L35" t="str">
            <v>No</v>
          </cell>
        </row>
        <row r="36">
          <cell r="A36">
            <v>32</v>
          </cell>
          <cell r="B36" t="str">
            <v>Beam</v>
          </cell>
          <cell r="C36" t="str">
            <v>Beam</v>
          </cell>
          <cell r="D36" t="str">
            <v>Go Media</v>
          </cell>
          <cell r="E36" t="str">
            <v>BEAM contains customers who have watched BEAM on a VT service</v>
          </cell>
          <cell r="G36" t="str">
            <v>Input</v>
          </cell>
          <cell r="H36" t="str">
            <v>Merkle</v>
          </cell>
          <cell r="I36" t="str">
            <v>No</v>
          </cell>
          <cell r="J36" t="str">
            <v>Yes</v>
          </cell>
          <cell r="K36" t="str">
            <v>Incremental</v>
          </cell>
          <cell r="L36" t="str">
            <v>No</v>
          </cell>
        </row>
        <row r="37">
          <cell r="A37">
            <v>33</v>
          </cell>
          <cell r="B37" t="str">
            <v>Cancellation Outbound</v>
          </cell>
          <cell r="C37" t="str">
            <v>Cancellation Outbound</v>
          </cell>
          <cell r="D37" t="str">
            <v>Merkle</v>
          </cell>
          <cell r="E37" t="str">
            <v>This file contains the contact details for customers that are travelling the following and sends them an SMS to advise if their train is cancelled</v>
          </cell>
          <cell r="F37" t="str">
            <v>Daily</v>
          </cell>
          <cell r="G37" t="str">
            <v>Output</v>
          </cell>
          <cell r="H37" t="str">
            <v>VT</v>
          </cell>
          <cell r="I37" t="str">
            <v>No</v>
          </cell>
          <cell r="J37" t="str">
            <v>Yes</v>
          </cell>
          <cell r="K37" t="str">
            <v>Incremental</v>
          </cell>
          <cell r="L37" t="str">
            <v>No</v>
          </cell>
          <cell r="O37" t="str">
            <v>Delimited</v>
          </cell>
          <cell r="P37" t="str">
            <v>,</v>
          </cell>
          <cell r="Q37" t="str">
            <v>LF</v>
          </cell>
          <cell r="R37" t="str">
            <v>Header</v>
          </cell>
          <cell r="S37" t="str">
            <v>Yes</v>
          </cell>
          <cell r="T37" t="str">
            <v>Other</v>
          </cell>
          <cell r="U37" t="str">
            <v>SFTP</v>
          </cell>
          <cell r="W37" t="str">
            <v>Yes</v>
          </cell>
          <cell r="Z37" t="str">
            <v>Don’t yet defined.  Will be similar to Euston Surge Outbound</v>
          </cell>
        </row>
        <row r="38">
          <cell r="A38">
            <v>34</v>
          </cell>
          <cell r="B38" t="str">
            <v>Cancellation Inbound</v>
          </cell>
          <cell r="C38" t="str">
            <v>Cancellation Inbound</v>
          </cell>
          <cell r="D38" t="str">
            <v>VT</v>
          </cell>
          <cell r="E38" t="str">
            <v xml:space="preserve">File containing SMS opt outs from VT </v>
          </cell>
          <cell r="F38" t="str">
            <v>Daily</v>
          </cell>
          <cell r="G38" t="str">
            <v>Input</v>
          </cell>
          <cell r="H38" t="str">
            <v>Merkle</v>
          </cell>
          <cell r="I38" t="str">
            <v>No</v>
          </cell>
          <cell r="J38" t="str">
            <v>Yes</v>
          </cell>
          <cell r="K38" t="str">
            <v>Incremental</v>
          </cell>
          <cell r="L38" t="str">
            <v>No</v>
          </cell>
          <cell r="T38" t="str">
            <v>Other</v>
          </cell>
          <cell r="U38" t="str">
            <v>SFTP</v>
          </cell>
          <cell r="W38" t="str">
            <v>No</v>
          </cell>
          <cell r="Z38" t="str">
            <v>Still to be defined.  Will be similar to Euston Surge Inbound</v>
          </cell>
        </row>
        <row r="39">
          <cell r="A39">
            <v>35</v>
          </cell>
          <cell r="B39" t="str">
            <v>Wifi InStation and OnBoard</v>
          </cell>
          <cell r="C39" t="str">
            <v>Wifi InStation and OnBoard</v>
          </cell>
          <cell r="D39" t="str">
            <v>McLaren+N3D39:P39</v>
          </cell>
          <cell r="E39" t="str">
            <v>Feed containing Wifi data for both InStation and OnBoard</v>
          </cell>
          <cell r="F39" t="str">
            <v>Daily</v>
          </cell>
          <cell r="G39" t="str">
            <v>Input</v>
          </cell>
          <cell r="H39" t="str">
            <v>Merkle</v>
          </cell>
        </row>
        <row r="40">
          <cell r="A40">
            <v>36</v>
          </cell>
          <cell r="B40" t="str">
            <v>Visitors</v>
          </cell>
          <cell r="C40" t="str">
            <v>WebTrends Visitors</v>
          </cell>
          <cell r="D40" t="str">
            <v>WebTrends Web engagement data</v>
          </cell>
          <cell r="E40" t="str">
            <v>A supply of website engagement data is required to drive the capability for tailored outbound communications for customers hitting the site.  This will allow VTEC to personalise the email channel experience based on this combination of website behavioural and CEM customer profile information.</v>
          </cell>
          <cell r="F40" t="str">
            <v>Daily</v>
          </cell>
          <cell r="G40" t="str">
            <v>Input</v>
          </cell>
          <cell r="H40" t="str">
            <v>Merkle</v>
          </cell>
          <cell r="I40" t="str">
            <v>No</v>
          </cell>
          <cell r="J40" t="str">
            <v>Yes</v>
          </cell>
          <cell r="K40" t="str">
            <v>Incremental</v>
          </cell>
          <cell r="N40" t="str">
            <v>VisitorObject_RequestTimePeriodLastDay__YYYYMMDD_HH.MM.SS.txt.zip</v>
          </cell>
          <cell r="O40" t="str">
            <v>Delimited</v>
          </cell>
          <cell r="P40" t="str">
            <v>,</v>
          </cell>
          <cell r="Q40" t="str">
            <v>CRLF</v>
          </cell>
          <cell r="R40" t="str">
            <v>Header</v>
          </cell>
          <cell r="S40" t="str">
            <v>No</v>
          </cell>
          <cell r="T40" t="str">
            <v>Other</v>
          </cell>
          <cell r="U40" t="str">
            <v>SFTP</v>
          </cell>
          <cell r="W40" t="str">
            <v>Yes</v>
          </cell>
        </row>
        <row r="41">
          <cell r="A41">
            <v>37</v>
          </cell>
          <cell r="B41" t="str">
            <v>PageViews</v>
          </cell>
          <cell r="C41" t="str">
            <v>WebTrends Page Views</v>
          </cell>
          <cell r="D41" t="str">
            <v>WebTrends Web engagement data</v>
          </cell>
          <cell r="E41" t="str">
            <v>A supply of website engagement data is required to drive the capability for tailored outbound communications for customers hitting the site.  This will allow VTEC to personalise the email channel experience based on this combination of website behavioural and CEM customer profile information.</v>
          </cell>
          <cell r="F41" t="str">
            <v>Daily</v>
          </cell>
          <cell r="G41" t="str">
            <v>Input</v>
          </cell>
          <cell r="H41" t="str">
            <v>Merkle</v>
          </cell>
          <cell r="I41" t="str">
            <v>No</v>
          </cell>
          <cell r="J41" t="str">
            <v>Yes</v>
          </cell>
          <cell r="K41" t="str">
            <v>Incremental</v>
          </cell>
          <cell r="N41" t="str">
            <v>PageViews-YYYY-MM-DD-HHMM-HHMM-v[settings version]-s[webtrends internal id].csv</v>
          </cell>
          <cell r="O41" t="str">
            <v>Delimited</v>
          </cell>
          <cell r="P41" t="str">
            <v>,</v>
          </cell>
          <cell r="Q41" t="str">
            <v>CRLF</v>
          </cell>
          <cell r="R41" t="str">
            <v>Header</v>
          </cell>
          <cell r="S41" t="str">
            <v>No</v>
          </cell>
          <cell r="T41" t="str">
            <v>Other</v>
          </cell>
          <cell r="U41" t="str">
            <v>SFTP</v>
          </cell>
          <cell r="W41" t="str">
            <v>Yes</v>
          </cell>
        </row>
        <row r="42">
          <cell r="A42">
            <v>38</v>
          </cell>
          <cell r="B42" t="str">
            <v>Searches</v>
          </cell>
          <cell r="C42" t="str">
            <v>WebTrends Searches</v>
          </cell>
          <cell r="D42" t="str">
            <v>WebTrends Web engagement data</v>
          </cell>
          <cell r="E42" t="str">
            <v>A supply of website engagement data is required to drive the capability for tailored outbound communications for customers hitting the site.  This will allow VTEC to personalise the email channel experience based on this combination of website behavioural and CEM customer profile information.</v>
          </cell>
          <cell r="F42" t="str">
            <v>Daily</v>
          </cell>
          <cell r="G42" t="str">
            <v>Input</v>
          </cell>
          <cell r="H42" t="str">
            <v>Merkle</v>
          </cell>
          <cell r="I42" t="str">
            <v>No</v>
          </cell>
          <cell r="J42" t="str">
            <v>Yes</v>
          </cell>
          <cell r="K42" t="str">
            <v>Incremental</v>
          </cell>
          <cell r="N42" t="str">
            <v>Searches-YYYY-MM-DD-HHMM-HHMM-v[settings version]-s[webtrends internal id].csv</v>
          </cell>
          <cell r="O42" t="str">
            <v>Delimited</v>
          </cell>
          <cell r="P42" t="str">
            <v>,</v>
          </cell>
          <cell r="Q42" t="str">
            <v>CRLF</v>
          </cell>
          <cell r="R42" t="str">
            <v>Header</v>
          </cell>
          <cell r="S42" t="str">
            <v>No</v>
          </cell>
          <cell r="T42" t="str">
            <v>Other</v>
          </cell>
          <cell r="U42" t="str">
            <v>SFTP</v>
          </cell>
          <cell r="W42" t="str">
            <v>Yes</v>
          </cell>
        </row>
        <row r="43">
          <cell r="A43">
            <v>39</v>
          </cell>
          <cell r="B43" t="str">
            <v>NAS Survey</v>
          </cell>
          <cell r="C43" t="str">
            <v>Creator NAS Survey</v>
          </cell>
          <cell r="D43" t="str">
            <v>ITG Creator</v>
          </cell>
          <cell r="E43" t="str">
            <v>File containing customers for Creator to survey</v>
          </cell>
          <cell r="G43" t="str">
            <v>Output</v>
          </cell>
          <cell r="H43" t="str">
            <v>Creator</v>
          </cell>
          <cell r="I43" t="str">
            <v>No</v>
          </cell>
          <cell r="J43" t="str">
            <v>Yes</v>
          </cell>
          <cell r="K43" t="str">
            <v>Incremental</v>
          </cell>
          <cell r="L43" t="str">
            <v>No</v>
          </cell>
          <cell r="N43" t="str">
            <v>VT_NAS_New_Format_DDMMYY.csv</v>
          </cell>
          <cell r="O43" t="str">
            <v>Delimited</v>
          </cell>
          <cell r="P43" t="str">
            <v>,</v>
          </cell>
          <cell r="Q43" t="str">
            <v>CRLF</v>
          </cell>
          <cell r="R43" t="str">
            <v>Header</v>
          </cell>
          <cell r="S43" t="str">
            <v>No</v>
          </cell>
          <cell r="T43" t="str">
            <v>Other</v>
          </cell>
          <cell r="U43" t="str">
            <v>SFTP</v>
          </cell>
          <cell r="W43" t="str">
            <v>No</v>
          </cell>
          <cell r="Y43" t="str">
            <v>David Franklin / David.Franklin@virgintrains.co.uk
Sheryl Gannaway /  sheryl.gannaway@creator.co.uk</v>
          </cell>
          <cell r="Z43" t="str">
            <v>New feed.  We require the selection criteria for this campaign</v>
          </cell>
        </row>
        <row r="44">
          <cell r="A44">
            <v>40</v>
          </cell>
          <cell r="B44" t="str">
            <v>Euston RMS Outbound</v>
          </cell>
          <cell r="D44" t="str">
            <v>Merkle</v>
          </cell>
          <cell r="E44" t="str">
            <v>This file contains the contact details for customers that are travelling into Euston and sends SMS notifying tube status.  Possibly API</v>
          </cell>
          <cell r="F44" t="str">
            <v>Daily</v>
          </cell>
          <cell r="G44" t="str">
            <v>Output</v>
          </cell>
          <cell r="H44" t="str">
            <v>VT</v>
          </cell>
          <cell r="I44" t="str">
            <v>No</v>
          </cell>
          <cell r="J44" t="str">
            <v>Yes</v>
          </cell>
          <cell r="K44" t="str">
            <v>Incremental</v>
          </cell>
          <cell r="L44" t="str">
            <v>No</v>
          </cell>
          <cell r="T44" t="str">
            <v>Other</v>
          </cell>
          <cell r="U44" t="str">
            <v>SFTP</v>
          </cell>
          <cell r="Z44" t="str">
            <v>Still to be defined.  Will be similar to Euston Surge Outbound</v>
          </cell>
        </row>
        <row r="45">
          <cell r="A45">
            <v>41</v>
          </cell>
          <cell r="B45" t="str">
            <v>Euston RMS Inbound</v>
          </cell>
          <cell r="D45" t="str">
            <v>VT</v>
          </cell>
          <cell r="E45" t="str">
            <v>File containing SMS opt outs from VT. Possibly API</v>
          </cell>
          <cell r="F45" t="str">
            <v>Daily</v>
          </cell>
          <cell r="G45" t="str">
            <v>Input</v>
          </cell>
          <cell r="H45" t="str">
            <v>Merkle</v>
          </cell>
          <cell r="I45" t="str">
            <v>No</v>
          </cell>
          <cell r="J45" t="str">
            <v>Yes</v>
          </cell>
          <cell r="K45" t="str">
            <v>Incremental</v>
          </cell>
          <cell r="L45" t="str">
            <v>No</v>
          </cell>
          <cell r="T45" t="str">
            <v>Other</v>
          </cell>
          <cell r="U45" t="str">
            <v>SFTP</v>
          </cell>
          <cell r="Z45" t="str">
            <v>Still to be defined.  Will be similar to Euston Surge Inbound</v>
          </cell>
        </row>
        <row r="46">
          <cell r="A46">
            <v>42</v>
          </cell>
          <cell r="B46" t="str">
            <v>SKU</v>
          </cell>
          <cell r="C46" t="str">
            <v>Nectar SKU</v>
          </cell>
          <cell r="D46" t="str">
            <v>Trainline</v>
          </cell>
          <cell r="E46" t="str">
            <v xml:space="preserve">SKU file.  Details transactions to be sent to The Nectar Datawarehouse (NDWH) </v>
          </cell>
          <cell r="F46" t="str">
            <v>Daily</v>
          </cell>
          <cell r="G46" t="str">
            <v>Output</v>
          </cell>
          <cell r="H46" t="str">
            <v>AIMIA</v>
          </cell>
          <cell r="I46" t="str">
            <v>No</v>
          </cell>
          <cell r="J46" t="str">
            <v>Yes</v>
          </cell>
          <cell r="K46" t="str">
            <v>Incremental</v>
          </cell>
          <cell r="L46" t="str">
            <v>No</v>
          </cell>
          <cell r="N46" t="str">
            <v>VTTRANSRN0001VIRGINTR.dat</v>
          </cell>
          <cell r="O46" t="str">
            <v>Delimited</v>
          </cell>
          <cell r="P46" t="str">
            <v>|</v>
          </cell>
          <cell r="Q46" t="str">
            <v>LF</v>
          </cell>
          <cell r="R46" t="str">
            <v>Both</v>
          </cell>
          <cell r="S46" t="str">
            <v>No</v>
          </cell>
          <cell r="T46" t="str">
            <v>Other</v>
          </cell>
          <cell r="U46" t="str">
            <v>SFTP</v>
          </cell>
          <cell r="W46" t="str">
            <v>Yes</v>
          </cell>
          <cell r="Y46" t="str">
            <v>Martyn Hickson / martyn.hickson@virgintrains.co.uk
Hue Fanshawe /  Hew.Fanshawe@aimia.com</v>
          </cell>
          <cell r="Z46" t="str">
            <v>FFFFFFFF is the name of the file (as specified in the interface definition), NNNNNN is an incremental number which will increase by 1 each time a file is sent and SSSSSSSSSS is the unique Id that has been assigned to the relevant sponsor.</v>
          </cell>
        </row>
        <row r="47">
          <cell r="A47">
            <v>43</v>
          </cell>
          <cell r="B47" t="str">
            <v>Customer</v>
          </cell>
          <cell r="C47" t="str">
            <v>TOCPLUS Customer</v>
          </cell>
          <cell r="D47" t="str">
            <v>TOC+</v>
          </cell>
          <cell r="F47" t="str">
            <v>Daily</v>
          </cell>
          <cell r="G47" t="str">
            <v>Input</v>
          </cell>
          <cell r="H47" t="str">
            <v>Merkle</v>
          </cell>
          <cell r="I47" t="str">
            <v>No</v>
          </cell>
          <cell r="J47" t="str">
            <v>No</v>
          </cell>
          <cell r="K47" t="str">
            <v>Incremental</v>
          </cell>
          <cell r="L47" t="str">
            <v>No</v>
          </cell>
          <cell r="N47" t="str">
            <v>VT_MKT_YYYYMMDDHHMMSS_Customers.csv</v>
          </cell>
          <cell r="O47" t="str">
            <v>Delimited</v>
          </cell>
          <cell r="P47" t="str">
            <v>|</v>
          </cell>
          <cell r="Q47" t="str">
            <v>LF</v>
          </cell>
          <cell r="R47" t="str">
            <v>Header</v>
          </cell>
          <cell r="S47" t="str">
            <v>Yes</v>
          </cell>
          <cell r="T47" t="str">
            <v>Other</v>
          </cell>
          <cell r="U47" t="str">
            <v>SFTP</v>
          </cell>
          <cell r="V47" t="str">
            <v>\data</v>
          </cell>
          <cell r="W47" t="str">
            <v>No</v>
          </cell>
        </row>
        <row r="48">
          <cell r="A48">
            <v>44</v>
          </cell>
          <cell r="B48" t="str">
            <v>Transaction</v>
          </cell>
          <cell r="C48" t="str">
            <v>TOCPLUS Transdaction</v>
          </cell>
          <cell r="D48" t="str">
            <v>TOC+</v>
          </cell>
          <cell r="F48" t="str">
            <v>Daily</v>
          </cell>
          <cell r="G48" t="str">
            <v>Input</v>
          </cell>
          <cell r="H48" t="str">
            <v>Merkle</v>
          </cell>
          <cell r="I48" t="str">
            <v>No</v>
          </cell>
          <cell r="J48" t="str">
            <v>No</v>
          </cell>
          <cell r="K48" t="str">
            <v>Incremental</v>
          </cell>
          <cell r="L48" t="str">
            <v>No</v>
          </cell>
          <cell r="N48" t="str">
            <v>VT_MKT_YYYYMMDDHHMMSS_Transactions.csv</v>
          </cell>
          <cell r="O48" t="str">
            <v>Delimited</v>
          </cell>
          <cell r="P48" t="str">
            <v>|</v>
          </cell>
          <cell r="Q48" t="str">
            <v>LF</v>
          </cell>
          <cell r="R48" t="str">
            <v>Header</v>
          </cell>
          <cell r="S48" t="str">
            <v>Yes</v>
          </cell>
          <cell r="T48" t="str">
            <v>Other</v>
          </cell>
          <cell r="U48" t="str">
            <v>SFTP</v>
          </cell>
          <cell r="V48" t="str">
            <v>\data</v>
          </cell>
          <cell r="W48" t="str">
            <v>No</v>
          </cell>
        </row>
        <row r="49">
          <cell r="A49">
            <v>45</v>
          </cell>
          <cell r="B49" t="str">
            <v>Bookings</v>
          </cell>
          <cell r="C49" t="str">
            <v>TOCPLUS Bookings</v>
          </cell>
          <cell r="D49" t="str">
            <v>TOC+</v>
          </cell>
          <cell r="F49" t="str">
            <v>Daily</v>
          </cell>
          <cell r="G49" t="str">
            <v>Input</v>
          </cell>
          <cell r="H49" t="str">
            <v>Merkle</v>
          </cell>
          <cell r="I49" t="str">
            <v>No</v>
          </cell>
          <cell r="J49" t="str">
            <v>No</v>
          </cell>
          <cell r="K49" t="str">
            <v>Incremental</v>
          </cell>
          <cell r="L49" t="str">
            <v>No</v>
          </cell>
          <cell r="N49" t="str">
            <v>VT_MKT_YYYYMMDDHHMMSS_Bookings.csv</v>
          </cell>
          <cell r="O49" t="str">
            <v>Delimited</v>
          </cell>
          <cell r="P49" t="str">
            <v>|</v>
          </cell>
          <cell r="Q49" t="str">
            <v>LF</v>
          </cell>
          <cell r="R49" t="str">
            <v>Header</v>
          </cell>
          <cell r="S49" t="str">
            <v>Yes</v>
          </cell>
          <cell r="T49" t="str">
            <v>Other</v>
          </cell>
          <cell r="U49" t="str">
            <v>SFTP</v>
          </cell>
          <cell r="V49" t="str">
            <v>\data</v>
          </cell>
          <cell r="W49" t="str">
            <v>No</v>
          </cell>
        </row>
        <row r="50">
          <cell r="A50">
            <v>46</v>
          </cell>
          <cell r="B50" t="str">
            <v>Journey</v>
          </cell>
          <cell r="C50" t="str">
            <v>TOCPLUS Journey</v>
          </cell>
          <cell r="D50" t="str">
            <v>TOC+</v>
          </cell>
          <cell r="F50" t="str">
            <v>Daily</v>
          </cell>
          <cell r="G50" t="str">
            <v>Input</v>
          </cell>
          <cell r="H50" t="str">
            <v>Merkle</v>
          </cell>
          <cell r="I50" t="str">
            <v>No</v>
          </cell>
          <cell r="J50" t="str">
            <v>No</v>
          </cell>
          <cell r="K50" t="str">
            <v>Incremental</v>
          </cell>
          <cell r="L50" t="str">
            <v>No</v>
          </cell>
          <cell r="N50" t="str">
            <v>VT_MKT_YYYYMMDDHHMMSS_Journey.csv</v>
          </cell>
          <cell r="O50" t="str">
            <v>Delimited</v>
          </cell>
          <cell r="P50" t="str">
            <v>|</v>
          </cell>
          <cell r="Q50" t="str">
            <v>LF</v>
          </cell>
          <cell r="R50" t="str">
            <v>Header</v>
          </cell>
          <cell r="S50" t="str">
            <v>Yes</v>
          </cell>
          <cell r="T50" t="str">
            <v>Other</v>
          </cell>
          <cell r="U50" t="str">
            <v>SFTP</v>
          </cell>
          <cell r="V50" t="str">
            <v>\data</v>
          </cell>
          <cell r="W50" t="str">
            <v>No</v>
          </cell>
        </row>
        <row r="51">
          <cell r="A51">
            <v>47</v>
          </cell>
          <cell r="B51" t="str">
            <v>Journey Legs</v>
          </cell>
          <cell r="C51" t="str">
            <v>TOCPLUS Journey Legs</v>
          </cell>
          <cell r="D51" t="str">
            <v>TOC+</v>
          </cell>
          <cell r="F51" t="str">
            <v>Daily</v>
          </cell>
          <cell r="G51" t="str">
            <v>Input</v>
          </cell>
          <cell r="H51" t="str">
            <v>Merkle</v>
          </cell>
          <cell r="I51" t="str">
            <v>No</v>
          </cell>
          <cell r="J51" t="str">
            <v>No</v>
          </cell>
          <cell r="K51" t="str">
            <v>Incremental</v>
          </cell>
          <cell r="L51" t="str">
            <v>No</v>
          </cell>
          <cell r="N51" t="str">
            <v>VT_MKT_YYYYMMDDHHMMSS_Journey_leg.csv</v>
          </cell>
          <cell r="O51" t="str">
            <v>Delimited</v>
          </cell>
          <cell r="P51" t="str">
            <v>|</v>
          </cell>
          <cell r="Q51" t="str">
            <v>LF</v>
          </cell>
          <cell r="R51" t="str">
            <v>Header</v>
          </cell>
          <cell r="S51" t="str">
            <v>Yes</v>
          </cell>
          <cell r="T51" t="str">
            <v>Other</v>
          </cell>
          <cell r="U51" t="str">
            <v>SFTP</v>
          </cell>
          <cell r="V51" t="str">
            <v>\data</v>
          </cell>
          <cell r="W51" t="str">
            <v>No</v>
          </cell>
        </row>
        <row r="52">
          <cell r="A52">
            <v>48</v>
          </cell>
          <cell r="B52" t="str">
            <v>Legs</v>
          </cell>
          <cell r="C52" t="str">
            <v>TOCPLUS Legs</v>
          </cell>
          <cell r="D52" t="str">
            <v>TOC+</v>
          </cell>
          <cell r="F52" t="str">
            <v>Daily</v>
          </cell>
          <cell r="G52" t="str">
            <v>Input</v>
          </cell>
          <cell r="H52" t="str">
            <v>Merkle</v>
          </cell>
          <cell r="I52" t="str">
            <v>No</v>
          </cell>
          <cell r="J52" t="str">
            <v>No</v>
          </cell>
          <cell r="K52" t="str">
            <v>Incremental</v>
          </cell>
          <cell r="L52" t="str">
            <v>No</v>
          </cell>
          <cell r="N52" t="str">
            <v>VT_MKT_YYYYMMDDHHMMSS_VT_LEGS.csv</v>
          </cell>
          <cell r="O52" t="str">
            <v>Delimited</v>
          </cell>
          <cell r="P52" t="str">
            <v>|</v>
          </cell>
          <cell r="Q52" t="str">
            <v>LF</v>
          </cell>
          <cell r="R52" t="str">
            <v>Header</v>
          </cell>
          <cell r="S52" t="str">
            <v>Yes</v>
          </cell>
          <cell r="T52" t="str">
            <v>Other</v>
          </cell>
          <cell r="U52" t="str">
            <v>SFTP</v>
          </cell>
          <cell r="V52" t="str">
            <v>\data</v>
          </cell>
          <cell r="W52" t="str">
            <v>No</v>
          </cell>
        </row>
        <row r="53">
          <cell r="A53">
            <v>50</v>
          </cell>
          <cell r="B53" t="str">
            <v>Nectar</v>
          </cell>
          <cell r="C53" t="str">
            <v>TOCPLUS Nectar</v>
          </cell>
          <cell r="D53" t="str">
            <v>TOC+</v>
          </cell>
          <cell r="F53" t="str">
            <v>Daily</v>
          </cell>
          <cell r="G53" t="str">
            <v>Input</v>
          </cell>
          <cell r="H53" t="str">
            <v>Merkle</v>
          </cell>
          <cell r="I53" t="str">
            <v>No</v>
          </cell>
          <cell r="J53" t="str">
            <v>No</v>
          </cell>
          <cell r="K53" t="str">
            <v>Incremental</v>
          </cell>
          <cell r="L53" t="str">
            <v>No</v>
          </cell>
          <cell r="N53" t="str">
            <v>VT_MKT_YYYYMMDDHHMMSS_Nectar.csv</v>
          </cell>
          <cell r="O53" t="str">
            <v>Delimited</v>
          </cell>
          <cell r="P53" t="str">
            <v>|</v>
          </cell>
          <cell r="Q53" t="str">
            <v>LF</v>
          </cell>
          <cell r="R53" t="str">
            <v>Header</v>
          </cell>
          <cell r="S53" t="str">
            <v>Yes</v>
          </cell>
          <cell r="T53" t="str">
            <v>Other</v>
          </cell>
          <cell r="U53" t="str">
            <v>SFTP</v>
          </cell>
          <cell r="V53" t="str">
            <v>\data</v>
          </cell>
          <cell r="W53" t="str">
            <v>No</v>
          </cell>
        </row>
        <row r="54">
          <cell r="A54">
            <v>52</v>
          </cell>
          <cell r="B54" t="str">
            <v>VA Flyers</v>
          </cell>
          <cell r="C54" t="str">
            <v>TOCPLUS VA Flyers</v>
          </cell>
          <cell r="D54" t="str">
            <v>TOC+</v>
          </cell>
          <cell r="F54" t="str">
            <v>Daily</v>
          </cell>
          <cell r="G54" t="str">
            <v>Input</v>
          </cell>
          <cell r="H54" t="str">
            <v>Merkle</v>
          </cell>
          <cell r="I54" t="str">
            <v>No</v>
          </cell>
          <cell r="J54" t="str">
            <v>No</v>
          </cell>
          <cell r="K54" t="str">
            <v>Incremental</v>
          </cell>
          <cell r="L54" t="str">
            <v>No</v>
          </cell>
          <cell r="N54" t="str">
            <v>VT_MKT_YYYYMMDDHHMMSS_VA_Flyer_Trans.csv</v>
          </cell>
          <cell r="O54" t="str">
            <v>Delimited</v>
          </cell>
          <cell r="P54" t="str">
            <v>|</v>
          </cell>
          <cell r="Q54" t="str">
            <v>LF</v>
          </cell>
          <cell r="R54" t="str">
            <v>Header</v>
          </cell>
          <cell r="S54" t="str">
            <v>Yes</v>
          </cell>
          <cell r="T54" t="str">
            <v>Other</v>
          </cell>
          <cell r="U54" t="str">
            <v>SFTP</v>
          </cell>
          <cell r="V54" t="str">
            <v>\data</v>
          </cell>
          <cell r="W54" t="str">
            <v>No</v>
          </cell>
        </row>
        <row r="55">
          <cell r="A55">
            <v>53</v>
          </cell>
          <cell r="B55" t="str">
            <v>Fallow Groups</v>
          </cell>
          <cell r="C55" t="str">
            <v>TOCPLUS Fallow Groups</v>
          </cell>
          <cell r="D55" t="str">
            <v>TOC+</v>
          </cell>
          <cell r="F55" t="str">
            <v>Daily</v>
          </cell>
          <cell r="G55" t="str">
            <v>Input</v>
          </cell>
          <cell r="H55" t="str">
            <v>Merkle</v>
          </cell>
          <cell r="I55" t="str">
            <v>No</v>
          </cell>
          <cell r="J55" t="str">
            <v>No</v>
          </cell>
          <cell r="K55" t="str">
            <v>Incremental</v>
          </cell>
          <cell r="L55" t="str">
            <v>No</v>
          </cell>
          <cell r="N55" t="str">
            <v>VT_MKT_YYYYMMDDHHMMSS_Fallow_Groups.csv</v>
          </cell>
          <cell r="O55" t="str">
            <v>Delimited</v>
          </cell>
          <cell r="P55" t="str">
            <v>|</v>
          </cell>
          <cell r="Q55" t="str">
            <v>LF</v>
          </cell>
          <cell r="R55" t="str">
            <v>Header</v>
          </cell>
          <cell r="S55" t="str">
            <v>Yes</v>
          </cell>
          <cell r="T55" t="str">
            <v>Other</v>
          </cell>
          <cell r="U55" t="str">
            <v>SFTP</v>
          </cell>
          <cell r="V55" t="str">
            <v>\data</v>
          </cell>
          <cell r="W55" t="str">
            <v>No</v>
          </cell>
        </row>
        <row r="56">
          <cell r="A56">
            <v>54</v>
          </cell>
          <cell r="B56" t="str">
            <v>Traveller</v>
          </cell>
          <cell r="C56" t="str">
            <v>TOCPLUS Traveller</v>
          </cell>
          <cell r="D56" t="str">
            <v>TOC+</v>
          </cell>
          <cell r="F56" t="str">
            <v>Daily</v>
          </cell>
          <cell r="G56" t="str">
            <v>Input</v>
          </cell>
          <cell r="H56" t="str">
            <v>Merkle</v>
          </cell>
          <cell r="I56" t="str">
            <v>No</v>
          </cell>
          <cell r="J56" t="str">
            <v>No</v>
          </cell>
          <cell r="K56" t="str">
            <v>Incremental</v>
          </cell>
          <cell r="L56" t="str">
            <v>No</v>
          </cell>
          <cell r="N56" t="str">
            <v>VT_MKT_YYYYMMDDHHMMSS_VT_Travellers.csv</v>
          </cell>
          <cell r="O56" t="str">
            <v>Delimited</v>
          </cell>
          <cell r="P56" t="str">
            <v>|</v>
          </cell>
          <cell r="Q56" t="str">
            <v>LF</v>
          </cell>
          <cell r="R56" t="str">
            <v>Header</v>
          </cell>
          <cell r="S56" t="str">
            <v>Yes</v>
          </cell>
          <cell r="T56" t="str">
            <v>Other</v>
          </cell>
          <cell r="U56" t="str">
            <v>SFTP</v>
          </cell>
          <cell r="V56" t="str">
            <v>\data</v>
          </cell>
          <cell r="W56" t="str">
            <v>No</v>
          </cell>
        </row>
        <row r="57">
          <cell r="A57">
            <v>55</v>
          </cell>
          <cell r="B57" t="str">
            <v>Seasons</v>
          </cell>
          <cell r="C57" t="str">
            <v>TOCPLUS Seasons</v>
          </cell>
          <cell r="D57" t="str">
            <v>TOC+</v>
          </cell>
          <cell r="F57" t="str">
            <v>Daily</v>
          </cell>
          <cell r="G57" t="str">
            <v>Input</v>
          </cell>
          <cell r="H57" t="str">
            <v>Merkle</v>
          </cell>
          <cell r="I57" t="str">
            <v>No</v>
          </cell>
          <cell r="J57" t="str">
            <v>No</v>
          </cell>
          <cell r="K57" t="str">
            <v>Incremental</v>
          </cell>
          <cell r="L57" t="str">
            <v>No</v>
          </cell>
          <cell r="N57" t="str">
            <v>VT_MKT_YYYYMMDDHHMMSS_Seasons.csv</v>
          </cell>
          <cell r="O57" t="str">
            <v>Delimited</v>
          </cell>
          <cell r="P57" t="str">
            <v>|</v>
          </cell>
          <cell r="Q57" t="str">
            <v>LF</v>
          </cell>
          <cell r="R57" t="str">
            <v>Header</v>
          </cell>
          <cell r="S57" t="str">
            <v>Yes</v>
          </cell>
          <cell r="T57" t="str">
            <v>Other</v>
          </cell>
          <cell r="U57" t="str">
            <v>SFTP</v>
          </cell>
          <cell r="V57" t="str">
            <v>\data</v>
          </cell>
          <cell r="W57" t="str">
            <v>No</v>
          </cell>
        </row>
        <row r="58">
          <cell r="A58">
            <v>56</v>
          </cell>
          <cell r="B58" t="str">
            <v>Account Status Update</v>
          </cell>
          <cell r="C58" t="str">
            <v>TOCPLUS AccountStatusUpdate</v>
          </cell>
          <cell r="D58" t="str">
            <v>TOC+</v>
          </cell>
          <cell r="F58" t="str">
            <v>Daily</v>
          </cell>
          <cell r="G58" t="str">
            <v>Input</v>
          </cell>
          <cell r="H58" t="str">
            <v>Merkle</v>
          </cell>
          <cell r="I58" t="str">
            <v>No</v>
          </cell>
          <cell r="J58" t="str">
            <v>No</v>
          </cell>
          <cell r="K58" t="str">
            <v>Incremental</v>
          </cell>
          <cell r="L58" t="str">
            <v>No</v>
          </cell>
          <cell r="N58" t="str">
            <v>VT_MKT_YYYYMMDDHHMMSS_Account_Status_Update.csv</v>
          </cell>
          <cell r="O58" t="str">
            <v>Delimited</v>
          </cell>
          <cell r="P58" t="str">
            <v>|</v>
          </cell>
          <cell r="Q58" t="str">
            <v>LF</v>
          </cell>
          <cell r="R58" t="str">
            <v>Header</v>
          </cell>
          <cell r="S58" t="str">
            <v>Yes</v>
          </cell>
          <cell r="T58" t="str">
            <v>Other</v>
          </cell>
          <cell r="U58" t="str">
            <v>SFTP</v>
          </cell>
          <cell r="V58" t="str">
            <v>\data</v>
          </cell>
          <cell r="W58" t="str">
            <v>No</v>
          </cell>
        </row>
        <row r="59">
          <cell r="A59">
            <v>57</v>
          </cell>
          <cell r="B59" t="str">
            <v>Suppliment</v>
          </cell>
          <cell r="C59" t="str">
            <v>TOCPLUS Supplement</v>
          </cell>
          <cell r="D59" t="str">
            <v>TOC+</v>
          </cell>
          <cell r="F59" t="str">
            <v>Daily</v>
          </cell>
          <cell r="G59" t="str">
            <v>Input</v>
          </cell>
          <cell r="H59" t="str">
            <v>Merkle</v>
          </cell>
          <cell r="I59" t="str">
            <v>No</v>
          </cell>
          <cell r="J59" t="str">
            <v>No</v>
          </cell>
          <cell r="K59" t="str">
            <v>Incremental</v>
          </cell>
          <cell r="L59" t="str">
            <v>No</v>
          </cell>
          <cell r="N59" t="str">
            <v>VT_MKT_YYYYMMDDHHMMSS_Supplement.csv</v>
          </cell>
          <cell r="O59" t="str">
            <v>Delimited</v>
          </cell>
          <cell r="P59" t="str">
            <v>|</v>
          </cell>
          <cell r="Q59" t="str">
            <v>LF</v>
          </cell>
          <cell r="R59" t="str">
            <v>Header</v>
          </cell>
          <cell r="S59" t="str">
            <v>Yes</v>
          </cell>
          <cell r="T59" t="str">
            <v>Other</v>
          </cell>
          <cell r="U59" t="str">
            <v>SFTP</v>
          </cell>
          <cell r="V59" t="str">
            <v>\data</v>
          </cell>
          <cell r="W59" t="str">
            <v>No</v>
          </cell>
        </row>
        <row r="60">
          <cell r="A60">
            <v>58</v>
          </cell>
          <cell r="B60" t="str">
            <v>Refunds</v>
          </cell>
          <cell r="C60" t="str">
            <v>TOCPLUS Refunds</v>
          </cell>
          <cell r="D60" t="str">
            <v>TOC+</v>
          </cell>
          <cell r="F60" t="str">
            <v>Daily</v>
          </cell>
          <cell r="G60" t="str">
            <v>Input</v>
          </cell>
          <cell r="H60" t="str">
            <v>Merkle</v>
          </cell>
          <cell r="I60" t="str">
            <v>No</v>
          </cell>
          <cell r="J60" t="str">
            <v>No</v>
          </cell>
          <cell r="K60" t="str">
            <v>Incremental</v>
          </cell>
          <cell r="L60" t="str">
            <v>No</v>
          </cell>
          <cell r="N60" t="str">
            <v>VT_MKT_YYYYMMDDHHMMSS_Refunds.csv</v>
          </cell>
          <cell r="O60" t="str">
            <v>Delimited</v>
          </cell>
          <cell r="P60" t="str">
            <v>|</v>
          </cell>
          <cell r="Q60" t="str">
            <v>LF</v>
          </cell>
          <cell r="R60" t="str">
            <v>Header</v>
          </cell>
          <cell r="S60" t="str">
            <v>Yes</v>
          </cell>
          <cell r="T60" t="str">
            <v>Other</v>
          </cell>
          <cell r="U60" t="str">
            <v>SFTP</v>
          </cell>
          <cell r="V60" t="str">
            <v>\data</v>
          </cell>
          <cell r="W60" t="str">
            <v>No</v>
          </cell>
        </row>
        <row r="61">
          <cell r="A61">
            <v>59</v>
          </cell>
          <cell r="B61" t="str">
            <v>Stations</v>
          </cell>
          <cell r="C61" t="str">
            <v>TOCPLUS Stations</v>
          </cell>
          <cell r="D61" t="str">
            <v>TOC+</v>
          </cell>
          <cell r="F61" t="str">
            <v>Daily</v>
          </cell>
          <cell r="G61" t="str">
            <v>Input</v>
          </cell>
          <cell r="H61" t="str">
            <v>Merkle</v>
          </cell>
          <cell r="I61" t="str">
            <v>No</v>
          </cell>
          <cell r="J61" t="str">
            <v>No</v>
          </cell>
          <cell r="K61" t="str">
            <v>Incremental</v>
          </cell>
          <cell r="L61" t="str">
            <v>No</v>
          </cell>
          <cell r="N61" t="str">
            <v>VT_MKT_YYYYMMDDHHMMSS_Stations.csv</v>
          </cell>
          <cell r="O61" t="str">
            <v>Delimited</v>
          </cell>
          <cell r="P61" t="str">
            <v>|</v>
          </cell>
          <cell r="Q61" t="str">
            <v>LF</v>
          </cell>
          <cell r="R61" t="str">
            <v>Header</v>
          </cell>
          <cell r="S61" t="str">
            <v>Yes</v>
          </cell>
          <cell r="T61" t="str">
            <v>Other</v>
          </cell>
          <cell r="U61" t="str">
            <v>SFTP</v>
          </cell>
          <cell r="V61" t="str">
            <v>\data</v>
          </cell>
          <cell r="W61" t="str">
            <v>No</v>
          </cell>
        </row>
        <row r="62">
          <cell r="A62">
            <v>60</v>
          </cell>
          <cell r="B62" t="str">
            <v>Mobile Tickets</v>
          </cell>
          <cell r="C62" t="str">
            <v>TOCPLUS MobileTickets</v>
          </cell>
          <cell r="D62" t="str">
            <v>TOC+</v>
          </cell>
          <cell r="F62" t="str">
            <v>Daily</v>
          </cell>
          <cell r="G62" t="str">
            <v>Input</v>
          </cell>
          <cell r="H62" t="str">
            <v>Merkle</v>
          </cell>
          <cell r="I62" t="str">
            <v>No</v>
          </cell>
          <cell r="J62" t="str">
            <v>No</v>
          </cell>
          <cell r="K62" t="str">
            <v>Incremental</v>
          </cell>
          <cell r="L62" t="str">
            <v>No</v>
          </cell>
          <cell r="N62" t="str">
            <v>VT_MKT_YYYYMMDDHHMMSS_Mobile_Tickets.csv</v>
          </cell>
          <cell r="O62" t="str">
            <v>Delimited</v>
          </cell>
          <cell r="P62" t="str">
            <v>|</v>
          </cell>
          <cell r="Q62" t="str">
            <v>LF</v>
          </cell>
          <cell r="R62" t="str">
            <v>Header</v>
          </cell>
          <cell r="S62" t="str">
            <v>Yes</v>
          </cell>
          <cell r="T62" t="str">
            <v>Other</v>
          </cell>
          <cell r="U62" t="str">
            <v>SFTP</v>
          </cell>
          <cell r="V62" t="str">
            <v>\data</v>
          </cell>
          <cell r="W62" t="str">
            <v>No</v>
          </cell>
        </row>
        <row r="63">
          <cell r="A63">
            <v>61</v>
          </cell>
          <cell r="B63" t="str">
            <v>Flag File</v>
          </cell>
          <cell r="C63" t="str">
            <v>TOCPLUS FlagFile</v>
          </cell>
          <cell r="D63" t="str">
            <v>TOC+</v>
          </cell>
          <cell r="F63" t="str">
            <v>Daily</v>
          </cell>
          <cell r="G63" t="str">
            <v>Input</v>
          </cell>
          <cell r="H63" t="str">
            <v>Merkle</v>
          </cell>
          <cell r="I63" t="str">
            <v>No</v>
          </cell>
          <cell r="J63" t="str">
            <v>No</v>
          </cell>
          <cell r="K63" t="str">
            <v>Incremental</v>
          </cell>
          <cell r="L63" t="str">
            <v>No</v>
          </cell>
          <cell r="N63" t="str">
            <v>VT_MKT_YYYYMMDDHHMMSS_Flag_File.csv</v>
          </cell>
          <cell r="O63" t="str">
            <v>Delimited</v>
          </cell>
          <cell r="P63" t="str">
            <v>|</v>
          </cell>
          <cell r="Q63" t="str">
            <v>LF</v>
          </cell>
          <cell r="R63" t="str">
            <v>Header</v>
          </cell>
          <cell r="S63" t="str">
            <v>Yes</v>
          </cell>
          <cell r="T63" t="str">
            <v>Other</v>
          </cell>
          <cell r="U63" t="str">
            <v>SFTP</v>
          </cell>
          <cell r="V63" t="str">
            <v>\data</v>
          </cell>
          <cell r="W63" t="str">
            <v>No</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45"/>
  <sheetViews>
    <sheetView workbookViewId="0">
      <selection activeCell="F19" sqref="F19"/>
    </sheetView>
  </sheetViews>
  <sheetFormatPr defaultRowHeight="15" x14ac:dyDescent="0.25"/>
  <cols>
    <col min="1" max="1" width="28" customWidth="1"/>
    <col min="2" max="2" width="62.42578125" bestFit="1" customWidth="1"/>
    <col min="3" max="3" width="19.5703125" bestFit="1" customWidth="1"/>
    <col min="4" max="4" width="11" bestFit="1" customWidth="1"/>
    <col min="5" max="5" width="14" customWidth="1"/>
    <col min="6" max="6" width="45.85546875" bestFit="1" customWidth="1"/>
    <col min="7" max="7" width="44.140625" customWidth="1"/>
    <col min="8" max="8" width="12" customWidth="1"/>
  </cols>
  <sheetData>
    <row r="2" spans="1:8" ht="15.75" thickBot="1" x14ac:dyDescent="0.3"/>
    <row r="3" spans="1:8" ht="15.75" customHeight="1" thickBot="1" x14ac:dyDescent="0.3">
      <c r="A3" s="170" t="s">
        <v>0</v>
      </c>
      <c r="B3" s="171"/>
      <c r="C3" s="171"/>
      <c r="D3" s="172"/>
    </row>
    <row r="4" spans="1:8" ht="15.75" customHeight="1" x14ac:dyDescent="0.25">
      <c r="A4" s="51" t="s">
        <v>1</v>
      </c>
      <c r="B4" s="52">
        <v>44</v>
      </c>
      <c r="C4" s="53" t="s">
        <v>2</v>
      </c>
      <c r="D4" s="54" t="str">
        <f>VLOOKUP($B$4,[1]Feed_Inventory!$A$5:$AQ$977,15,FALSE)</f>
        <v>Delimited</v>
      </c>
    </row>
    <row r="5" spans="1:8" ht="15.75" customHeight="1" x14ac:dyDescent="0.25">
      <c r="A5" s="12" t="s">
        <v>3</v>
      </c>
      <c r="B5" s="13" t="str">
        <f>VLOOKUP($B$4,[1]Feed_Inventory!$A$5:$AQ$977,2,FALSE)</f>
        <v>Transaction</v>
      </c>
      <c r="C5" s="39" t="s">
        <v>4</v>
      </c>
      <c r="D5" s="8" t="str">
        <f>IF(VLOOKUP($B$4,[1]Feed_Inventory!$A$5:$AQ$977,16,FALSE)=0,"",VLOOKUP($B$4,[1]Feed_Inventory!$A$5:$AQ$977,16,FALSE))</f>
        <v>|</v>
      </c>
    </row>
    <row r="6" spans="1:8" ht="15.75" customHeight="1" x14ac:dyDescent="0.25">
      <c r="A6" s="12" t="s">
        <v>5</v>
      </c>
      <c r="B6" s="13" t="str">
        <f>VLOOKUP($B$4,[1]Feed_Inventory!$A$5:$AQ$977,4,FALSE)</f>
        <v>TOC+</v>
      </c>
      <c r="C6" s="39" t="s">
        <v>6</v>
      </c>
      <c r="D6" s="8" t="str">
        <f>IF(VLOOKUP($B$4,[1]Feed_Inventory!$A$5:$AQ$977,17,FALSE)=0,"",VLOOKUP($B$4,[1]Feed_Inventory!$A$5:$AQ$977,17,FALSE))</f>
        <v>LF</v>
      </c>
    </row>
    <row r="7" spans="1:8" ht="15.75" customHeight="1" x14ac:dyDescent="0.25">
      <c r="A7" s="12" t="s">
        <v>7</v>
      </c>
      <c r="B7" s="13" t="str">
        <f>VLOOKUP($B$4,[1]Feed_Inventory!$A$5:$AQ$977,6,FALSE)</f>
        <v>Daily</v>
      </c>
      <c r="C7" s="39" t="s">
        <v>8</v>
      </c>
      <c r="D7" s="8" t="str">
        <f>VLOOKUP($B$4,[1]Feed_Inventory!$A$5:$AQ$977,18,FALSE)</f>
        <v>Header</v>
      </c>
    </row>
    <row r="8" spans="1:8" ht="15.75" customHeight="1" x14ac:dyDescent="0.25">
      <c r="A8" s="12" t="s">
        <v>9</v>
      </c>
      <c r="B8" s="13" t="str">
        <f>VLOOKUP($B$4,[1]Feed_Inventory!$A$5:$AQ$977,7,FALSE)</f>
        <v>Input</v>
      </c>
      <c r="C8" s="39" t="s">
        <v>10</v>
      </c>
      <c r="D8" s="8" t="str">
        <f>VLOOKUP($B$4,[1]Feed_Inventory!$A$5:$AQ$977,19,FALSE)</f>
        <v>Yes</v>
      </c>
    </row>
    <row r="9" spans="1:8" ht="15.75" customHeight="1" x14ac:dyDescent="0.25">
      <c r="A9" s="12" t="s">
        <v>11</v>
      </c>
      <c r="B9" s="13" t="str">
        <f>VLOOKUP($B$4,[1]Feed_Inventory!$A$5:$AQ$977,8,FALSE)</f>
        <v>Merkle</v>
      </c>
      <c r="C9" s="39" t="s">
        <v>12</v>
      </c>
      <c r="D9" s="8" t="str">
        <f>VLOOKUP($B$4,[1]Feed_Inventory!$A$5:$AQ$977,20,FALSE)</f>
        <v>Other</v>
      </c>
    </row>
    <row r="10" spans="1:8" ht="15.75" customHeight="1" x14ac:dyDescent="0.25">
      <c r="A10" s="12" t="s">
        <v>13</v>
      </c>
      <c r="B10" s="13" t="str">
        <f>VLOOKUP($B$4,[1]Feed_Inventory!$A$5:$AQ$977,9,FALSE)</f>
        <v>No</v>
      </c>
      <c r="C10" s="39" t="s">
        <v>14</v>
      </c>
      <c r="D10" s="8" t="str">
        <f>VLOOKUP($B$4,[1]Feed_Inventory!$A$5:$AQ$977,21,FALSE)</f>
        <v>Client SFTP</v>
      </c>
    </row>
    <row r="11" spans="1:8" ht="15.75" customHeight="1" x14ac:dyDescent="0.25">
      <c r="A11" s="12" t="s">
        <v>15</v>
      </c>
      <c r="B11" s="13" t="str">
        <f>VLOOKUP($B$4,[1]Feed_Inventory!$A$5:$AQ$977,10,FALSE)</f>
        <v>No</v>
      </c>
      <c r="C11" s="39" t="s">
        <v>16</v>
      </c>
      <c r="D11" s="8" t="str">
        <f>VLOOKUP($B$4,[1]Feed_Inventory!$A$5:$AQ$977,22,FALSE)</f>
        <v>\data</v>
      </c>
    </row>
    <row r="12" spans="1:8" ht="15.75" customHeight="1" x14ac:dyDescent="0.25">
      <c r="A12" s="12" t="s">
        <v>17</v>
      </c>
      <c r="B12" s="13" t="str">
        <f>VLOOKUP($B$4,[1]Feed_Inventory!$A$5:$AQ$977,11,FALSE)</f>
        <v>Incremental</v>
      </c>
      <c r="C12" s="39" t="s">
        <v>18</v>
      </c>
      <c r="D12" s="8" t="str">
        <f>VLOOKUP($B$4,[1]Feed_Inventory!$A$5:$AQ$141,25,FALSE)</f>
        <v>N</v>
      </c>
    </row>
    <row r="13" spans="1:8" ht="30" customHeight="1" thickBot="1" x14ac:dyDescent="0.3">
      <c r="A13" s="55" t="s">
        <v>19</v>
      </c>
      <c r="B13" s="49" t="str">
        <f>VLOOKUP($B$4,[1]Feed_Inventory!$A$5:$AQ$977,14,FALSE)</f>
        <v>VT_MKT_YYYYMMDDHHMMSS_Transactions.csv</v>
      </c>
      <c r="C13" s="56" t="s">
        <v>20</v>
      </c>
      <c r="D13" s="50" t="str">
        <f>VLOOKUP($B$4,[1]Feed_Inventory!$A$5:$AQ$141,12,FALSE)</f>
        <v>No</v>
      </c>
    </row>
    <row r="14" spans="1:8" ht="30" customHeight="1" x14ac:dyDescent="0.25"/>
    <row r="15" spans="1:8" ht="15.75" thickBot="1" x14ac:dyDescent="0.3"/>
    <row r="16" spans="1:8" ht="15.75" thickBot="1" x14ac:dyDescent="0.3">
      <c r="A16" s="15" t="s">
        <v>21</v>
      </c>
      <c r="B16" s="16" t="s">
        <v>22</v>
      </c>
      <c r="C16" s="17" t="s">
        <v>23</v>
      </c>
      <c r="D16" s="17" t="s">
        <v>24</v>
      </c>
      <c r="E16" s="17" t="s">
        <v>25</v>
      </c>
      <c r="F16" s="17" t="s">
        <v>26</v>
      </c>
      <c r="G16" s="24" t="s">
        <v>27</v>
      </c>
      <c r="H16" s="24" t="s">
        <v>28</v>
      </c>
    </row>
    <row r="17" spans="1:8" x14ac:dyDescent="0.25">
      <c r="A17" s="41"/>
      <c r="B17" s="42" t="s">
        <v>29</v>
      </c>
      <c r="C17" s="43"/>
      <c r="D17" s="44"/>
      <c r="E17" s="42"/>
      <c r="F17" s="42"/>
      <c r="G17" s="42"/>
      <c r="H17" s="45"/>
    </row>
    <row r="18" spans="1:8" x14ac:dyDescent="0.25">
      <c r="A18" s="46" t="s">
        <v>30</v>
      </c>
      <c r="B18" s="23" t="s">
        <v>31</v>
      </c>
      <c r="C18" s="22" t="s">
        <v>32</v>
      </c>
      <c r="D18" s="40"/>
      <c r="E18" s="23"/>
      <c r="F18" s="23"/>
      <c r="G18" s="23"/>
      <c r="H18" s="30"/>
    </row>
    <row r="19" spans="1:8" x14ac:dyDescent="0.25">
      <c r="A19" s="46" t="s">
        <v>33</v>
      </c>
      <c r="B19" s="23" t="s">
        <v>34</v>
      </c>
      <c r="C19" s="22" t="s">
        <v>32</v>
      </c>
      <c r="D19" s="40"/>
      <c r="E19" s="23"/>
      <c r="F19" s="23" t="s">
        <v>35</v>
      </c>
      <c r="G19" s="23"/>
      <c r="H19" s="30"/>
    </row>
    <row r="20" spans="1:8" x14ac:dyDescent="0.25">
      <c r="A20" s="46" t="s">
        <v>36</v>
      </c>
      <c r="B20" s="23" t="s">
        <v>37</v>
      </c>
      <c r="C20" s="22" t="s">
        <v>32</v>
      </c>
      <c r="D20" s="40"/>
      <c r="E20" s="23"/>
      <c r="F20" s="23" t="s">
        <v>38</v>
      </c>
      <c r="G20" s="23"/>
      <c r="H20" s="30"/>
    </row>
    <row r="21" spans="1:8" x14ac:dyDescent="0.25">
      <c r="A21" s="46" t="s">
        <v>39</v>
      </c>
      <c r="B21" s="23" t="s">
        <v>40</v>
      </c>
      <c r="C21" s="22" t="s">
        <v>41</v>
      </c>
      <c r="D21" s="40">
        <v>1</v>
      </c>
      <c r="E21" s="23"/>
      <c r="F21" s="23"/>
      <c r="G21" s="23"/>
      <c r="H21" s="30"/>
    </row>
    <row r="22" spans="1:8" x14ac:dyDescent="0.25">
      <c r="A22" s="46" t="s">
        <v>42</v>
      </c>
      <c r="B22" s="23" t="s">
        <v>43</v>
      </c>
      <c r="C22" s="22" t="s">
        <v>44</v>
      </c>
      <c r="D22" s="40">
        <v>25</v>
      </c>
      <c r="E22" s="23"/>
      <c r="F22" s="23"/>
      <c r="G22" s="23"/>
      <c r="H22" s="30"/>
    </row>
    <row r="23" spans="1:8" x14ac:dyDescent="0.25">
      <c r="A23" s="46" t="s">
        <v>45</v>
      </c>
      <c r="B23" s="23" t="s">
        <v>46</v>
      </c>
      <c r="C23" s="22" t="s">
        <v>47</v>
      </c>
      <c r="D23" s="40"/>
      <c r="E23" s="23"/>
      <c r="F23" s="23" t="s">
        <v>48</v>
      </c>
      <c r="G23" s="23"/>
      <c r="H23" s="30"/>
    </row>
    <row r="24" spans="1:8" x14ac:dyDescent="0.25">
      <c r="A24" s="46" t="s">
        <v>49</v>
      </c>
      <c r="B24" s="23" t="s">
        <v>50</v>
      </c>
      <c r="C24" s="22" t="s">
        <v>51</v>
      </c>
      <c r="D24" s="40"/>
      <c r="E24" s="23"/>
      <c r="F24" s="23" t="s">
        <v>52</v>
      </c>
      <c r="G24" s="23"/>
      <c r="H24" s="30"/>
    </row>
    <row r="25" spans="1:8" x14ac:dyDescent="0.25">
      <c r="A25" s="46" t="s">
        <v>53</v>
      </c>
      <c r="B25" s="23" t="s">
        <v>54</v>
      </c>
      <c r="C25" s="22" t="s">
        <v>55</v>
      </c>
      <c r="D25" s="48" t="s">
        <v>56</v>
      </c>
      <c r="E25" s="23"/>
      <c r="F25" s="23" t="s">
        <v>57</v>
      </c>
      <c r="G25" s="23"/>
      <c r="H25" s="30"/>
    </row>
    <row r="26" spans="1:8" x14ac:dyDescent="0.25">
      <c r="A26" s="46" t="s">
        <v>58</v>
      </c>
      <c r="B26" s="23" t="s">
        <v>59</v>
      </c>
      <c r="C26" s="22" t="s">
        <v>41</v>
      </c>
      <c r="D26" s="40">
        <v>1</v>
      </c>
      <c r="E26" s="23"/>
      <c r="F26" s="23"/>
      <c r="G26" s="23"/>
      <c r="H26" s="30"/>
    </row>
    <row r="27" spans="1:8" x14ac:dyDescent="0.25">
      <c r="A27" s="46" t="s">
        <v>60</v>
      </c>
      <c r="B27" s="23" t="s">
        <v>61</v>
      </c>
      <c r="C27" s="22" t="s">
        <v>55</v>
      </c>
      <c r="D27" s="48" t="s">
        <v>56</v>
      </c>
      <c r="E27" s="23"/>
      <c r="F27" s="23"/>
      <c r="G27" s="23"/>
      <c r="H27" s="30"/>
    </row>
    <row r="28" spans="1:8" x14ac:dyDescent="0.25">
      <c r="A28" s="46" t="s">
        <v>62</v>
      </c>
      <c r="B28" s="23" t="s">
        <v>63</v>
      </c>
      <c r="C28" s="22" t="s">
        <v>44</v>
      </c>
      <c r="D28" s="40">
        <v>15</v>
      </c>
      <c r="E28" s="23"/>
      <c r="F28" s="173" t="s">
        <v>64</v>
      </c>
      <c r="G28" s="175" t="s">
        <v>65</v>
      </c>
      <c r="H28" s="30"/>
    </row>
    <row r="29" spans="1:8" x14ac:dyDescent="0.25">
      <c r="A29" s="46" t="s">
        <v>66</v>
      </c>
      <c r="B29" s="23" t="s">
        <v>67</v>
      </c>
      <c r="C29" s="22" t="s">
        <v>44</v>
      </c>
      <c r="D29" s="40">
        <v>20</v>
      </c>
      <c r="E29" s="23"/>
      <c r="F29" s="174"/>
      <c r="G29" s="174"/>
      <c r="H29" s="30"/>
    </row>
    <row r="30" spans="1:8" x14ac:dyDescent="0.25">
      <c r="A30" s="46" t="s">
        <v>68</v>
      </c>
      <c r="B30" s="23" t="s">
        <v>69</v>
      </c>
      <c r="C30" s="22" t="s">
        <v>47</v>
      </c>
      <c r="D30" s="40"/>
      <c r="E30" s="23"/>
      <c r="F30" s="23"/>
      <c r="G30" s="23"/>
      <c r="H30" s="30"/>
    </row>
    <row r="31" spans="1:8" x14ac:dyDescent="0.25">
      <c r="A31" s="46" t="s">
        <v>70</v>
      </c>
      <c r="B31" s="23" t="s">
        <v>71</v>
      </c>
      <c r="C31" s="22" t="s">
        <v>44</v>
      </c>
      <c r="D31" s="40">
        <v>5</v>
      </c>
      <c r="E31" s="23"/>
      <c r="F31" s="63" t="s">
        <v>72</v>
      </c>
      <c r="G31" s="23"/>
      <c r="H31" s="30"/>
    </row>
    <row r="32" spans="1:8" x14ac:dyDescent="0.25">
      <c r="A32" s="46" t="s">
        <v>73</v>
      </c>
      <c r="B32" s="23" t="s">
        <v>74</v>
      </c>
      <c r="C32" s="22" t="s">
        <v>44</v>
      </c>
      <c r="D32" s="40">
        <v>15</v>
      </c>
      <c r="E32" s="23"/>
      <c r="F32" s="63" t="s">
        <v>75</v>
      </c>
      <c r="G32" s="23"/>
      <c r="H32" s="30"/>
    </row>
    <row r="33" spans="1:8" x14ac:dyDescent="0.25">
      <c r="A33" s="46" t="s">
        <v>76</v>
      </c>
      <c r="B33" s="23" t="s">
        <v>77</v>
      </c>
      <c r="C33" s="22" t="s">
        <v>44</v>
      </c>
      <c r="D33" s="40">
        <v>3</v>
      </c>
      <c r="E33" s="23"/>
      <c r="F33" s="63" t="s">
        <v>78</v>
      </c>
      <c r="G33" s="23"/>
      <c r="H33" s="30"/>
    </row>
    <row r="34" spans="1:8" x14ac:dyDescent="0.25">
      <c r="A34" s="46" t="s">
        <v>79</v>
      </c>
      <c r="B34" s="23" t="s">
        <v>80</v>
      </c>
      <c r="C34" s="22" t="s">
        <v>44</v>
      </c>
      <c r="D34" s="40">
        <v>10</v>
      </c>
      <c r="E34" s="23"/>
      <c r="F34" s="57"/>
      <c r="G34" s="23"/>
      <c r="H34" s="30"/>
    </row>
    <row r="35" spans="1:8" x14ac:dyDescent="0.25">
      <c r="A35" s="46" t="s">
        <v>81</v>
      </c>
      <c r="B35" s="23" t="s">
        <v>82</v>
      </c>
      <c r="C35" s="22" t="s">
        <v>44</v>
      </c>
      <c r="D35" s="40">
        <v>20</v>
      </c>
      <c r="E35" s="23"/>
      <c r="F35" s="23"/>
      <c r="G35" s="23"/>
      <c r="H35" s="30"/>
    </row>
    <row r="36" spans="1:8" x14ac:dyDescent="0.25">
      <c r="A36" s="46" t="s">
        <v>83</v>
      </c>
      <c r="B36" s="23" t="s">
        <v>84</v>
      </c>
      <c r="C36" s="22" t="s">
        <v>44</v>
      </c>
      <c r="D36" s="40">
        <v>20</v>
      </c>
      <c r="E36" s="23"/>
      <c r="F36" s="23"/>
      <c r="G36" s="23"/>
      <c r="H36" s="30"/>
    </row>
    <row r="37" spans="1:8" x14ac:dyDescent="0.25">
      <c r="A37" s="46" t="s">
        <v>85</v>
      </c>
      <c r="B37" s="23" t="s">
        <v>86</v>
      </c>
      <c r="C37" s="22" t="s">
        <v>44</v>
      </c>
      <c r="D37" s="40">
        <v>20</v>
      </c>
      <c r="E37" s="23"/>
      <c r="F37" s="23"/>
      <c r="G37" s="23"/>
      <c r="H37" s="30"/>
    </row>
    <row r="38" spans="1:8" x14ac:dyDescent="0.25">
      <c r="A38" s="47" t="s">
        <v>87</v>
      </c>
      <c r="B38" s="23" t="s">
        <v>88</v>
      </c>
      <c r="C38" s="22" t="s">
        <v>44</v>
      </c>
      <c r="D38" s="40">
        <v>25</v>
      </c>
      <c r="E38" s="23"/>
      <c r="F38" s="63" t="s">
        <v>78</v>
      </c>
      <c r="G38" s="23" t="s">
        <v>89</v>
      </c>
      <c r="H38" s="30"/>
    </row>
    <row r="39" spans="1:8" x14ac:dyDescent="0.25">
      <c r="A39" s="47" t="s">
        <v>90</v>
      </c>
      <c r="B39" s="23" t="s">
        <v>91</v>
      </c>
      <c r="C39" s="22" t="s">
        <v>47</v>
      </c>
      <c r="D39" s="40"/>
      <c r="E39" s="23"/>
      <c r="F39" s="23" t="s">
        <v>92</v>
      </c>
      <c r="G39" s="23"/>
      <c r="H39" s="30"/>
    </row>
    <row r="40" spans="1:8" x14ac:dyDescent="0.25">
      <c r="A40" s="47" t="s">
        <v>93</v>
      </c>
      <c r="B40" s="23" t="s">
        <v>94</v>
      </c>
      <c r="C40" s="22" t="s">
        <v>47</v>
      </c>
      <c r="D40" s="40"/>
      <c r="E40" s="23"/>
      <c r="F40" s="23" t="s">
        <v>95</v>
      </c>
      <c r="G40" s="23"/>
      <c r="H40" s="30"/>
    </row>
    <row r="41" spans="1:8" x14ac:dyDescent="0.25">
      <c r="A41" s="18" t="s">
        <v>96</v>
      </c>
      <c r="B41" s="23" t="s">
        <v>97</v>
      </c>
      <c r="C41" s="22" t="s">
        <v>44</v>
      </c>
      <c r="D41" s="40">
        <v>50</v>
      </c>
      <c r="E41" s="23"/>
      <c r="F41" s="23"/>
      <c r="G41" s="23"/>
      <c r="H41" s="30"/>
    </row>
    <row r="42" spans="1:8" x14ac:dyDescent="0.25">
      <c r="A42" s="27"/>
      <c r="B42" s="23" t="s">
        <v>98</v>
      </c>
      <c r="C42" s="22" t="s">
        <v>47</v>
      </c>
      <c r="D42" s="40"/>
      <c r="E42" s="23"/>
      <c r="F42" s="23"/>
      <c r="G42" s="23"/>
      <c r="H42" s="30"/>
    </row>
    <row r="43" spans="1:8" x14ac:dyDescent="0.25">
      <c r="A43" s="27"/>
      <c r="B43" s="23" t="s">
        <v>99</v>
      </c>
      <c r="C43" s="22" t="s">
        <v>47</v>
      </c>
      <c r="D43" s="40"/>
      <c r="E43" s="23"/>
      <c r="F43" s="23"/>
      <c r="G43" s="23"/>
      <c r="H43" s="30"/>
    </row>
    <row r="44" spans="1:8" x14ac:dyDescent="0.25">
      <c r="A44" s="27"/>
      <c r="B44" s="23" t="s">
        <v>100</v>
      </c>
      <c r="C44" s="22" t="s">
        <v>41</v>
      </c>
      <c r="D44" s="40">
        <v>1</v>
      </c>
      <c r="E44" s="23"/>
      <c r="F44" s="23"/>
      <c r="G44" s="23"/>
      <c r="H44" s="30"/>
    </row>
    <row r="45" spans="1:8" x14ac:dyDescent="0.25">
      <c r="A45" s="27"/>
      <c r="B45" s="23" t="s">
        <v>101</v>
      </c>
      <c r="C45" s="22" t="s">
        <v>51</v>
      </c>
      <c r="D45" s="40"/>
      <c r="E45" s="23"/>
      <c r="F45" s="23"/>
      <c r="G45" s="23"/>
      <c r="H45" s="30"/>
    </row>
  </sheetData>
  <mergeCells count="3">
    <mergeCell ref="A3:D3"/>
    <mergeCell ref="F28:F29"/>
    <mergeCell ref="G28:G29"/>
  </mergeCells>
  <pageMargins left="0.7" right="0.7" top="0.75" bottom="0.75" header="0.3" footer="0.3"/>
  <pageSetup paperSize="9" orientation="portrait" verticalDpi="598"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G44"/>
  <sheetViews>
    <sheetView workbookViewId="0">
      <selection activeCell="C19" sqref="C19"/>
    </sheetView>
  </sheetViews>
  <sheetFormatPr defaultRowHeight="15" x14ac:dyDescent="0.25"/>
  <cols>
    <col min="1" max="1" width="25" bestFit="1" customWidth="1"/>
    <col min="2" max="2" width="22.5703125" customWidth="1"/>
    <col min="3" max="3" width="24.5703125" customWidth="1"/>
    <col min="4" max="4" width="25.85546875" customWidth="1"/>
    <col min="5" max="5" width="11.42578125" customWidth="1"/>
    <col min="6" max="6" width="46.140625" bestFit="1" customWidth="1"/>
    <col min="7" max="7" width="74.85546875" bestFit="1" customWidth="1"/>
  </cols>
  <sheetData>
    <row r="2" spans="1:7" ht="15.75" thickBot="1" x14ac:dyDescent="0.3"/>
    <row r="3" spans="1:7" ht="15.75" thickBot="1" x14ac:dyDescent="0.3">
      <c r="A3" s="185" t="s">
        <v>0</v>
      </c>
      <c r="B3" s="186"/>
      <c r="C3" s="186"/>
      <c r="D3" s="187"/>
    </row>
    <row r="4" spans="1:7" x14ac:dyDescent="0.25">
      <c r="A4" s="86" t="s">
        <v>1</v>
      </c>
      <c r="B4" s="92">
        <v>19</v>
      </c>
      <c r="C4" s="89" t="s">
        <v>2</v>
      </c>
      <c r="D4" s="95" t="s">
        <v>707</v>
      </c>
    </row>
    <row r="5" spans="1:7" x14ac:dyDescent="0.25">
      <c r="A5" s="87" t="s">
        <v>3</v>
      </c>
      <c r="B5" s="93" t="s">
        <v>708</v>
      </c>
      <c r="C5" s="90" t="s">
        <v>4</v>
      </c>
      <c r="D5" s="96"/>
    </row>
    <row r="6" spans="1:7" ht="30" x14ac:dyDescent="0.25">
      <c r="A6" s="87" t="s">
        <v>5</v>
      </c>
      <c r="B6" s="93" t="s">
        <v>709</v>
      </c>
      <c r="C6" s="90" t="s">
        <v>6</v>
      </c>
      <c r="D6" s="96"/>
    </row>
    <row r="7" spans="1:7" x14ac:dyDescent="0.25">
      <c r="A7" s="87" t="s">
        <v>7</v>
      </c>
      <c r="B7" s="93">
        <v>0</v>
      </c>
      <c r="C7" s="90" t="s">
        <v>8</v>
      </c>
      <c r="D7" s="96" t="s">
        <v>519</v>
      </c>
    </row>
    <row r="8" spans="1:7" x14ac:dyDescent="0.25">
      <c r="A8" s="87" t="s">
        <v>9</v>
      </c>
      <c r="B8" s="93" t="s">
        <v>520</v>
      </c>
      <c r="C8" s="90" t="s">
        <v>10</v>
      </c>
      <c r="D8" s="96" t="s">
        <v>524</v>
      </c>
    </row>
    <row r="9" spans="1:7" x14ac:dyDescent="0.25">
      <c r="A9" s="87" t="s">
        <v>11</v>
      </c>
      <c r="B9" s="93" t="s">
        <v>522</v>
      </c>
      <c r="C9" s="90" t="s">
        <v>12</v>
      </c>
      <c r="D9" s="96" t="s">
        <v>523</v>
      </c>
    </row>
    <row r="10" spans="1:7" x14ac:dyDescent="0.25">
      <c r="A10" s="87" t="s">
        <v>13</v>
      </c>
      <c r="B10" s="93" t="s">
        <v>524</v>
      </c>
      <c r="C10" s="90" t="s">
        <v>14</v>
      </c>
      <c r="D10" s="96" t="s">
        <v>644</v>
      </c>
    </row>
    <row r="11" spans="1:7" x14ac:dyDescent="0.25">
      <c r="A11" s="87" t="s">
        <v>15</v>
      </c>
      <c r="B11" s="93" t="s">
        <v>521</v>
      </c>
      <c r="C11" s="90" t="s">
        <v>16</v>
      </c>
      <c r="D11" s="96">
        <v>0</v>
      </c>
    </row>
    <row r="12" spans="1:7" x14ac:dyDescent="0.25">
      <c r="A12" s="87" t="s">
        <v>17</v>
      </c>
      <c r="B12" s="93" t="s">
        <v>527</v>
      </c>
      <c r="C12" s="90" t="s">
        <v>18</v>
      </c>
      <c r="D12" s="96" t="s">
        <v>710</v>
      </c>
    </row>
    <row r="13" spans="1:7" ht="30.75" thickBot="1" x14ac:dyDescent="0.3">
      <c r="A13" s="88" t="s">
        <v>19</v>
      </c>
      <c r="B13" s="94" t="s">
        <v>711</v>
      </c>
      <c r="C13" s="91" t="s">
        <v>20</v>
      </c>
      <c r="D13" s="97" t="s">
        <v>524</v>
      </c>
      <c r="F13" s="72"/>
    </row>
    <row r="14" spans="1:7" ht="15.75" thickBot="1" x14ac:dyDescent="0.3"/>
    <row r="15" spans="1:7" ht="48" customHeight="1" thickBot="1" x14ac:dyDescent="0.3">
      <c r="A15" s="61" t="s">
        <v>21</v>
      </c>
      <c r="B15" s="109" t="s">
        <v>712</v>
      </c>
      <c r="C15" s="109" t="s">
        <v>713</v>
      </c>
      <c r="D15" s="85" t="s">
        <v>23</v>
      </c>
      <c r="E15" s="85" t="s">
        <v>24</v>
      </c>
      <c r="F15" s="110" t="s">
        <v>714</v>
      </c>
      <c r="G15" s="74" t="s">
        <v>27</v>
      </c>
    </row>
    <row r="16" spans="1:7" x14ac:dyDescent="0.25">
      <c r="A16" s="106" t="s">
        <v>715</v>
      </c>
      <c r="B16" s="107"/>
      <c r="C16" s="84"/>
      <c r="D16" s="108"/>
      <c r="E16" s="59"/>
      <c r="F16" s="59"/>
      <c r="G16" s="195" t="s">
        <v>716</v>
      </c>
    </row>
    <row r="17" spans="1:7" x14ac:dyDescent="0.25">
      <c r="A17" s="101" t="s">
        <v>717</v>
      </c>
      <c r="B17" s="104"/>
      <c r="C17" s="64"/>
      <c r="D17" s="99"/>
      <c r="E17" s="23"/>
      <c r="F17" s="23"/>
      <c r="G17" s="182"/>
    </row>
    <row r="18" spans="1:7" ht="30" x14ac:dyDescent="0.25">
      <c r="A18" s="101" t="s">
        <v>718</v>
      </c>
      <c r="B18" s="188" t="s">
        <v>719</v>
      </c>
      <c r="C18" s="64"/>
      <c r="D18" s="98" t="s">
        <v>720</v>
      </c>
      <c r="E18" s="23"/>
      <c r="F18" s="23" t="s">
        <v>721</v>
      </c>
      <c r="G18" s="57" t="s">
        <v>722</v>
      </c>
    </row>
    <row r="19" spans="1:7" ht="45" customHeight="1" x14ac:dyDescent="0.25">
      <c r="A19" s="101" t="s">
        <v>723</v>
      </c>
      <c r="B19" s="189"/>
      <c r="C19" s="64"/>
      <c r="D19" s="99" t="s">
        <v>724</v>
      </c>
      <c r="E19" s="23">
        <v>50</v>
      </c>
      <c r="F19" s="23"/>
      <c r="G19" s="191" t="s">
        <v>725</v>
      </c>
    </row>
    <row r="20" spans="1:7" x14ac:dyDescent="0.25">
      <c r="A20" s="101" t="s">
        <v>726</v>
      </c>
      <c r="B20" s="189"/>
      <c r="C20" s="64"/>
      <c r="D20" s="99" t="s">
        <v>724</v>
      </c>
      <c r="E20" s="23">
        <v>100</v>
      </c>
      <c r="F20" s="23"/>
      <c r="G20" s="191"/>
    </row>
    <row r="21" spans="1:7" x14ac:dyDescent="0.25">
      <c r="A21" s="101" t="s">
        <v>727</v>
      </c>
      <c r="B21" s="189"/>
      <c r="C21" s="64"/>
      <c r="D21" s="99" t="s">
        <v>724</v>
      </c>
      <c r="E21" s="23">
        <v>100</v>
      </c>
      <c r="F21" s="23"/>
      <c r="G21" s="191"/>
    </row>
    <row r="22" spans="1:7" x14ac:dyDescent="0.25">
      <c r="A22" s="101" t="s">
        <v>728</v>
      </c>
      <c r="B22" s="189"/>
      <c r="C22" s="64"/>
      <c r="D22" s="99" t="s">
        <v>724</v>
      </c>
      <c r="E22" s="23">
        <v>250</v>
      </c>
      <c r="F22" s="23"/>
      <c r="G22" s="191"/>
    </row>
    <row r="23" spans="1:7" x14ac:dyDescent="0.25">
      <c r="A23" s="101" t="s">
        <v>729</v>
      </c>
      <c r="B23" s="189"/>
      <c r="C23" s="64"/>
      <c r="D23" s="99" t="s">
        <v>724</v>
      </c>
      <c r="E23" s="23">
        <v>50</v>
      </c>
      <c r="F23" s="23"/>
      <c r="G23" s="191"/>
    </row>
    <row r="24" spans="1:7" x14ac:dyDescent="0.25">
      <c r="A24" s="101" t="s">
        <v>730</v>
      </c>
      <c r="B24" s="189"/>
      <c r="C24" s="64"/>
      <c r="D24" s="99" t="s">
        <v>724</v>
      </c>
      <c r="E24" s="23">
        <v>100</v>
      </c>
      <c r="F24" s="20"/>
      <c r="G24" s="191"/>
    </row>
    <row r="25" spans="1:7" x14ac:dyDescent="0.25">
      <c r="A25" s="101" t="s">
        <v>731</v>
      </c>
      <c r="B25" s="189"/>
      <c r="C25" s="64"/>
      <c r="D25" s="99" t="s">
        <v>724</v>
      </c>
      <c r="E25" s="23">
        <v>100</v>
      </c>
      <c r="F25" s="20"/>
      <c r="G25" s="191"/>
    </row>
    <row r="26" spans="1:7" x14ac:dyDescent="0.25">
      <c r="A26" s="101" t="s">
        <v>732</v>
      </c>
      <c r="B26" s="189"/>
      <c r="C26" s="64"/>
      <c r="D26" s="99" t="s">
        <v>724</v>
      </c>
      <c r="E26" s="23">
        <v>100</v>
      </c>
      <c r="F26" s="20"/>
      <c r="G26" s="191"/>
    </row>
    <row r="27" spans="1:7" x14ac:dyDescent="0.25">
      <c r="A27" s="101" t="s">
        <v>733</v>
      </c>
      <c r="B27" s="189"/>
      <c r="C27" s="23"/>
      <c r="D27" s="99" t="s">
        <v>724</v>
      </c>
      <c r="E27" s="23">
        <v>100</v>
      </c>
      <c r="F27" s="20"/>
      <c r="G27" s="191"/>
    </row>
    <row r="28" spans="1:7" x14ac:dyDescent="0.25">
      <c r="A28" s="101" t="s">
        <v>734</v>
      </c>
      <c r="B28" s="189"/>
      <c r="C28" s="23"/>
      <c r="D28" s="99" t="s">
        <v>724</v>
      </c>
      <c r="E28" s="23">
        <v>10</v>
      </c>
      <c r="F28" s="23"/>
      <c r="G28" s="23" t="s">
        <v>735</v>
      </c>
    </row>
    <row r="29" spans="1:7" ht="60" x14ac:dyDescent="0.25">
      <c r="A29" s="101" t="s">
        <v>736</v>
      </c>
      <c r="B29" s="189"/>
      <c r="C29" s="23"/>
      <c r="D29" s="99" t="s">
        <v>724</v>
      </c>
      <c r="E29" s="23">
        <v>10</v>
      </c>
      <c r="F29" s="23" t="s">
        <v>737</v>
      </c>
      <c r="G29" s="57" t="s">
        <v>738</v>
      </c>
    </row>
    <row r="30" spans="1:7" ht="60" x14ac:dyDescent="0.25">
      <c r="A30" s="101" t="s">
        <v>739</v>
      </c>
      <c r="B30" s="189"/>
      <c r="C30" s="23"/>
      <c r="D30" s="99" t="s">
        <v>724</v>
      </c>
      <c r="E30" s="23">
        <v>20</v>
      </c>
      <c r="F30" s="57" t="s">
        <v>740</v>
      </c>
      <c r="G30" s="23"/>
    </row>
    <row r="31" spans="1:7" ht="45" customHeight="1" x14ac:dyDescent="0.25">
      <c r="A31" s="101" t="s">
        <v>741</v>
      </c>
      <c r="B31" s="189"/>
      <c r="C31" s="23"/>
      <c r="D31" s="100" t="s">
        <v>720</v>
      </c>
      <c r="E31" s="23"/>
      <c r="F31" s="23"/>
      <c r="G31" s="192" t="s">
        <v>742</v>
      </c>
    </row>
    <row r="32" spans="1:7" x14ac:dyDescent="0.25">
      <c r="A32" s="101" t="s">
        <v>743</v>
      </c>
      <c r="B32" s="190"/>
      <c r="C32" s="23"/>
      <c r="D32" s="99" t="s">
        <v>724</v>
      </c>
      <c r="E32" s="23">
        <v>250</v>
      </c>
      <c r="F32" s="23"/>
      <c r="G32" s="193"/>
    </row>
    <row r="33" spans="1:7" x14ac:dyDescent="0.25">
      <c r="A33" s="101" t="s">
        <v>744</v>
      </c>
      <c r="B33" s="188" t="s">
        <v>745</v>
      </c>
      <c r="C33" s="23"/>
      <c r="D33" s="100" t="s">
        <v>720</v>
      </c>
      <c r="E33" s="23"/>
      <c r="F33" s="23"/>
      <c r="G33" s="193"/>
    </row>
    <row r="34" spans="1:7" ht="15" customHeight="1" x14ac:dyDescent="0.25">
      <c r="A34" s="101" t="s">
        <v>746</v>
      </c>
      <c r="B34" s="189"/>
      <c r="C34" s="23"/>
      <c r="D34" s="99" t="s">
        <v>724</v>
      </c>
      <c r="E34" s="23">
        <v>20</v>
      </c>
      <c r="F34" s="23"/>
      <c r="G34" s="193"/>
    </row>
    <row r="35" spans="1:7" x14ac:dyDescent="0.25">
      <c r="A35" s="101" t="s">
        <v>747</v>
      </c>
      <c r="B35" s="189"/>
      <c r="C35" s="23"/>
      <c r="D35" s="99" t="s">
        <v>724</v>
      </c>
      <c r="E35" s="23">
        <v>15</v>
      </c>
      <c r="F35" s="23"/>
      <c r="G35" s="193"/>
    </row>
    <row r="36" spans="1:7" x14ac:dyDescent="0.25">
      <c r="A36" s="101" t="s">
        <v>748</v>
      </c>
      <c r="B36" s="189"/>
      <c r="C36" s="23"/>
      <c r="D36" s="99" t="s">
        <v>724</v>
      </c>
      <c r="E36" s="23">
        <v>15</v>
      </c>
      <c r="F36" s="23"/>
      <c r="G36" s="193"/>
    </row>
    <row r="37" spans="1:7" x14ac:dyDescent="0.25">
      <c r="A37" s="101" t="s">
        <v>749</v>
      </c>
      <c r="B37" s="189"/>
      <c r="C37" s="23"/>
      <c r="D37" s="99" t="s">
        <v>724</v>
      </c>
      <c r="E37" s="23">
        <v>15</v>
      </c>
      <c r="F37" s="23"/>
      <c r="G37" s="193"/>
    </row>
    <row r="38" spans="1:7" x14ac:dyDescent="0.25">
      <c r="A38" s="101" t="s">
        <v>750</v>
      </c>
      <c r="B38" s="189"/>
      <c r="C38" s="23"/>
      <c r="D38" s="99" t="s">
        <v>724</v>
      </c>
      <c r="E38" s="23">
        <v>15</v>
      </c>
      <c r="F38" s="23"/>
      <c r="G38" s="193"/>
    </row>
    <row r="39" spans="1:7" x14ac:dyDescent="0.25">
      <c r="A39" s="101" t="s">
        <v>751</v>
      </c>
      <c r="B39" s="189"/>
      <c r="C39" s="23"/>
      <c r="D39" s="99" t="s">
        <v>724</v>
      </c>
      <c r="E39" s="23">
        <v>15</v>
      </c>
      <c r="F39" s="23"/>
      <c r="G39" s="193"/>
    </row>
    <row r="40" spans="1:7" x14ac:dyDescent="0.25">
      <c r="A40" s="101" t="s">
        <v>752</v>
      </c>
      <c r="B40" s="189"/>
      <c r="C40" s="23"/>
      <c r="D40" s="99" t="s">
        <v>724</v>
      </c>
      <c r="E40" s="23">
        <v>20</v>
      </c>
      <c r="F40" s="23"/>
      <c r="G40" s="193"/>
    </row>
    <row r="41" spans="1:7" x14ac:dyDescent="0.25">
      <c r="A41" s="101" t="s">
        <v>753</v>
      </c>
      <c r="B41" s="189"/>
      <c r="C41" s="23"/>
      <c r="D41" s="99" t="s">
        <v>724</v>
      </c>
      <c r="E41" s="23">
        <v>10</v>
      </c>
      <c r="F41" s="23"/>
      <c r="G41" s="193"/>
    </row>
    <row r="42" spans="1:7" x14ac:dyDescent="0.25">
      <c r="A42" s="101" t="s">
        <v>754</v>
      </c>
      <c r="B42" s="189"/>
      <c r="C42" s="23"/>
      <c r="D42" s="99" t="s">
        <v>724</v>
      </c>
      <c r="E42" s="23">
        <v>10</v>
      </c>
      <c r="F42" s="23"/>
      <c r="G42" s="193"/>
    </row>
    <row r="43" spans="1:7" x14ac:dyDescent="0.25">
      <c r="A43" s="101" t="s">
        <v>755</v>
      </c>
      <c r="B43" s="190"/>
      <c r="C43" s="23"/>
      <c r="D43" s="99" t="s">
        <v>724</v>
      </c>
      <c r="E43" s="23">
        <v>10</v>
      </c>
      <c r="F43" s="23"/>
      <c r="G43" s="193"/>
    </row>
    <row r="44" spans="1:7" ht="15.75" thickBot="1" x14ac:dyDescent="0.3">
      <c r="A44" s="102" t="s">
        <v>756</v>
      </c>
      <c r="B44" s="105" t="s">
        <v>757</v>
      </c>
      <c r="C44" s="33"/>
      <c r="D44" s="103" t="s">
        <v>720</v>
      </c>
      <c r="E44" s="33">
        <v>10</v>
      </c>
      <c r="F44" s="33"/>
      <c r="G44" s="194"/>
    </row>
  </sheetData>
  <mergeCells count="6">
    <mergeCell ref="A3:D3"/>
    <mergeCell ref="B18:B32"/>
    <mergeCell ref="B33:B43"/>
    <mergeCell ref="G19:G27"/>
    <mergeCell ref="G31:G44"/>
    <mergeCell ref="G16:G17"/>
  </mergeCells>
  <pageMargins left="0.7" right="0.7" top="0.75" bottom="0.75" header="0.3" footer="0.3"/>
  <pageSetup paperSize="9" orientation="portrait" verticalDpi="598"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43"/>
  <sheetViews>
    <sheetView zoomScale="70" zoomScaleNormal="70" workbookViewId="0">
      <selection activeCell="E39" sqref="E39"/>
    </sheetView>
  </sheetViews>
  <sheetFormatPr defaultRowHeight="15" x14ac:dyDescent="0.25"/>
  <cols>
    <col min="1" max="1" width="22.28515625" customWidth="1"/>
    <col min="2" max="2" width="32.85546875" customWidth="1"/>
    <col min="3" max="3" width="24.5703125" customWidth="1"/>
    <col min="4" max="4" width="25.85546875" customWidth="1"/>
    <col min="5" max="5" width="52.140625" customWidth="1"/>
    <col min="6" max="6" width="64" customWidth="1"/>
    <col min="7" max="7" width="74.85546875" bestFit="1" customWidth="1"/>
    <col min="8" max="8" width="51.5703125" customWidth="1"/>
  </cols>
  <sheetData>
    <row r="2" spans="1:8" ht="15.75" thickBot="1" x14ac:dyDescent="0.3"/>
    <row r="3" spans="1:8" ht="15.75" thickBot="1" x14ac:dyDescent="0.3">
      <c r="A3" s="170" t="s">
        <v>0</v>
      </c>
      <c r="B3" s="171"/>
      <c r="C3" s="171"/>
      <c r="D3" s="172"/>
    </row>
    <row r="4" spans="1:8" x14ac:dyDescent="0.25">
      <c r="A4" s="6" t="s">
        <v>1</v>
      </c>
      <c r="B4" s="7">
        <v>20</v>
      </c>
      <c r="C4" s="38" t="s">
        <v>2</v>
      </c>
      <c r="D4" s="8" t="s">
        <v>758</v>
      </c>
    </row>
    <row r="5" spans="1:8" x14ac:dyDescent="0.25">
      <c r="A5" s="12" t="s">
        <v>3</v>
      </c>
      <c r="B5" s="13" t="s">
        <v>759</v>
      </c>
      <c r="C5" s="39" t="s">
        <v>4</v>
      </c>
      <c r="D5" s="8" t="s">
        <v>760</v>
      </c>
    </row>
    <row r="6" spans="1:8" x14ac:dyDescent="0.25">
      <c r="A6" s="12" t="s">
        <v>5</v>
      </c>
      <c r="B6" s="13" t="s">
        <v>761</v>
      </c>
      <c r="C6" s="39" t="s">
        <v>6</v>
      </c>
      <c r="D6" s="8" t="s">
        <v>517</v>
      </c>
    </row>
    <row r="7" spans="1:8" x14ac:dyDescent="0.25">
      <c r="A7" s="12" t="s">
        <v>7</v>
      </c>
      <c r="B7" s="13" t="s">
        <v>518</v>
      </c>
      <c r="C7" s="39" t="s">
        <v>8</v>
      </c>
      <c r="D7" s="8" t="s">
        <v>762</v>
      </c>
    </row>
    <row r="8" spans="1:8" x14ac:dyDescent="0.25">
      <c r="A8" s="12" t="s">
        <v>9</v>
      </c>
      <c r="B8" s="13" t="s">
        <v>763</v>
      </c>
      <c r="C8" s="39" t="s">
        <v>10</v>
      </c>
      <c r="D8" s="8">
        <v>0</v>
      </c>
    </row>
    <row r="9" spans="1:8" x14ac:dyDescent="0.25">
      <c r="A9" s="12" t="s">
        <v>11</v>
      </c>
      <c r="B9" s="13" t="s">
        <v>764</v>
      </c>
      <c r="C9" s="39" t="s">
        <v>12</v>
      </c>
      <c r="D9" s="8" t="s">
        <v>523</v>
      </c>
    </row>
    <row r="10" spans="1:8" x14ac:dyDescent="0.25">
      <c r="A10" s="12" t="s">
        <v>13</v>
      </c>
      <c r="B10" s="13" t="s">
        <v>524</v>
      </c>
      <c r="C10" s="39" t="s">
        <v>14</v>
      </c>
      <c r="D10" s="8" t="s">
        <v>525</v>
      </c>
    </row>
    <row r="11" spans="1:8" x14ac:dyDescent="0.25">
      <c r="A11" s="12" t="s">
        <v>15</v>
      </c>
      <c r="B11" s="13" t="s">
        <v>521</v>
      </c>
      <c r="C11" s="39" t="s">
        <v>16</v>
      </c>
      <c r="D11" s="8">
        <v>0</v>
      </c>
    </row>
    <row r="12" spans="1:8" ht="26.25" x14ac:dyDescent="0.25">
      <c r="A12" s="12" t="s">
        <v>17</v>
      </c>
      <c r="B12" s="13" t="s">
        <v>527</v>
      </c>
      <c r="C12" s="39" t="s">
        <v>18</v>
      </c>
      <c r="D12" s="8" t="s">
        <v>765</v>
      </c>
    </row>
    <row r="13" spans="1:8" ht="26.25" x14ac:dyDescent="0.25">
      <c r="A13" s="12" t="s">
        <v>19</v>
      </c>
      <c r="B13" s="13" t="s">
        <v>766</v>
      </c>
      <c r="C13" s="39" t="s">
        <v>20</v>
      </c>
      <c r="D13" s="8" t="s">
        <v>524</v>
      </c>
      <c r="F13" s="72"/>
      <c r="G13" t="s">
        <v>767</v>
      </c>
    </row>
    <row r="14" spans="1:8" ht="15.75" thickBot="1" x14ac:dyDescent="0.3"/>
    <row r="15" spans="1:8" ht="48" customHeight="1" thickBot="1" x14ac:dyDescent="0.3">
      <c r="A15" s="61" t="s">
        <v>768</v>
      </c>
      <c r="B15" s="85" t="s">
        <v>23</v>
      </c>
      <c r="C15" s="85" t="s">
        <v>24</v>
      </c>
      <c r="D15" s="85" t="s">
        <v>769</v>
      </c>
      <c r="E15" s="85" t="s">
        <v>770</v>
      </c>
      <c r="F15" s="85" t="s">
        <v>647</v>
      </c>
      <c r="G15" s="110" t="s">
        <v>771</v>
      </c>
      <c r="H15" s="62" t="s">
        <v>27</v>
      </c>
    </row>
    <row r="16" spans="1:8" x14ac:dyDescent="0.25">
      <c r="A16" s="127" t="s">
        <v>772</v>
      </c>
      <c r="B16" s="68"/>
      <c r="C16" s="68"/>
      <c r="D16" s="68"/>
      <c r="E16" s="68"/>
      <c r="F16" s="42"/>
      <c r="G16" s="80"/>
      <c r="H16" s="45"/>
    </row>
    <row r="17" spans="1:8" x14ac:dyDescent="0.25">
      <c r="A17" s="128" t="s">
        <v>773</v>
      </c>
      <c r="B17" s="84" t="s">
        <v>774</v>
      </c>
      <c r="C17" s="84">
        <v>1</v>
      </c>
      <c r="D17" s="64">
        <v>1</v>
      </c>
      <c r="E17" s="84">
        <v>1</v>
      </c>
      <c r="F17" s="59"/>
      <c r="G17" s="111" t="s">
        <v>775</v>
      </c>
      <c r="H17" s="60"/>
    </row>
    <row r="18" spans="1:8" x14ac:dyDescent="0.25">
      <c r="A18" s="129" t="s">
        <v>776</v>
      </c>
      <c r="B18" s="84" t="s">
        <v>777</v>
      </c>
      <c r="C18" s="84">
        <v>8</v>
      </c>
      <c r="D18" s="64">
        <v>2</v>
      </c>
      <c r="E18" s="84">
        <v>9</v>
      </c>
      <c r="F18" s="59"/>
      <c r="G18" s="111" t="s">
        <v>778</v>
      </c>
      <c r="H18" s="60"/>
    </row>
    <row r="19" spans="1:8" ht="45" x14ac:dyDescent="0.25">
      <c r="A19" s="129" t="s">
        <v>779</v>
      </c>
      <c r="B19" s="84" t="s">
        <v>774</v>
      </c>
      <c r="C19" s="84">
        <v>24</v>
      </c>
      <c r="D19" s="64">
        <v>10</v>
      </c>
      <c r="E19" s="84">
        <v>33</v>
      </c>
      <c r="F19" s="59"/>
      <c r="G19" s="113" t="s">
        <v>780</v>
      </c>
      <c r="H19" s="60"/>
    </row>
    <row r="20" spans="1:8" ht="60" x14ac:dyDescent="0.25">
      <c r="A20" s="129" t="s">
        <v>781</v>
      </c>
      <c r="B20" s="84" t="s">
        <v>774</v>
      </c>
      <c r="C20" s="84">
        <v>6</v>
      </c>
      <c r="D20" s="64">
        <v>34</v>
      </c>
      <c r="E20" s="84">
        <v>39</v>
      </c>
      <c r="F20" s="59"/>
      <c r="G20" s="113" t="s">
        <v>782</v>
      </c>
      <c r="H20" s="60"/>
    </row>
    <row r="21" spans="1:8" ht="45" x14ac:dyDescent="0.25">
      <c r="A21" s="130" t="s">
        <v>783</v>
      </c>
      <c r="B21" s="84" t="s">
        <v>774</v>
      </c>
      <c r="C21" s="84">
        <v>10</v>
      </c>
      <c r="D21" s="64">
        <v>40</v>
      </c>
      <c r="E21" s="84">
        <v>49</v>
      </c>
      <c r="F21" s="59"/>
      <c r="G21" s="113" t="s">
        <v>784</v>
      </c>
      <c r="H21" s="60"/>
    </row>
    <row r="22" spans="1:8" x14ac:dyDescent="0.25">
      <c r="A22" s="131" t="s">
        <v>785</v>
      </c>
      <c r="B22" s="84"/>
      <c r="C22" s="84"/>
      <c r="D22" s="64"/>
      <c r="E22" s="84"/>
      <c r="F22" s="59"/>
      <c r="G22" s="111"/>
      <c r="H22" s="60"/>
    </row>
    <row r="23" spans="1:8" x14ac:dyDescent="0.25">
      <c r="A23" s="128" t="s">
        <v>773</v>
      </c>
      <c r="B23" s="64" t="s">
        <v>774</v>
      </c>
      <c r="C23" s="64">
        <v>1</v>
      </c>
      <c r="D23" s="64">
        <v>1</v>
      </c>
      <c r="E23" s="64">
        <v>1</v>
      </c>
      <c r="F23" s="23"/>
      <c r="G23" s="81" t="s">
        <v>786</v>
      </c>
      <c r="H23" s="78" t="s">
        <v>787</v>
      </c>
    </row>
    <row r="24" spans="1:8" ht="30" x14ac:dyDescent="0.25">
      <c r="A24" s="128" t="s">
        <v>788</v>
      </c>
      <c r="B24" s="64" t="s">
        <v>777</v>
      </c>
      <c r="C24" s="64">
        <v>11</v>
      </c>
      <c r="D24" s="64">
        <v>2</v>
      </c>
      <c r="E24" s="64">
        <v>12</v>
      </c>
      <c r="F24" s="23" t="s">
        <v>789</v>
      </c>
      <c r="G24" s="81" t="s">
        <v>790</v>
      </c>
      <c r="H24" s="78" t="s">
        <v>791</v>
      </c>
    </row>
    <row r="25" spans="1:8" ht="60" x14ac:dyDescent="0.25">
      <c r="A25" s="128" t="s">
        <v>792</v>
      </c>
      <c r="B25" s="64" t="s">
        <v>774</v>
      </c>
      <c r="C25" s="64">
        <v>25</v>
      </c>
      <c r="D25" s="64">
        <v>13</v>
      </c>
      <c r="E25" s="64">
        <v>37</v>
      </c>
      <c r="F25" s="23" t="s">
        <v>793</v>
      </c>
      <c r="G25" s="81" t="s">
        <v>794</v>
      </c>
      <c r="H25" s="78" t="s">
        <v>795</v>
      </c>
    </row>
    <row r="26" spans="1:8" x14ac:dyDescent="0.25">
      <c r="A26" s="128" t="s">
        <v>796</v>
      </c>
      <c r="B26" s="64" t="s">
        <v>774</v>
      </c>
      <c r="C26" s="64">
        <v>10</v>
      </c>
      <c r="D26" s="64">
        <v>38</v>
      </c>
      <c r="E26" s="64">
        <v>47</v>
      </c>
      <c r="F26" s="23" t="s">
        <v>797</v>
      </c>
      <c r="G26" s="81" t="s">
        <v>798</v>
      </c>
      <c r="H26" s="30" t="s">
        <v>799</v>
      </c>
    </row>
    <row r="27" spans="1:8" ht="105" x14ac:dyDescent="0.25">
      <c r="A27" s="128" t="s">
        <v>800</v>
      </c>
      <c r="B27" s="64" t="s">
        <v>774</v>
      </c>
      <c r="C27" s="64">
        <v>20</v>
      </c>
      <c r="D27" s="64">
        <v>48</v>
      </c>
      <c r="E27" s="64">
        <v>67</v>
      </c>
      <c r="F27" s="23" t="s">
        <v>801</v>
      </c>
      <c r="G27" s="114" t="s">
        <v>802</v>
      </c>
      <c r="H27" s="78" t="s">
        <v>803</v>
      </c>
    </row>
    <row r="28" spans="1:8" x14ac:dyDescent="0.25">
      <c r="A28" s="128" t="s">
        <v>804</v>
      </c>
      <c r="B28" s="64" t="s">
        <v>774</v>
      </c>
      <c r="C28" s="64">
        <v>10</v>
      </c>
      <c r="D28" s="64">
        <v>68</v>
      </c>
      <c r="E28" s="64">
        <v>77</v>
      </c>
      <c r="F28" s="23" t="s">
        <v>805</v>
      </c>
      <c r="G28" s="81" t="s">
        <v>806</v>
      </c>
      <c r="H28" s="30" t="s">
        <v>807</v>
      </c>
    </row>
    <row r="29" spans="1:8" x14ac:dyDescent="0.25">
      <c r="A29" s="128" t="s">
        <v>808</v>
      </c>
      <c r="B29" s="64" t="s">
        <v>777</v>
      </c>
      <c r="C29" s="64">
        <v>12</v>
      </c>
      <c r="D29" s="64">
        <v>78</v>
      </c>
      <c r="E29" s="64">
        <v>89</v>
      </c>
      <c r="F29" s="23" t="s">
        <v>801</v>
      </c>
      <c r="G29" s="81" t="s">
        <v>809</v>
      </c>
      <c r="H29" s="30" t="s">
        <v>810</v>
      </c>
    </row>
    <row r="30" spans="1:8" ht="90" x14ac:dyDescent="0.25">
      <c r="A30" s="128" t="s">
        <v>811</v>
      </c>
      <c r="B30" s="64" t="s">
        <v>777</v>
      </c>
      <c r="C30" s="64">
        <v>9</v>
      </c>
      <c r="D30" s="64">
        <v>90</v>
      </c>
      <c r="E30" s="64">
        <v>98</v>
      </c>
      <c r="F30" s="23" t="s">
        <v>812</v>
      </c>
      <c r="G30" s="114" t="s">
        <v>813</v>
      </c>
      <c r="H30" s="78" t="s">
        <v>814</v>
      </c>
    </row>
    <row r="31" spans="1:8" ht="60" x14ac:dyDescent="0.25">
      <c r="A31" s="128" t="s">
        <v>815</v>
      </c>
      <c r="B31" s="64" t="s">
        <v>777</v>
      </c>
      <c r="C31" s="64">
        <v>9</v>
      </c>
      <c r="D31" s="64">
        <v>99</v>
      </c>
      <c r="E31" s="64">
        <v>107</v>
      </c>
      <c r="F31" s="23" t="s">
        <v>816</v>
      </c>
      <c r="G31" s="81" t="s">
        <v>817</v>
      </c>
      <c r="H31" s="78" t="s">
        <v>818</v>
      </c>
    </row>
    <row r="32" spans="1:8" x14ac:dyDescent="0.25">
      <c r="A32" s="128" t="s">
        <v>819</v>
      </c>
      <c r="B32" s="64" t="s">
        <v>774</v>
      </c>
      <c r="C32" s="64">
        <v>1</v>
      </c>
      <c r="D32" s="64">
        <v>108</v>
      </c>
      <c r="E32" s="64">
        <v>108</v>
      </c>
      <c r="F32" s="23" t="s">
        <v>820</v>
      </c>
      <c r="G32" s="81" t="s">
        <v>821</v>
      </c>
      <c r="H32" s="78" t="s">
        <v>822</v>
      </c>
    </row>
    <row r="33" spans="1:8" x14ac:dyDescent="0.25">
      <c r="A33" s="128" t="s">
        <v>823</v>
      </c>
      <c r="B33" s="64" t="s">
        <v>774</v>
      </c>
      <c r="C33" s="64">
        <v>1</v>
      </c>
      <c r="D33" s="64">
        <v>109</v>
      </c>
      <c r="E33" s="64">
        <v>109</v>
      </c>
      <c r="F33" s="23" t="s">
        <v>820</v>
      </c>
      <c r="G33" s="81" t="s">
        <v>824</v>
      </c>
      <c r="H33" s="78" t="s">
        <v>825</v>
      </c>
    </row>
    <row r="34" spans="1:8" x14ac:dyDescent="0.25">
      <c r="A34" s="128" t="s">
        <v>826</v>
      </c>
      <c r="B34" s="64" t="s">
        <v>774</v>
      </c>
      <c r="C34" s="64">
        <v>1</v>
      </c>
      <c r="D34" s="64">
        <v>110</v>
      </c>
      <c r="E34" s="64">
        <v>110</v>
      </c>
      <c r="F34" s="23" t="s">
        <v>820</v>
      </c>
      <c r="G34" s="81" t="s">
        <v>827</v>
      </c>
      <c r="H34" s="78" t="s">
        <v>828</v>
      </c>
    </row>
    <row r="35" spans="1:8" x14ac:dyDescent="0.25">
      <c r="A35" s="128" t="s">
        <v>829</v>
      </c>
      <c r="B35" s="64" t="s">
        <v>774</v>
      </c>
      <c r="C35" s="64">
        <v>1</v>
      </c>
      <c r="D35" s="64">
        <v>111</v>
      </c>
      <c r="E35" s="64">
        <v>111</v>
      </c>
      <c r="F35" s="23" t="s">
        <v>820</v>
      </c>
      <c r="G35" s="81" t="s">
        <v>830</v>
      </c>
      <c r="H35" s="78" t="s">
        <v>831</v>
      </c>
    </row>
    <row r="36" spans="1:8" ht="30" x14ac:dyDescent="0.25">
      <c r="A36" s="128" t="s">
        <v>832</v>
      </c>
      <c r="B36" s="64" t="s">
        <v>774</v>
      </c>
      <c r="C36" s="64">
        <v>1</v>
      </c>
      <c r="D36" s="64">
        <v>112</v>
      </c>
      <c r="E36" s="64">
        <v>112</v>
      </c>
      <c r="F36" s="23" t="s">
        <v>820</v>
      </c>
      <c r="G36" s="81" t="s">
        <v>833</v>
      </c>
      <c r="H36" s="78" t="s">
        <v>834</v>
      </c>
    </row>
    <row r="37" spans="1:8" x14ac:dyDescent="0.25">
      <c r="A37" s="128" t="s">
        <v>835</v>
      </c>
      <c r="B37" s="64" t="s">
        <v>774</v>
      </c>
      <c r="C37" s="64">
        <v>1</v>
      </c>
      <c r="D37" s="64">
        <v>113</v>
      </c>
      <c r="E37" s="64">
        <v>113</v>
      </c>
      <c r="F37" s="23" t="s">
        <v>820</v>
      </c>
      <c r="G37" s="81" t="s">
        <v>836</v>
      </c>
      <c r="H37" s="30" t="s">
        <v>837</v>
      </c>
    </row>
    <row r="38" spans="1:8" ht="60" x14ac:dyDescent="0.25">
      <c r="A38" s="128" t="s">
        <v>838</v>
      </c>
      <c r="B38" s="64" t="s">
        <v>774</v>
      </c>
      <c r="C38" s="64">
        <v>1</v>
      </c>
      <c r="D38" s="64">
        <v>114</v>
      </c>
      <c r="E38" s="64">
        <v>115</v>
      </c>
      <c r="F38" s="23" t="s">
        <v>820</v>
      </c>
      <c r="G38" s="81" t="s">
        <v>839</v>
      </c>
      <c r="H38" s="78" t="s">
        <v>840</v>
      </c>
    </row>
    <row r="39" spans="1:8" ht="60" x14ac:dyDescent="0.25">
      <c r="A39" s="128" t="s">
        <v>841</v>
      </c>
      <c r="B39" s="64" t="s">
        <v>774</v>
      </c>
      <c r="C39" s="64">
        <v>15</v>
      </c>
      <c r="D39" s="64">
        <v>116</v>
      </c>
      <c r="E39" s="64">
        <v>130</v>
      </c>
      <c r="F39" s="23" t="s">
        <v>820</v>
      </c>
      <c r="G39" s="114" t="s">
        <v>842</v>
      </c>
      <c r="H39" s="78"/>
    </row>
    <row r="40" spans="1:8" x14ac:dyDescent="0.25">
      <c r="A40" s="128" t="s">
        <v>843</v>
      </c>
      <c r="B40" s="64" t="s">
        <v>774</v>
      </c>
      <c r="C40" s="64">
        <v>15</v>
      </c>
      <c r="D40" s="64">
        <v>131</v>
      </c>
      <c r="E40" s="64">
        <v>145</v>
      </c>
      <c r="F40" s="23" t="s">
        <v>820</v>
      </c>
      <c r="G40" s="81" t="s">
        <v>844</v>
      </c>
      <c r="H40" s="30"/>
    </row>
    <row r="41" spans="1:8" x14ac:dyDescent="0.25">
      <c r="A41" s="131" t="s">
        <v>845</v>
      </c>
      <c r="B41" s="64"/>
      <c r="C41" s="64"/>
      <c r="D41" s="64"/>
      <c r="E41" s="64"/>
      <c r="F41" s="23"/>
      <c r="G41" s="81"/>
      <c r="H41" s="30"/>
    </row>
    <row r="42" spans="1:8" x14ac:dyDescent="0.25">
      <c r="A42" s="128" t="s">
        <v>773</v>
      </c>
      <c r="B42" s="64" t="s">
        <v>774</v>
      </c>
      <c r="C42" s="64">
        <v>1</v>
      </c>
      <c r="D42" s="64">
        <v>1</v>
      </c>
      <c r="E42" s="64">
        <v>1</v>
      </c>
      <c r="F42" s="23"/>
      <c r="G42" s="81" t="s">
        <v>846</v>
      </c>
      <c r="H42" s="30"/>
    </row>
    <row r="43" spans="1:8" ht="15.75" thickBot="1" x14ac:dyDescent="0.3">
      <c r="A43" s="132" t="s">
        <v>847</v>
      </c>
      <c r="B43" s="71" t="s">
        <v>848</v>
      </c>
      <c r="C43" s="71">
        <v>10</v>
      </c>
      <c r="D43" s="71">
        <v>2</v>
      </c>
      <c r="E43" s="71">
        <v>11</v>
      </c>
      <c r="F43" s="33"/>
      <c r="G43" s="112" t="s">
        <v>849</v>
      </c>
      <c r="H43" s="133"/>
    </row>
  </sheetData>
  <mergeCells count="1">
    <mergeCell ref="A3:D3"/>
  </mergeCells>
  <pageMargins left="0.7" right="0.7" top="0.75" bottom="0.75" header="0.3" footer="0.3"/>
  <pageSetup paperSize="9" orientation="portrait" verticalDpi="598"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F21"/>
  <sheetViews>
    <sheetView topLeftCell="F1" workbookViewId="0">
      <selection activeCell="D4" sqref="D4:D13"/>
    </sheetView>
  </sheetViews>
  <sheetFormatPr defaultRowHeight="15" x14ac:dyDescent="0.25"/>
  <cols>
    <col min="1" max="1" width="22.28515625" customWidth="1"/>
    <col min="2" max="2" width="32.85546875" customWidth="1"/>
    <col min="3" max="3" width="24.5703125" customWidth="1"/>
    <col min="4" max="4" width="66" bestFit="1" customWidth="1"/>
    <col min="5" max="5" width="52.140625" customWidth="1"/>
    <col min="6" max="6" width="64" customWidth="1"/>
    <col min="7" max="7" width="74.85546875" bestFit="1" customWidth="1"/>
    <col min="8" max="8" width="51.5703125" customWidth="1"/>
  </cols>
  <sheetData>
    <row r="2" spans="1:6" ht="15.75" thickBot="1" x14ac:dyDescent="0.3"/>
    <row r="3" spans="1:6" ht="15.75" thickBot="1" x14ac:dyDescent="0.3">
      <c r="A3" s="170" t="s">
        <v>0</v>
      </c>
      <c r="B3" s="171"/>
      <c r="C3" s="171"/>
      <c r="D3" s="172"/>
    </row>
    <row r="4" spans="1:6" x14ac:dyDescent="0.25">
      <c r="A4" s="6" t="s">
        <v>1</v>
      </c>
      <c r="B4" s="7">
        <v>16</v>
      </c>
      <c r="C4" s="38" t="s">
        <v>2</v>
      </c>
      <c r="D4" s="8" t="s">
        <v>513</v>
      </c>
    </row>
    <row r="5" spans="1:6" x14ac:dyDescent="0.25">
      <c r="A5" s="12" t="s">
        <v>3</v>
      </c>
      <c r="B5" s="13" t="s">
        <v>815</v>
      </c>
      <c r="C5" s="39" t="s">
        <v>4</v>
      </c>
      <c r="D5" s="8" t="s">
        <v>850</v>
      </c>
    </row>
    <row r="6" spans="1:6" x14ac:dyDescent="0.25">
      <c r="A6" s="12" t="s">
        <v>5</v>
      </c>
      <c r="B6" s="13" t="s">
        <v>851</v>
      </c>
      <c r="C6" s="39" t="s">
        <v>6</v>
      </c>
      <c r="D6" s="8" t="s">
        <v>643</v>
      </c>
    </row>
    <row r="7" spans="1:6" x14ac:dyDescent="0.25">
      <c r="A7" s="12" t="s">
        <v>7</v>
      </c>
      <c r="B7" s="13" t="s">
        <v>518</v>
      </c>
      <c r="C7" s="39" t="s">
        <v>8</v>
      </c>
      <c r="D7" s="8">
        <v>0</v>
      </c>
    </row>
    <row r="8" spans="1:6" x14ac:dyDescent="0.25">
      <c r="A8" s="12" t="s">
        <v>9</v>
      </c>
      <c r="B8" s="13" t="s">
        <v>763</v>
      </c>
      <c r="C8" s="39" t="s">
        <v>10</v>
      </c>
      <c r="D8" s="8" t="s">
        <v>524</v>
      </c>
    </row>
    <row r="9" spans="1:6" x14ac:dyDescent="0.25">
      <c r="A9" s="12" t="s">
        <v>11</v>
      </c>
      <c r="B9" s="13" t="s">
        <v>852</v>
      </c>
      <c r="C9" s="39" t="s">
        <v>12</v>
      </c>
      <c r="D9" s="8" t="s">
        <v>523</v>
      </c>
    </row>
    <row r="10" spans="1:6" x14ac:dyDescent="0.25">
      <c r="A10" s="12" t="s">
        <v>13</v>
      </c>
      <c r="B10" s="13" t="s">
        <v>524</v>
      </c>
      <c r="C10" s="39" t="s">
        <v>14</v>
      </c>
      <c r="D10" s="8" t="s">
        <v>525</v>
      </c>
    </row>
    <row r="11" spans="1:6" x14ac:dyDescent="0.25">
      <c r="A11" s="12" t="s">
        <v>15</v>
      </c>
      <c r="B11" s="13" t="s">
        <v>521</v>
      </c>
      <c r="C11" s="39" t="s">
        <v>16</v>
      </c>
      <c r="D11" s="8">
        <v>0</v>
      </c>
    </row>
    <row r="12" spans="1:6" ht="26.25" x14ac:dyDescent="0.25">
      <c r="A12" s="12" t="s">
        <v>17</v>
      </c>
      <c r="B12" s="13" t="s">
        <v>527</v>
      </c>
      <c r="C12" s="39" t="s">
        <v>18</v>
      </c>
      <c r="D12" s="8" t="s">
        <v>765</v>
      </c>
    </row>
    <row r="13" spans="1:6" ht="26.25" x14ac:dyDescent="0.25">
      <c r="A13" s="12" t="s">
        <v>19</v>
      </c>
      <c r="B13" s="13" t="s">
        <v>853</v>
      </c>
      <c r="C13" s="39" t="s">
        <v>20</v>
      </c>
      <c r="D13" s="8" t="s">
        <v>524</v>
      </c>
      <c r="F13" s="72"/>
    </row>
    <row r="14" spans="1:6" ht="15.75" thickBot="1" x14ac:dyDescent="0.3"/>
    <row r="15" spans="1:6" ht="48" customHeight="1" thickBot="1" x14ac:dyDescent="0.3">
      <c r="A15" s="61" t="s">
        <v>768</v>
      </c>
      <c r="B15" s="85" t="s">
        <v>23</v>
      </c>
      <c r="C15" s="85" t="s">
        <v>24</v>
      </c>
      <c r="D15" s="85" t="s">
        <v>647</v>
      </c>
      <c r="E15" s="110" t="s">
        <v>771</v>
      </c>
      <c r="F15" s="62" t="s">
        <v>27</v>
      </c>
    </row>
    <row r="16" spans="1:6" x14ac:dyDescent="0.25">
      <c r="A16" s="117" t="s">
        <v>854</v>
      </c>
      <c r="B16" s="118" t="s">
        <v>848</v>
      </c>
      <c r="C16" s="119">
        <v>10</v>
      </c>
      <c r="D16" s="42" t="s">
        <v>855</v>
      </c>
      <c r="E16" s="124" t="s">
        <v>856</v>
      </c>
      <c r="F16" s="125" t="s">
        <v>857</v>
      </c>
    </row>
    <row r="17" spans="1:6" ht="30" x14ac:dyDescent="0.25">
      <c r="A17" s="101" t="s">
        <v>858</v>
      </c>
      <c r="B17" s="98" t="s">
        <v>859</v>
      </c>
      <c r="C17" s="116">
        <v>3</v>
      </c>
      <c r="D17" s="123" t="s">
        <v>860</v>
      </c>
      <c r="E17" s="115" t="s">
        <v>861</v>
      </c>
      <c r="F17" s="122" t="s">
        <v>857</v>
      </c>
    </row>
    <row r="18" spans="1:6" ht="120" x14ac:dyDescent="0.25">
      <c r="A18" s="101" t="s">
        <v>862</v>
      </c>
      <c r="B18" s="98" t="s">
        <v>859</v>
      </c>
      <c r="C18" s="116">
        <v>6</v>
      </c>
      <c r="D18" s="123" t="s">
        <v>863</v>
      </c>
      <c r="E18" s="100" t="s">
        <v>864</v>
      </c>
      <c r="F18" s="122" t="s">
        <v>857</v>
      </c>
    </row>
    <row r="19" spans="1:6" ht="75" x14ac:dyDescent="0.25">
      <c r="A19" s="101" t="s">
        <v>865</v>
      </c>
      <c r="B19" s="98" t="s">
        <v>859</v>
      </c>
      <c r="C19" s="116">
        <v>6</v>
      </c>
      <c r="D19" s="123" t="s">
        <v>866</v>
      </c>
      <c r="E19" s="100" t="s">
        <v>867</v>
      </c>
      <c r="F19" s="122" t="s">
        <v>857</v>
      </c>
    </row>
    <row r="20" spans="1:6" ht="60" x14ac:dyDescent="0.25">
      <c r="A20" s="101" t="s">
        <v>868</v>
      </c>
      <c r="B20" s="98" t="s">
        <v>848</v>
      </c>
      <c r="C20" s="116">
        <v>6</v>
      </c>
      <c r="D20" s="59" t="s">
        <v>816</v>
      </c>
      <c r="E20" s="100" t="s">
        <v>869</v>
      </c>
      <c r="F20" s="122" t="s">
        <v>857</v>
      </c>
    </row>
    <row r="21" spans="1:6" ht="60.75" thickBot="1" x14ac:dyDescent="0.3">
      <c r="A21" s="102" t="s">
        <v>870</v>
      </c>
      <c r="B21" s="120" t="s">
        <v>848</v>
      </c>
      <c r="C21" s="121">
        <v>8</v>
      </c>
      <c r="D21" s="79" t="s">
        <v>871</v>
      </c>
      <c r="E21" s="103" t="s">
        <v>872</v>
      </c>
      <c r="F21" s="126" t="s">
        <v>857</v>
      </c>
    </row>
  </sheetData>
  <mergeCells count="1">
    <mergeCell ref="A3:D3"/>
  </mergeCells>
  <pageMargins left="0.7" right="0.7" top="0.75" bottom="0.75" header="0.3" footer="0.3"/>
  <pageSetup paperSize="9" orientation="portrait" verticalDpi="598"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BE2B0-AC11-4609-886C-BF65E79CC7D5}">
  <dimension ref="A3:E21"/>
  <sheetViews>
    <sheetView topLeftCell="A10" workbookViewId="0">
      <selection activeCell="D19" sqref="D19"/>
    </sheetView>
  </sheetViews>
  <sheetFormatPr defaultRowHeight="15" x14ac:dyDescent="0.25"/>
  <cols>
    <col min="1" max="1" width="22.28515625" customWidth="1"/>
    <col min="2" max="2" width="15.7109375" bestFit="1" customWidth="1"/>
    <col min="3" max="3" width="24.5703125" customWidth="1"/>
    <col min="4" max="4" width="46.85546875" bestFit="1" customWidth="1"/>
    <col min="5" max="5" width="64" customWidth="1"/>
    <col min="6" max="6" width="74.85546875" bestFit="1" customWidth="1"/>
    <col min="7" max="7" width="51.5703125" customWidth="1"/>
  </cols>
  <sheetData>
    <row r="3" spans="1:5" x14ac:dyDescent="0.25">
      <c r="A3" s="170" t="s">
        <v>0</v>
      </c>
      <c r="B3" s="171"/>
      <c r="C3" s="171"/>
      <c r="D3" s="172"/>
    </row>
    <row r="4" spans="1:5" x14ac:dyDescent="0.25">
      <c r="A4" s="134" t="s">
        <v>1</v>
      </c>
      <c r="B4" s="135">
        <v>32</v>
      </c>
      <c r="C4" s="136" t="s">
        <v>2</v>
      </c>
      <c r="D4" s="8" t="s">
        <v>873</v>
      </c>
    </row>
    <row r="5" spans="1:5" x14ac:dyDescent="0.25">
      <c r="A5" s="137" t="s">
        <v>3</v>
      </c>
      <c r="B5" s="138" t="str">
        <f>VLOOKUP($B$4,[3]Feed_Inventory!$A$5:$AQ$979,2,FALSE)</f>
        <v>Beam</v>
      </c>
      <c r="C5" s="139" t="s">
        <v>4</v>
      </c>
      <c r="D5" s="8" t="s">
        <v>873</v>
      </c>
    </row>
    <row r="6" spans="1:5" x14ac:dyDescent="0.25">
      <c r="A6" s="137" t="s">
        <v>5</v>
      </c>
      <c r="B6" s="138" t="str">
        <f>VLOOKUP($B$4,[3]Feed_Inventory!$A$5:$AQ$979,4,FALSE)</f>
        <v>Go Media</v>
      </c>
      <c r="C6" s="139" t="s">
        <v>6</v>
      </c>
      <c r="D6" s="8" t="s">
        <v>643</v>
      </c>
    </row>
    <row r="7" spans="1:5" x14ac:dyDescent="0.25">
      <c r="A7" s="137" t="s">
        <v>7</v>
      </c>
      <c r="B7" s="138" t="s">
        <v>874</v>
      </c>
      <c r="C7" s="139" t="s">
        <v>8</v>
      </c>
      <c r="D7" s="8" t="s">
        <v>762</v>
      </c>
    </row>
    <row r="8" spans="1:5" x14ac:dyDescent="0.25">
      <c r="A8" s="137" t="s">
        <v>9</v>
      </c>
      <c r="B8" s="138" t="str">
        <f>VLOOKUP($B$4,[3]Feed_Inventory!$A$5:$AQ$979,7,FALSE)</f>
        <v>Input</v>
      </c>
      <c r="C8" s="139" t="s">
        <v>10</v>
      </c>
      <c r="D8" s="8" t="s">
        <v>524</v>
      </c>
    </row>
    <row r="9" spans="1:5" x14ac:dyDescent="0.25">
      <c r="A9" s="137" t="s">
        <v>11</v>
      </c>
      <c r="B9" s="138" t="str">
        <f>VLOOKUP($B$4,[3]Feed_Inventory!$A$5:$AQ$979,8,FALSE)</f>
        <v>Merkle</v>
      </c>
      <c r="C9" s="139" t="s">
        <v>12</v>
      </c>
      <c r="D9" s="8" t="s">
        <v>523</v>
      </c>
    </row>
    <row r="10" spans="1:5" x14ac:dyDescent="0.25">
      <c r="A10" s="137" t="s">
        <v>13</v>
      </c>
      <c r="B10" s="138" t="str">
        <f>VLOOKUP($B$4,[3]Feed_Inventory!$A$5:$AQ$979,9,FALSE)</f>
        <v>No</v>
      </c>
      <c r="C10" s="139" t="s">
        <v>14</v>
      </c>
      <c r="D10" s="8" t="s">
        <v>874</v>
      </c>
    </row>
    <row r="11" spans="1:5" x14ac:dyDescent="0.25">
      <c r="A11" s="137" t="s">
        <v>15</v>
      </c>
      <c r="B11" s="138" t="str">
        <f>VLOOKUP($B$4,[3]Feed_Inventory!$A$5:$AQ$979,10,FALSE)</f>
        <v>Yes</v>
      </c>
      <c r="C11" s="139" t="s">
        <v>16</v>
      </c>
      <c r="D11" s="8" t="s">
        <v>875</v>
      </c>
    </row>
    <row r="12" spans="1:5" ht="26.25" x14ac:dyDescent="0.25">
      <c r="A12" s="137" t="s">
        <v>17</v>
      </c>
      <c r="B12" s="138" t="str">
        <f>VLOOKUP($B$4,[3]Feed_Inventory!$A$5:$AQ$979,11,FALSE)</f>
        <v>Incremental</v>
      </c>
      <c r="C12" s="139" t="s">
        <v>18</v>
      </c>
      <c r="D12" s="8" t="s">
        <v>876</v>
      </c>
    </row>
    <row r="13" spans="1:5" ht="26.25" x14ac:dyDescent="0.25">
      <c r="A13" s="137" t="s">
        <v>19</v>
      </c>
      <c r="B13" s="138">
        <f>VLOOKUP($B$4,[3]Feed_Inventory!$A$5:$AQ$979,14,FALSE)</f>
        <v>0</v>
      </c>
      <c r="C13" s="139" t="s">
        <v>20</v>
      </c>
      <c r="D13" s="8" t="s">
        <v>524</v>
      </c>
      <c r="E13" s="72"/>
    </row>
    <row r="15" spans="1:5" ht="48" customHeight="1" x14ac:dyDescent="0.25">
      <c r="A15" s="15" t="s">
        <v>21</v>
      </c>
      <c r="B15" s="17" t="s">
        <v>23</v>
      </c>
      <c r="C15" s="17" t="s">
        <v>24</v>
      </c>
      <c r="D15" s="17" t="s">
        <v>877</v>
      </c>
      <c r="E15" s="24" t="s">
        <v>27</v>
      </c>
    </row>
    <row r="16" spans="1:5" ht="30" x14ac:dyDescent="0.25">
      <c r="A16" s="140" t="s">
        <v>878</v>
      </c>
      <c r="B16" s="118" t="s">
        <v>879</v>
      </c>
      <c r="C16" s="124">
        <v>255</v>
      </c>
      <c r="D16" s="42"/>
      <c r="E16" s="124" t="s">
        <v>880</v>
      </c>
    </row>
    <row r="17" spans="1:5" ht="30" x14ac:dyDescent="0.25">
      <c r="A17" s="141" t="s">
        <v>881</v>
      </c>
      <c r="B17" s="98" t="s">
        <v>879</v>
      </c>
      <c r="C17" s="100">
        <v>255</v>
      </c>
      <c r="D17" s="123"/>
      <c r="E17" s="124" t="s">
        <v>882</v>
      </c>
    </row>
    <row r="18" spans="1:5" x14ac:dyDescent="0.25">
      <c r="A18" s="141" t="s">
        <v>728</v>
      </c>
      <c r="B18" s="98" t="s">
        <v>879</v>
      </c>
      <c r="C18" s="100">
        <v>255</v>
      </c>
      <c r="D18" s="123"/>
      <c r="E18" s="122"/>
    </row>
    <row r="19" spans="1:5" ht="15.75" thickBot="1" x14ac:dyDescent="0.3">
      <c r="A19" s="141" t="s">
        <v>883</v>
      </c>
      <c r="B19" s="98" t="s">
        <v>884</v>
      </c>
      <c r="C19" s="116">
        <v>1</v>
      </c>
      <c r="D19" s="155" t="s">
        <v>967</v>
      </c>
      <c r="E19" s="122"/>
    </row>
    <row r="20" spans="1:5" x14ac:dyDescent="0.25">
      <c r="A20" s="141" t="s">
        <v>885</v>
      </c>
      <c r="B20" s="98" t="s">
        <v>879</v>
      </c>
      <c r="C20" s="116">
        <v>255</v>
      </c>
      <c r="D20" s="59"/>
      <c r="E20" s="122"/>
    </row>
    <row r="21" spans="1:5" x14ac:dyDescent="0.25">
      <c r="A21" s="142" t="s">
        <v>886</v>
      </c>
      <c r="B21" s="120" t="s">
        <v>887</v>
      </c>
      <c r="C21" s="121"/>
      <c r="D21" s="143" t="s">
        <v>888</v>
      </c>
      <c r="E21" s="126"/>
    </row>
  </sheetData>
  <mergeCells count="1">
    <mergeCell ref="A3:D3"/>
  </mergeCells>
  <pageMargins left="0.7" right="0.7" top="0.75" bottom="0.75" header="0.3" footer="0.3"/>
  <pageSetup paperSize="9" orientation="portrait" verticalDpi="598"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42E6-788E-4C9C-AACD-F23CA0AAC78D}">
  <dimension ref="A2:F18"/>
  <sheetViews>
    <sheetView workbookViewId="0">
      <selection activeCell="A15" sqref="A15:F18"/>
    </sheetView>
  </sheetViews>
  <sheetFormatPr defaultRowHeight="15" x14ac:dyDescent="0.25"/>
  <cols>
    <col min="1" max="1" width="22.28515625" customWidth="1"/>
    <col min="2" max="3" width="24.5703125" customWidth="1"/>
    <col min="4" max="4" width="46.85546875" bestFit="1" customWidth="1"/>
    <col min="5" max="5" width="46.85546875" customWidth="1"/>
    <col min="6" max="6" width="64" customWidth="1"/>
    <col min="7" max="7" width="74.85546875" bestFit="1" customWidth="1"/>
    <col min="8" max="8" width="51.5703125" customWidth="1"/>
  </cols>
  <sheetData>
    <row r="2" spans="1:6" ht="15.75" thickBot="1" x14ac:dyDescent="0.3"/>
    <row r="3" spans="1:6" ht="15.75" thickBot="1" x14ac:dyDescent="0.3">
      <c r="A3" s="170" t="s">
        <v>0</v>
      </c>
      <c r="B3" s="171"/>
      <c r="C3" s="171"/>
      <c r="D3" s="172"/>
      <c r="E3" s="152"/>
    </row>
    <row r="4" spans="1:6" x14ac:dyDescent="0.25">
      <c r="A4" s="134" t="s">
        <v>1</v>
      </c>
      <c r="B4" s="135">
        <v>23</v>
      </c>
      <c r="C4" s="136" t="s">
        <v>2</v>
      </c>
      <c r="D4" s="8" t="s">
        <v>513</v>
      </c>
      <c r="E4" s="145"/>
    </row>
    <row r="5" spans="1:6" x14ac:dyDescent="0.25">
      <c r="A5" s="137" t="s">
        <v>3</v>
      </c>
      <c r="B5" s="138" t="s">
        <v>889</v>
      </c>
      <c r="C5" s="139" t="s">
        <v>4</v>
      </c>
      <c r="D5" s="8" t="s">
        <v>641</v>
      </c>
      <c r="E5" s="145"/>
    </row>
    <row r="6" spans="1:6" x14ac:dyDescent="0.25">
      <c r="A6" s="137" t="s">
        <v>5</v>
      </c>
      <c r="B6" s="138" t="s">
        <v>890</v>
      </c>
      <c r="C6" s="139" t="s">
        <v>6</v>
      </c>
      <c r="D6" s="8" t="s">
        <v>643</v>
      </c>
      <c r="E6" s="145"/>
    </row>
    <row r="7" spans="1:6" x14ac:dyDescent="0.25">
      <c r="A7" s="137" t="s">
        <v>7</v>
      </c>
      <c r="B7" s="138">
        <v>0</v>
      </c>
      <c r="C7" s="139" t="s">
        <v>8</v>
      </c>
      <c r="D7" s="8" t="s">
        <v>519</v>
      </c>
      <c r="E7" s="145"/>
    </row>
    <row r="8" spans="1:6" x14ac:dyDescent="0.25">
      <c r="A8" s="137" t="s">
        <v>9</v>
      </c>
      <c r="B8" s="138" t="s">
        <v>520</v>
      </c>
      <c r="C8" s="139" t="s">
        <v>10</v>
      </c>
      <c r="D8" s="8">
        <v>0</v>
      </c>
      <c r="E8" s="145"/>
    </row>
    <row r="9" spans="1:6" x14ac:dyDescent="0.25">
      <c r="A9" s="137" t="s">
        <v>11</v>
      </c>
      <c r="B9" s="138" t="s">
        <v>522</v>
      </c>
      <c r="C9" s="139" t="s">
        <v>12</v>
      </c>
      <c r="D9" s="8" t="s">
        <v>523</v>
      </c>
      <c r="E9" s="145"/>
    </row>
    <row r="10" spans="1:6" x14ac:dyDescent="0.25">
      <c r="A10" s="137" t="s">
        <v>13</v>
      </c>
      <c r="B10" s="138" t="s">
        <v>524</v>
      </c>
      <c r="C10" s="139" t="s">
        <v>14</v>
      </c>
      <c r="D10" s="8" t="s">
        <v>590</v>
      </c>
      <c r="E10" s="145"/>
    </row>
    <row r="11" spans="1:6" x14ac:dyDescent="0.25">
      <c r="A11" s="137" t="s">
        <v>15</v>
      </c>
      <c r="B11" s="138" t="s">
        <v>521</v>
      </c>
      <c r="C11" s="139" t="s">
        <v>16</v>
      </c>
      <c r="D11" s="8">
        <v>0</v>
      </c>
      <c r="E11" s="145"/>
    </row>
    <row r="12" spans="1:6" ht="26.25" x14ac:dyDescent="0.25">
      <c r="A12" s="137" t="s">
        <v>17</v>
      </c>
      <c r="B12" s="138" t="s">
        <v>527</v>
      </c>
      <c r="C12" s="139" t="s">
        <v>18</v>
      </c>
      <c r="D12" s="8" t="s">
        <v>591</v>
      </c>
      <c r="E12" s="145"/>
    </row>
    <row r="13" spans="1:6" ht="26.25" x14ac:dyDescent="0.25">
      <c r="A13" s="137" t="s">
        <v>19</v>
      </c>
      <c r="B13" s="138" t="s">
        <v>891</v>
      </c>
      <c r="C13" s="139" t="s">
        <v>20</v>
      </c>
      <c r="D13" s="8" t="s">
        <v>524</v>
      </c>
      <c r="E13" s="145"/>
      <c r="F13" s="72"/>
    </row>
    <row r="15" spans="1:6" ht="48" customHeight="1" thickBot="1" x14ac:dyDescent="0.3">
      <c r="A15" s="15" t="s">
        <v>21</v>
      </c>
      <c r="B15" s="17" t="s">
        <v>23</v>
      </c>
      <c r="C15" s="17" t="s">
        <v>24</v>
      </c>
      <c r="D15" s="17" t="s">
        <v>895</v>
      </c>
      <c r="E15" s="58" t="s">
        <v>771</v>
      </c>
      <c r="F15" s="24" t="s">
        <v>27</v>
      </c>
    </row>
    <row r="16" spans="1:6" x14ac:dyDescent="0.25">
      <c r="A16" s="148" t="s">
        <v>892</v>
      </c>
      <c r="B16" s="118" t="s">
        <v>720</v>
      </c>
      <c r="C16" s="124"/>
      <c r="D16" s="42" t="s">
        <v>939</v>
      </c>
      <c r="E16" s="42"/>
      <c r="F16" s="149"/>
    </row>
    <row r="17" spans="1:6" x14ac:dyDescent="0.25">
      <c r="A17" s="150" t="s">
        <v>893</v>
      </c>
      <c r="B17" s="98" t="s">
        <v>938</v>
      </c>
      <c r="C17" s="100" t="s">
        <v>937</v>
      </c>
      <c r="D17" s="147" t="s">
        <v>940</v>
      </c>
      <c r="E17" s="147"/>
      <c r="F17" s="151"/>
    </row>
    <row r="18" spans="1:6" ht="38.25" x14ac:dyDescent="0.25">
      <c r="A18" s="141"/>
      <c r="B18" s="98"/>
      <c r="C18" s="100"/>
      <c r="D18" s="147" t="s">
        <v>941</v>
      </c>
      <c r="E18" s="147" t="s">
        <v>942</v>
      </c>
      <c r="F18" s="122" t="s">
        <v>943</v>
      </c>
    </row>
  </sheetData>
  <mergeCells count="1">
    <mergeCell ref="A3:D3"/>
  </mergeCells>
  <pageMargins left="0.7" right="0.7" top="0.75" bottom="0.75" header="0.3" footer="0.3"/>
  <pageSetup paperSize="9" orientation="portrait" verticalDpi="598"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DFA0F-A159-47E4-8AD8-635507E6E788}">
  <dimension ref="A2:F37"/>
  <sheetViews>
    <sheetView topLeftCell="A4" workbookViewId="0">
      <selection activeCell="F36" sqref="F36"/>
    </sheetView>
  </sheetViews>
  <sheetFormatPr defaultRowHeight="15" x14ac:dyDescent="0.25"/>
  <cols>
    <col min="1" max="1" width="22.28515625" customWidth="1"/>
    <col min="2" max="2" width="24.140625" customWidth="1"/>
    <col min="3" max="3" width="24.5703125" customWidth="1"/>
    <col min="4" max="4" width="46.85546875" bestFit="1" customWidth="1"/>
    <col min="5" max="5" width="46.85546875" customWidth="1"/>
    <col min="6" max="6" width="64" customWidth="1"/>
    <col min="7" max="7" width="74.85546875" bestFit="1" customWidth="1"/>
    <col min="8" max="8" width="51.5703125" customWidth="1"/>
  </cols>
  <sheetData>
    <row r="2" spans="1:6" ht="15.75" thickBot="1" x14ac:dyDescent="0.3"/>
    <row r="3" spans="1:6" ht="15.75" thickBot="1" x14ac:dyDescent="0.3">
      <c r="A3" s="170" t="s">
        <v>0</v>
      </c>
      <c r="B3" s="171"/>
      <c r="C3" s="171"/>
      <c r="D3" s="172"/>
      <c r="E3" s="144"/>
    </row>
    <row r="4" spans="1:6" x14ac:dyDescent="0.25">
      <c r="A4" s="134" t="s">
        <v>1</v>
      </c>
      <c r="B4" s="135">
        <v>24</v>
      </c>
      <c r="C4" s="136" t="s">
        <v>2</v>
      </c>
      <c r="D4" s="8" t="s">
        <v>513</v>
      </c>
      <c r="E4" s="145"/>
    </row>
    <row r="5" spans="1:6" x14ac:dyDescent="0.25">
      <c r="A5" s="137" t="s">
        <v>3</v>
      </c>
      <c r="B5" s="138" t="s">
        <v>918</v>
      </c>
      <c r="C5" s="139" t="s">
        <v>4</v>
      </c>
      <c r="D5" s="8" t="s">
        <v>641</v>
      </c>
      <c r="E5" s="145"/>
    </row>
    <row r="6" spans="1:6" x14ac:dyDescent="0.25">
      <c r="A6" s="137" t="s">
        <v>5</v>
      </c>
      <c r="B6" s="138" t="s">
        <v>890</v>
      </c>
      <c r="C6" s="139" t="s">
        <v>6</v>
      </c>
      <c r="D6" s="8" t="s">
        <v>643</v>
      </c>
      <c r="E6" s="145"/>
    </row>
    <row r="7" spans="1:6" x14ac:dyDescent="0.25">
      <c r="A7" s="137" t="s">
        <v>7</v>
      </c>
      <c r="B7" s="138">
        <v>0</v>
      </c>
      <c r="C7" s="139" t="s">
        <v>8</v>
      </c>
      <c r="D7" s="8" t="s">
        <v>519</v>
      </c>
      <c r="E7" s="145"/>
    </row>
    <row r="8" spans="1:6" x14ac:dyDescent="0.25">
      <c r="A8" s="137" t="s">
        <v>9</v>
      </c>
      <c r="B8" s="138" t="s">
        <v>520</v>
      </c>
      <c r="C8" s="139" t="s">
        <v>10</v>
      </c>
      <c r="D8" s="8">
        <v>0</v>
      </c>
      <c r="E8" s="145"/>
    </row>
    <row r="9" spans="1:6" x14ac:dyDescent="0.25">
      <c r="A9" s="137" t="s">
        <v>11</v>
      </c>
      <c r="B9" s="138" t="s">
        <v>522</v>
      </c>
      <c r="C9" s="139" t="s">
        <v>12</v>
      </c>
      <c r="D9" s="8" t="s">
        <v>523</v>
      </c>
      <c r="E9" s="145"/>
    </row>
    <row r="10" spans="1:6" x14ac:dyDescent="0.25">
      <c r="A10" s="137" t="s">
        <v>13</v>
      </c>
      <c r="B10" s="138" t="s">
        <v>524</v>
      </c>
      <c r="C10" s="139" t="s">
        <v>14</v>
      </c>
      <c r="D10" s="8" t="s">
        <v>590</v>
      </c>
      <c r="E10" s="145"/>
    </row>
    <row r="11" spans="1:6" x14ac:dyDescent="0.25">
      <c r="A11" s="137" t="s">
        <v>15</v>
      </c>
      <c r="B11" s="138" t="s">
        <v>521</v>
      </c>
      <c r="C11" s="139" t="s">
        <v>16</v>
      </c>
      <c r="D11" s="8">
        <v>0</v>
      </c>
      <c r="E11" s="145"/>
    </row>
    <row r="12" spans="1:6" ht="26.25" x14ac:dyDescent="0.25">
      <c r="A12" s="137" t="s">
        <v>17</v>
      </c>
      <c r="B12" s="138" t="s">
        <v>527</v>
      </c>
      <c r="C12" s="139" t="s">
        <v>18</v>
      </c>
      <c r="D12" s="8" t="s">
        <v>710</v>
      </c>
      <c r="E12" s="145"/>
    </row>
    <row r="13" spans="1:6" ht="26.25" x14ac:dyDescent="0.25">
      <c r="A13" s="137" t="s">
        <v>19</v>
      </c>
      <c r="B13" s="138" t="s">
        <v>919</v>
      </c>
      <c r="C13" s="139" t="s">
        <v>20</v>
      </c>
      <c r="D13" s="8" t="s">
        <v>524</v>
      </c>
      <c r="E13" s="145"/>
      <c r="F13" s="72"/>
    </row>
    <row r="15" spans="1:6" ht="48" customHeight="1" thickBot="1" x14ac:dyDescent="0.3">
      <c r="A15" s="15" t="s">
        <v>21</v>
      </c>
      <c r="B15" s="17" t="s">
        <v>23</v>
      </c>
      <c r="C15" s="17" t="s">
        <v>24</v>
      </c>
      <c r="D15" s="17" t="s">
        <v>944</v>
      </c>
      <c r="E15" s="58" t="s">
        <v>771</v>
      </c>
      <c r="F15" s="24" t="s">
        <v>27</v>
      </c>
    </row>
    <row r="16" spans="1:6" x14ac:dyDescent="0.25">
      <c r="A16" s="153" t="s">
        <v>920</v>
      </c>
      <c r="B16" s="118" t="s">
        <v>912</v>
      </c>
      <c r="C16" s="124"/>
      <c r="D16" s="42" t="s">
        <v>946</v>
      </c>
      <c r="E16" s="118" t="s">
        <v>921</v>
      </c>
      <c r="F16" s="149"/>
    </row>
    <row r="17" spans="1:6" ht="30" x14ac:dyDescent="0.25">
      <c r="A17" s="101" t="s">
        <v>900</v>
      </c>
      <c r="B17" s="99" t="s">
        <v>914</v>
      </c>
      <c r="C17" s="100">
        <v>100</v>
      </c>
      <c r="D17" s="147" t="s">
        <v>947</v>
      </c>
      <c r="E17" s="100" t="s">
        <v>922</v>
      </c>
      <c r="F17" s="151" t="s">
        <v>948</v>
      </c>
    </row>
    <row r="18" spans="1:6" ht="30" x14ac:dyDescent="0.25">
      <c r="A18" s="101"/>
      <c r="B18" s="99"/>
      <c r="C18" s="100"/>
      <c r="D18" s="147" t="s">
        <v>639</v>
      </c>
      <c r="E18" s="23"/>
      <c r="F18" s="151" t="s">
        <v>945</v>
      </c>
    </row>
    <row r="19" spans="1:6" ht="30" x14ac:dyDescent="0.25">
      <c r="A19" s="101" t="s">
        <v>911</v>
      </c>
      <c r="B19" s="98" t="s">
        <v>912</v>
      </c>
      <c r="C19" s="100"/>
      <c r="D19" s="147" t="s">
        <v>949</v>
      </c>
      <c r="E19" s="100" t="s">
        <v>923</v>
      </c>
      <c r="F19" s="122"/>
    </row>
    <row r="20" spans="1:6" ht="30" x14ac:dyDescent="0.25">
      <c r="A20" s="154">
        <v>1</v>
      </c>
      <c r="B20" s="98" t="s">
        <v>912</v>
      </c>
      <c r="C20" s="100"/>
      <c r="D20" s="147" t="s">
        <v>950</v>
      </c>
      <c r="E20" s="100" t="s">
        <v>924</v>
      </c>
      <c r="F20" s="122"/>
    </row>
    <row r="21" spans="1:6" ht="30" x14ac:dyDescent="0.25">
      <c r="A21" s="154">
        <v>2</v>
      </c>
      <c r="B21" s="98" t="s">
        <v>912</v>
      </c>
      <c r="C21" s="100"/>
      <c r="D21" s="147" t="s">
        <v>962</v>
      </c>
      <c r="E21" s="100" t="s">
        <v>925</v>
      </c>
      <c r="F21" s="122"/>
    </row>
    <row r="22" spans="1:6" ht="30" x14ac:dyDescent="0.25">
      <c r="A22" s="154">
        <v>3</v>
      </c>
      <c r="B22" s="98" t="s">
        <v>912</v>
      </c>
      <c r="C22" s="100"/>
      <c r="D22" s="147" t="s">
        <v>951</v>
      </c>
      <c r="E22" s="100" t="s">
        <v>926</v>
      </c>
      <c r="F22" s="151"/>
    </row>
    <row r="23" spans="1:6" ht="30" x14ac:dyDescent="0.25">
      <c r="A23" s="154">
        <v>4</v>
      </c>
      <c r="B23" s="98" t="s">
        <v>912</v>
      </c>
      <c r="C23" s="100"/>
      <c r="D23" s="147" t="s">
        <v>952</v>
      </c>
      <c r="E23" s="100" t="s">
        <v>927</v>
      </c>
      <c r="F23" s="151"/>
    </row>
    <row r="24" spans="1:6" ht="30" x14ac:dyDescent="0.25">
      <c r="A24" s="154">
        <v>5</v>
      </c>
      <c r="B24" s="98" t="s">
        <v>912</v>
      </c>
      <c r="C24" s="100"/>
      <c r="D24" s="147" t="s">
        <v>953</v>
      </c>
      <c r="E24" s="100" t="s">
        <v>928</v>
      </c>
      <c r="F24" s="151"/>
    </row>
    <row r="25" spans="1:6" ht="30" x14ac:dyDescent="0.25">
      <c r="A25" s="154">
        <v>7</v>
      </c>
      <c r="B25" s="98" t="s">
        <v>912</v>
      </c>
      <c r="C25" s="100"/>
      <c r="D25" s="147" t="s">
        <v>963</v>
      </c>
      <c r="E25" s="100" t="s">
        <v>965</v>
      </c>
      <c r="F25" s="151"/>
    </row>
    <row r="26" spans="1:6" ht="30" x14ac:dyDescent="0.25">
      <c r="A26" s="154">
        <v>8</v>
      </c>
      <c r="B26" s="98" t="s">
        <v>912</v>
      </c>
      <c r="C26" s="100"/>
      <c r="D26" s="147" t="s">
        <v>954</v>
      </c>
      <c r="E26" s="100" t="s">
        <v>929</v>
      </c>
      <c r="F26" s="151"/>
    </row>
    <row r="27" spans="1:6" ht="30" x14ac:dyDescent="0.25">
      <c r="A27" s="154">
        <v>9</v>
      </c>
      <c r="B27" s="98" t="s">
        <v>912</v>
      </c>
      <c r="C27" s="100"/>
      <c r="D27" s="147" t="s">
        <v>955</v>
      </c>
      <c r="E27" s="100" t="s">
        <v>930</v>
      </c>
      <c r="F27" s="151"/>
    </row>
    <row r="28" spans="1:6" ht="30" x14ac:dyDescent="0.25">
      <c r="A28" s="154">
        <v>10</v>
      </c>
      <c r="B28" s="98" t="s">
        <v>912</v>
      </c>
      <c r="C28" s="100"/>
      <c r="D28" s="147" t="s">
        <v>956</v>
      </c>
      <c r="E28" s="100" t="s">
        <v>931</v>
      </c>
      <c r="F28" s="151"/>
    </row>
    <row r="29" spans="1:6" ht="30" x14ac:dyDescent="0.25">
      <c r="A29" s="154">
        <v>11</v>
      </c>
      <c r="B29" s="98" t="s">
        <v>912</v>
      </c>
      <c r="C29" s="100"/>
      <c r="D29" s="147" t="s">
        <v>957</v>
      </c>
      <c r="E29" s="100" t="s">
        <v>932</v>
      </c>
      <c r="F29" s="151"/>
    </row>
    <row r="30" spans="1:6" ht="30" x14ac:dyDescent="0.25">
      <c r="A30" s="154">
        <v>12</v>
      </c>
      <c r="B30" s="98" t="s">
        <v>912</v>
      </c>
      <c r="C30" s="100"/>
      <c r="D30" s="147" t="s">
        <v>958</v>
      </c>
      <c r="E30" s="100" t="s">
        <v>933</v>
      </c>
      <c r="F30" s="151"/>
    </row>
    <row r="31" spans="1:6" ht="30" x14ac:dyDescent="0.25">
      <c r="A31" s="154">
        <v>14</v>
      </c>
      <c r="B31" s="98" t="s">
        <v>912</v>
      </c>
      <c r="C31" s="100"/>
      <c r="D31" s="147" t="s">
        <v>959</v>
      </c>
      <c r="E31" s="100" t="s">
        <v>934</v>
      </c>
      <c r="F31" s="151"/>
    </row>
    <row r="32" spans="1:6" ht="30" x14ac:dyDescent="0.25">
      <c r="A32" s="154">
        <v>15</v>
      </c>
      <c r="B32" s="98" t="s">
        <v>912</v>
      </c>
      <c r="C32" s="100"/>
      <c r="D32" s="147" t="s">
        <v>964</v>
      </c>
      <c r="E32" s="100" t="s">
        <v>966</v>
      </c>
      <c r="F32" s="151"/>
    </row>
    <row r="33" spans="1:6" ht="30" x14ac:dyDescent="0.25">
      <c r="A33" s="154">
        <v>16</v>
      </c>
      <c r="B33" s="98" t="s">
        <v>912</v>
      </c>
      <c r="C33" s="100"/>
      <c r="D33" s="147" t="s">
        <v>960</v>
      </c>
      <c r="E33" s="100" t="s">
        <v>935</v>
      </c>
      <c r="F33" s="151"/>
    </row>
    <row r="34" spans="1:6" ht="30" x14ac:dyDescent="0.25">
      <c r="A34" s="154">
        <v>17</v>
      </c>
      <c r="B34" s="98" t="s">
        <v>912</v>
      </c>
      <c r="C34" s="100"/>
      <c r="D34" s="147" t="s">
        <v>961</v>
      </c>
      <c r="E34" s="100" t="s">
        <v>936</v>
      </c>
      <c r="F34" s="151"/>
    </row>
    <row r="35" spans="1:6" x14ac:dyDescent="0.25">
      <c r="A35" s="162"/>
      <c r="B35" s="163"/>
      <c r="C35" s="164"/>
      <c r="D35" s="165" t="s">
        <v>988</v>
      </c>
      <c r="E35" s="164"/>
      <c r="F35" s="166" t="s">
        <v>989</v>
      </c>
    </row>
    <row r="36" spans="1:6" ht="15.75" thickBot="1" x14ac:dyDescent="0.3">
      <c r="A36" s="32"/>
      <c r="B36" s="120" t="s">
        <v>972</v>
      </c>
      <c r="C36" s="103">
        <v>4</v>
      </c>
      <c r="D36" s="169" t="s">
        <v>971</v>
      </c>
      <c r="E36" s="103"/>
      <c r="F36" s="168" t="s">
        <v>984</v>
      </c>
    </row>
    <row r="37" spans="1:6" x14ac:dyDescent="0.25">
      <c r="A37" s="158"/>
      <c r="B37" s="159"/>
      <c r="C37" s="160"/>
      <c r="D37" s="161"/>
      <c r="E37" s="160"/>
      <c r="F37" s="160"/>
    </row>
  </sheetData>
  <mergeCells count="1">
    <mergeCell ref="A3:D3"/>
  </mergeCells>
  <pageMargins left="0.7" right="0.7" top="0.75" bottom="0.75" header="0.3" footer="0.3"/>
  <pageSetup paperSize="9" orientation="portrait" verticalDpi="598"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F37DB-3407-43AD-8120-5E52BF9FAF72}">
  <dimension ref="A2:F45"/>
  <sheetViews>
    <sheetView topLeftCell="A4" workbookViewId="0">
      <selection activeCell="D17" sqref="D17"/>
    </sheetView>
  </sheetViews>
  <sheetFormatPr defaultRowHeight="15" x14ac:dyDescent="0.25"/>
  <cols>
    <col min="1" max="1" width="22.28515625" customWidth="1"/>
    <col min="2" max="2" width="24.140625" customWidth="1"/>
    <col min="3" max="3" width="24.5703125" customWidth="1"/>
    <col min="4" max="4" width="35.85546875" customWidth="1"/>
    <col min="5" max="5" width="46.85546875" customWidth="1"/>
    <col min="6" max="6" width="64" customWidth="1"/>
    <col min="7" max="7" width="74.85546875" bestFit="1" customWidth="1"/>
    <col min="8" max="8" width="51.5703125" customWidth="1"/>
  </cols>
  <sheetData>
    <row r="2" spans="1:6" ht="15.75" thickBot="1" x14ac:dyDescent="0.3"/>
    <row r="3" spans="1:6" ht="15.75" thickBot="1" x14ac:dyDescent="0.3">
      <c r="A3" s="170" t="s">
        <v>0</v>
      </c>
      <c r="B3" s="171"/>
      <c r="C3" s="171"/>
      <c r="D3" s="172"/>
      <c r="E3" s="152"/>
    </row>
    <row r="4" spans="1:6" x14ac:dyDescent="0.25">
      <c r="A4" s="134" t="s">
        <v>1</v>
      </c>
      <c r="B4" s="135">
        <v>25</v>
      </c>
      <c r="C4" s="136" t="s">
        <v>2</v>
      </c>
      <c r="D4" s="8" t="s">
        <v>513</v>
      </c>
      <c r="E4" s="145"/>
    </row>
    <row r="5" spans="1:6" x14ac:dyDescent="0.25">
      <c r="A5" s="137" t="s">
        <v>3</v>
      </c>
      <c r="B5" s="138" t="s">
        <v>896</v>
      </c>
      <c r="C5" s="139" t="s">
        <v>4</v>
      </c>
      <c r="D5" s="8" t="s">
        <v>641</v>
      </c>
      <c r="E5" s="145"/>
    </row>
    <row r="6" spans="1:6" x14ac:dyDescent="0.25">
      <c r="A6" s="137" t="s">
        <v>5</v>
      </c>
      <c r="B6" s="138" t="s">
        <v>890</v>
      </c>
      <c r="C6" s="139" t="s">
        <v>6</v>
      </c>
      <c r="D6" s="8" t="s">
        <v>643</v>
      </c>
      <c r="E6" s="145"/>
    </row>
    <row r="7" spans="1:6" x14ac:dyDescent="0.25">
      <c r="A7" s="137" t="s">
        <v>7</v>
      </c>
      <c r="B7" s="138">
        <v>0</v>
      </c>
      <c r="C7" s="139" t="s">
        <v>8</v>
      </c>
      <c r="D7" s="8" t="s">
        <v>519</v>
      </c>
      <c r="E7" s="145"/>
    </row>
    <row r="8" spans="1:6" x14ac:dyDescent="0.25">
      <c r="A8" s="137" t="s">
        <v>9</v>
      </c>
      <c r="B8" s="138" t="s">
        <v>520</v>
      </c>
      <c r="C8" s="139" t="s">
        <v>10</v>
      </c>
      <c r="D8" s="8">
        <v>0</v>
      </c>
      <c r="E8" s="145"/>
    </row>
    <row r="9" spans="1:6" x14ac:dyDescent="0.25">
      <c r="A9" s="137" t="s">
        <v>11</v>
      </c>
      <c r="B9" s="138" t="s">
        <v>522</v>
      </c>
      <c r="C9" s="139" t="s">
        <v>12</v>
      </c>
      <c r="D9" s="8" t="s">
        <v>523</v>
      </c>
      <c r="E9" s="145"/>
    </row>
    <row r="10" spans="1:6" x14ac:dyDescent="0.25">
      <c r="A10" s="137" t="s">
        <v>13</v>
      </c>
      <c r="B10" s="138" t="s">
        <v>524</v>
      </c>
      <c r="C10" s="139" t="s">
        <v>14</v>
      </c>
      <c r="D10" s="8" t="s">
        <v>590</v>
      </c>
      <c r="E10" s="145"/>
    </row>
    <row r="11" spans="1:6" x14ac:dyDescent="0.25">
      <c r="A11" s="137" t="s">
        <v>15</v>
      </c>
      <c r="B11" s="138" t="s">
        <v>521</v>
      </c>
      <c r="C11" s="139" t="s">
        <v>16</v>
      </c>
      <c r="D11" s="8">
        <v>0</v>
      </c>
      <c r="E11" s="145"/>
    </row>
    <row r="12" spans="1:6" ht="26.25" x14ac:dyDescent="0.25">
      <c r="A12" s="137" t="s">
        <v>17</v>
      </c>
      <c r="B12" s="138" t="s">
        <v>527</v>
      </c>
      <c r="C12" s="139" t="s">
        <v>18</v>
      </c>
      <c r="D12" s="8" t="s">
        <v>710</v>
      </c>
      <c r="E12" s="145"/>
    </row>
    <row r="13" spans="1:6" ht="26.25" x14ac:dyDescent="0.25">
      <c r="A13" s="137" t="s">
        <v>19</v>
      </c>
      <c r="B13" s="138" t="s">
        <v>897</v>
      </c>
      <c r="C13" s="139" t="s">
        <v>20</v>
      </c>
      <c r="D13" s="8" t="s">
        <v>524</v>
      </c>
      <c r="E13" s="145"/>
      <c r="F13" s="72"/>
    </row>
    <row r="15" spans="1:6" ht="48" customHeight="1" thickBot="1" x14ac:dyDescent="0.3">
      <c r="A15" s="15" t="s">
        <v>21</v>
      </c>
      <c r="B15" s="17" t="s">
        <v>23</v>
      </c>
      <c r="C15" s="17" t="s">
        <v>24</v>
      </c>
      <c r="D15" s="17" t="s">
        <v>944</v>
      </c>
      <c r="E15" s="58" t="s">
        <v>771</v>
      </c>
      <c r="F15" s="24" t="s">
        <v>27</v>
      </c>
    </row>
    <row r="16" spans="1:6" ht="15.75" thickBot="1" x14ac:dyDescent="0.3">
      <c r="A16" s="100" t="s">
        <v>898</v>
      </c>
      <c r="B16" s="98" t="s">
        <v>912</v>
      </c>
      <c r="C16" s="100"/>
      <c r="D16" s="42"/>
      <c r="E16" s="98" t="s">
        <v>894</v>
      </c>
      <c r="F16" s="124"/>
    </row>
    <row r="17" spans="1:6" ht="30" x14ac:dyDescent="0.25">
      <c r="A17" s="100" t="s">
        <v>899</v>
      </c>
      <c r="B17" s="98" t="s">
        <v>913</v>
      </c>
      <c r="C17" s="100"/>
      <c r="D17" s="123" t="s">
        <v>987</v>
      </c>
      <c r="E17" s="100" t="s">
        <v>986</v>
      </c>
      <c r="F17" s="124"/>
    </row>
    <row r="18" spans="1:6" ht="41.45" customHeight="1" x14ac:dyDescent="0.25">
      <c r="A18" s="100" t="s">
        <v>900</v>
      </c>
      <c r="B18" s="99" t="s">
        <v>914</v>
      </c>
      <c r="C18" s="100">
        <v>100</v>
      </c>
      <c r="D18" s="157" t="s">
        <v>969</v>
      </c>
      <c r="E18" s="146"/>
      <c r="F18" s="196" t="s">
        <v>968</v>
      </c>
    </row>
    <row r="19" spans="1:6" ht="50.1" customHeight="1" x14ac:dyDescent="0.25">
      <c r="A19" s="100" t="s">
        <v>901</v>
      </c>
      <c r="B19" s="99" t="s">
        <v>914</v>
      </c>
      <c r="C19" s="100">
        <v>50</v>
      </c>
      <c r="D19" s="157" t="s">
        <v>970</v>
      </c>
      <c r="E19" s="146"/>
      <c r="F19" s="197"/>
    </row>
    <row r="20" spans="1:6" ht="30" x14ac:dyDescent="0.25">
      <c r="A20" s="100" t="s">
        <v>902</v>
      </c>
      <c r="B20" s="98" t="s">
        <v>915</v>
      </c>
      <c r="C20" s="100"/>
      <c r="D20" s="156" t="s">
        <v>973</v>
      </c>
      <c r="E20" s="111"/>
      <c r="F20" s="122"/>
    </row>
    <row r="21" spans="1:6" ht="30" x14ac:dyDescent="0.25">
      <c r="A21" s="100" t="s">
        <v>903</v>
      </c>
      <c r="B21" s="99" t="s">
        <v>916</v>
      </c>
      <c r="C21" s="100">
        <v>3</v>
      </c>
      <c r="D21" s="100" t="s">
        <v>974</v>
      </c>
      <c r="E21" s="100"/>
      <c r="F21" s="100"/>
    </row>
    <row r="22" spans="1:6" ht="30" x14ac:dyDescent="0.25">
      <c r="A22" s="100" t="s">
        <v>904</v>
      </c>
      <c r="B22" s="99" t="s">
        <v>916</v>
      </c>
      <c r="C22" s="100">
        <v>3</v>
      </c>
      <c r="D22" s="100" t="s">
        <v>975</v>
      </c>
      <c r="E22" s="100"/>
      <c r="F22" s="100"/>
    </row>
    <row r="23" spans="1:6" ht="30" x14ac:dyDescent="0.25">
      <c r="A23" s="100" t="s">
        <v>905</v>
      </c>
      <c r="B23" s="98" t="s">
        <v>913</v>
      </c>
      <c r="C23" s="100"/>
      <c r="D23" s="100" t="s">
        <v>976</v>
      </c>
      <c r="E23" s="100"/>
      <c r="F23" s="100"/>
    </row>
    <row r="24" spans="1:6" ht="30" x14ac:dyDescent="0.25">
      <c r="A24" s="100" t="s">
        <v>906</v>
      </c>
      <c r="B24" s="99" t="s">
        <v>917</v>
      </c>
      <c r="C24" s="100">
        <v>8</v>
      </c>
      <c r="D24" s="100" t="s">
        <v>977</v>
      </c>
      <c r="E24" s="100"/>
      <c r="F24" s="100"/>
    </row>
    <row r="25" spans="1:6" x14ac:dyDescent="0.25">
      <c r="A25" s="100" t="s">
        <v>907</v>
      </c>
      <c r="B25" s="99" t="s">
        <v>917</v>
      </c>
      <c r="C25" s="100">
        <v>100</v>
      </c>
      <c r="D25" s="100" t="s">
        <v>978</v>
      </c>
      <c r="E25" s="100"/>
      <c r="F25" s="100"/>
    </row>
    <row r="26" spans="1:6" ht="30" x14ac:dyDescent="0.25">
      <c r="A26" s="100" t="s">
        <v>908</v>
      </c>
      <c r="B26" s="99" t="s">
        <v>917</v>
      </c>
      <c r="C26" s="100">
        <v>100</v>
      </c>
      <c r="D26" s="100" t="s">
        <v>979</v>
      </c>
      <c r="E26" s="100"/>
      <c r="F26" s="100"/>
    </row>
    <row r="27" spans="1:6" ht="30" x14ac:dyDescent="0.25">
      <c r="A27" s="100" t="s">
        <v>909</v>
      </c>
      <c r="B27" s="99" t="s">
        <v>917</v>
      </c>
      <c r="C27" s="100">
        <v>100</v>
      </c>
      <c r="D27" s="100" t="s">
        <v>980</v>
      </c>
      <c r="E27" s="100"/>
      <c r="F27" s="100"/>
    </row>
    <row r="28" spans="1:6" ht="30" x14ac:dyDescent="0.25">
      <c r="A28" s="100" t="s">
        <v>910</v>
      </c>
      <c r="B28" s="98" t="s">
        <v>915</v>
      </c>
      <c r="C28" s="100"/>
      <c r="D28" s="100" t="s">
        <v>981</v>
      </c>
      <c r="E28" s="100"/>
      <c r="F28" s="100"/>
    </row>
    <row r="29" spans="1:6" x14ac:dyDescent="0.25">
      <c r="A29" s="100" t="s">
        <v>911</v>
      </c>
      <c r="B29" s="98" t="s">
        <v>912</v>
      </c>
      <c r="C29" s="100"/>
      <c r="D29" s="100" t="s">
        <v>982</v>
      </c>
      <c r="E29" s="100"/>
      <c r="F29" s="100"/>
    </row>
    <row r="30" spans="1:6" x14ac:dyDescent="0.25">
      <c r="A30" s="115">
        <v>1</v>
      </c>
      <c r="B30" s="98" t="s">
        <v>912</v>
      </c>
      <c r="C30" s="100"/>
      <c r="D30" s="147" t="s">
        <v>950</v>
      </c>
      <c r="E30" s="100"/>
      <c r="F30" s="100"/>
    </row>
    <row r="31" spans="1:6" x14ac:dyDescent="0.25">
      <c r="A31" s="115">
        <v>2</v>
      </c>
      <c r="B31" s="98" t="s">
        <v>912</v>
      </c>
      <c r="C31" s="100"/>
      <c r="D31" s="147" t="s">
        <v>962</v>
      </c>
      <c r="E31" s="100"/>
      <c r="F31" s="100"/>
    </row>
    <row r="32" spans="1:6" x14ac:dyDescent="0.25">
      <c r="A32" s="115">
        <v>3</v>
      </c>
      <c r="B32" s="98" t="s">
        <v>912</v>
      </c>
      <c r="C32" s="100"/>
      <c r="D32" s="147" t="s">
        <v>951</v>
      </c>
      <c r="E32" s="100"/>
      <c r="F32" s="100"/>
    </row>
    <row r="33" spans="1:6" x14ac:dyDescent="0.25">
      <c r="A33" s="115">
        <v>4</v>
      </c>
      <c r="B33" s="98" t="s">
        <v>912</v>
      </c>
      <c r="C33" s="100"/>
      <c r="D33" s="147" t="s">
        <v>952</v>
      </c>
      <c r="E33" s="100"/>
      <c r="F33" s="100"/>
    </row>
    <row r="34" spans="1:6" x14ac:dyDescent="0.25">
      <c r="A34" s="115">
        <v>5</v>
      </c>
      <c r="B34" s="98" t="s">
        <v>912</v>
      </c>
      <c r="C34" s="100"/>
      <c r="D34" s="147" t="s">
        <v>953</v>
      </c>
      <c r="E34" s="100"/>
      <c r="F34" s="100"/>
    </row>
    <row r="35" spans="1:6" x14ac:dyDescent="0.25">
      <c r="A35" s="115">
        <v>7</v>
      </c>
      <c r="B35" s="98" t="s">
        <v>912</v>
      </c>
      <c r="C35" s="100"/>
      <c r="D35" s="147" t="s">
        <v>963</v>
      </c>
      <c r="E35" s="100"/>
      <c r="F35" s="100"/>
    </row>
    <row r="36" spans="1:6" x14ac:dyDescent="0.25">
      <c r="A36" s="115">
        <v>8</v>
      </c>
      <c r="B36" s="98" t="s">
        <v>912</v>
      </c>
      <c r="C36" s="100"/>
      <c r="D36" s="147" t="s">
        <v>954</v>
      </c>
      <c r="E36" s="100"/>
      <c r="F36" s="100"/>
    </row>
    <row r="37" spans="1:6" x14ac:dyDescent="0.25">
      <c r="A37" s="115">
        <v>9</v>
      </c>
      <c r="B37" s="98" t="s">
        <v>912</v>
      </c>
      <c r="C37" s="100"/>
      <c r="D37" s="147" t="s">
        <v>955</v>
      </c>
      <c r="E37" s="100"/>
      <c r="F37" s="100"/>
    </row>
    <row r="38" spans="1:6" x14ac:dyDescent="0.25">
      <c r="A38" s="115">
        <v>10</v>
      </c>
      <c r="B38" s="98" t="s">
        <v>912</v>
      </c>
      <c r="C38" s="100"/>
      <c r="D38" s="147" t="s">
        <v>956</v>
      </c>
      <c r="E38" s="100"/>
      <c r="F38" s="100"/>
    </row>
    <row r="39" spans="1:6" x14ac:dyDescent="0.25">
      <c r="A39" s="115">
        <v>11</v>
      </c>
      <c r="B39" s="98" t="s">
        <v>912</v>
      </c>
      <c r="C39" s="100"/>
      <c r="D39" s="147" t="s">
        <v>957</v>
      </c>
      <c r="E39" s="100"/>
      <c r="F39" s="100"/>
    </row>
    <row r="40" spans="1:6" x14ac:dyDescent="0.25">
      <c r="A40" s="115">
        <v>12</v>
      </c>
      <c r="B40" s="98" t="s">
        <v>912</v>
      </c>
      <c r="C40" s="100"/>
      <c r="D40" s="147" t="s">
        <v>958</v>
      </c>
      <c r="E40" s="100"/>
      <c r="F40" s="100"/>
    </row>
    <row r="41" spans="1:6" x14ac:dyDescent="0.25">
      <c r="A41" s="115">
        <v>14</v>
      </c>
      <c r="B41" s="98" t="s">
        <v>912</v>
      </c>
      <c r="C41" s="100"/>
      <c r="D41" s="147" t="s">
        <v>959</v>
      </c>
      <c r="E41" s="100"/>
      <c r="F41" s="100"/>
    </row>
    <row r="42" spans="1:6" x14ac:dyDescent="0.25">
      <c r="A42" s="115">
        <v>15</v>
      </c>
      <c r="B42" s="98" t="s">
        <v>912</v>
      </c>
      <c r="C42" s="100"/>
      <c r="D42" s="147" t="s">
        <v>964</v>
      </c>
      <c r="E42" s="100"/>
      <c r="F42" s="100"/>
    </row>
    <row r="43" spans="1:6" x14ac:dyDescent="0.25">
      <c r="A43" s="115">
        <v>16</v>
      </c>
      <c r="B43" s="98" t="s">
        <v>912</v>
      </c>
      <c r="C43" s="100"/>
      <c r="D43" s="147" t="s">
        <v>960</v>
      </c>
      <c r="E43" s="100"/>
      <c r="F43" s="100"/>
    </row>
    <row r="44" spans="1:6" x14ac:dyDescent="0.25">
      <c r="A44" s="115">
        <v>17</v>
      </c>
      <c r="B44" s="98" t="s">
        <v>912</v>
      </c>
      <c r="C44" s="100"/>
      <c r="D44" s="147" t="s">
        <v>961</v>
      </c>
      <c r="E44" s="100"/>
      <c r="F44" s="100"/>
    </row>
    <row r="45" spans="1:6" x14ac:dyDescent="0.25">
      <c r="A45" s="115"/>
      <c r="B45" s="98"/>
      <c r="C45" s="100"/>
      <c r="D45" s="100" t="s">
        <v>985</v>
      </c>
      <c r="E45" s="100"/>
      <c r="F45" s="167" t="s">
        <v>983</v>
      </c>
    </row>
  </sheetData>
  <mergeCells count="2">
    <mergeCell ref="A3:D3"/>
    <mergeCell ref="F18:F19"/>
  </mergeCells>
  <pageMargins left="0.7" right="0.7" top="0.75" bottom="0.75" header="0.3" footer="0.3"/>
  <pageSetup paperSize="9" orientation="portrait" verticalDpi="598"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84"/>
  <sheetViews>
    <sheetView topLeftCell="A10" workbookViewId="0">
      <selection activeCell="F28" sqref="F28:F31"/>
    </sheetView>
  </sheetViews>
  <sheetFormatPr defaultRowHeight="15" x14ac:dyDescent="0.25"/>
  <cols>
    <col min="1" max="1" width="24.5703125" customWidth="1"/>
    <col min="2" max="2" width="64.140625" customWidth="1"/>
    <col min="3" max="3" width="15.140625" customWidth="1"/>
    <col min="5" max="5" width="13.7109375" customWidth="1"/>
    <col min="6" max="6" width="49.42578125" bestFit="1" customWidth="1"/>
    <col min="7" max="7" width="65.5703125" customWidth="1"/>
    <col min="8" max="8" width="11.7109375" customWidth="1"/>
  </cols>
  <sheetData>
    <row r="1" spans="1:8" ht="18" x14ac:dyDescent="0.25">
      <c r="A1" s="1" t="s">
        <v>102</v>
      </c>
      <c r="B1" s="2"/>
      <c r="C1" s="4"/>
      <c r="D1" s="4"/>
      <c r="E1" s="4"/>
      <c r="F1" s="2"/>
      <c r="G1" s="5"/>
      <c r="H1" s="5"/>
    </row>
    <row r="2" spans="1:8" ht="18.75" thickBot="1" x14ac:dyDescent="0.3">
      <c r="A2" s="1"/>
      <c r="B2" s="2"/>
      <c r="C2" s="4"/>
      <c r="D2" s="4"/>
      <c r="E2" s="4"/>
      <c r="F2" s="2"/>
      <c r="G2" s="2"/>
      <c r="H2" s="2"/>
    </row>
    <row r="3" spans="1:8" ht="15.75" thickBot="1" x14ac:dyDescent="0.3">
      <c r="A3" s="170" t="s">
        <v>0</v>
      </c>
      <c r="B3" s="171"/>
      <c r="C3" s="176"/>
      <c r="D3" s="2"/>
      <c r="E3" s="2"/>
      <c r="F3" s="2"/>
      <c r="G3" s="2"/>
      <c r="H3" s="2"/>
    </row>
    <row r="4" spans="1:8" x14ac:dyDescent="0.25">
      <c r="A4" s="6" t="s">
        <v>1</v>
      </c>
      <c r="B4" s="7">
        <v>43</v>
      </c>
      <c r="C4" s="8" t="str">
        <f>VLOOKUP($B$4,[2]Feed_Inventory!$A$5:$AQ$977,15,FALSE)</f>
        <v>Delimited</v>
      </c>
      <c r="D4" s="9"/>
      <c r="E4" s="9"/>
      <c r="F4" s="10"/>
      <c r="G4" s="2"/>
      <c r="H4" s="2"/>
    </row>
    <row r="5" spans="1:8" x14ac:dyDescent="0.25">
      <c r="A5" s="12" t="s">
        <v>3</v>
      </c>
      <c r="B5" s="13" t="str">
        <f>VLOOKUP($B$4,[2]Feed_Inventory!$A$5:$AQ$977,2,FALSE)</f>
        <v>Customer</v>
      </c>
      <c r="C5" s="8" t="str">
        <f>IF(VLOOKUP($B$4,[2]Feed_Inventory!$A$5:$AQ$977,16,FALSE)=0,"",VLOOKUP($B$4,[2]Feed_Inventory!$A$5:$AQ$977,16,FALSE))</f>
        <v>|</v>
      </c>
      <c r="D5" s="9"/>
      <c r="E5" s="9"/>
      <c r="F5" s="10"/>
      <c r="G5" s="2"/>
      <c r="H5" s="2"/>
    </row>
    <row r="6" spans="1:8" x14ac:dyDescent="0.25">
      <c r="A6" s="12" t="s">
        <v>5</v>
      </c>
      <c r="B6" s="13" t="str">
        <f>VLOOKUP($B$4,[2]Feed_Inventory!$A$5:$AQ$977,4,FALSE)</f>
        <v>TOC+</v>
      </c>
      <c r="C6" s="8" t="str">
        <f>IF(VLOOKUP($B$4,[2]Feed_Inventory!$A$5:$AQ$977,17,FALSE)=0,"",VLOOKUP($B$4,[2]Feed_Inventory!$A$5:$AQ$977,17,FALSE))</f>
        <v>LF</v>
      </c>
      <c r="D6" s="9"/>
      <c r="E6" s="9"/>
      <c r="F6" s="10"/>
      <c r="G6" s="2"/>
      <c r="H6" s="2"/>
    </row>
    <row r="7" spans="1:8" x14ac:dyDescent="0.25">
      <c r="A7" s="12" t="s">
        <v>7</v>
      </c>
      <c r="B7" s="13" t="str">
        <f>VLOOKUP($B$4,[2]Feed_Inventory!$A$5:$AQ$977,6,FALSE)</f>
        <v>Daily</v>
      </c>
      <c r="C7" s="8" t="str">
        <f>VLOOKUP($B$4,[2]Feed_Inventory!$A$5:$AQ$977,18,FALSE)</f>
        <v>Header</v>
      </c>
      <c r="D7" s="9"/>
      <c r="E7" s="9"/>
      <c r="F7" s="10"/>
      <c r="G7" s="2"/>
      <c r="H7" s="2"/>
    </row>
    <row r="8" spans="1:8" x14ac:dyDescent="0.25">
      <c r="A8" s="12" t="s">
        <v>9</v>
      </c>
      <c r="B8" s="13" t="str">
        <f>VLOOKUP($B$4,[2]Feed_Inventory!$A$5:$AQ$977,7,FALSE)</f>
        <v>Input</v>
      </c>
      <c r="C8" s="8" t="str">
        <f>VLOOKUP($B$4,[2]Feed_Inventory!$A$5:$AQ$977,19,FALSE)</f>
        <v>Yes</v>
      </c>
      <c r="D8" s="9"/>
      <c r="E8" s="9"/>
      <c r="F8" s="10"/>
      <c r="G8" s="2"/>
      <c r="H8" s="2"/>
    </row>
    <row r="9" spans="1:8" x14ac:dyDescent="0.25">
      <c r="A9" s="12" t="s">
        <v>11</v>
      </c>
      <c r="B9" s="13" t="str">
        <f>VLOOKUP($B$4,[2]Feed_Inventory!$A$5:$AQ$977,8,FALSE)</f>
        <v>Merkle</v>
      </c>
      <c r="C9" s="8" t="str">
        <f>VLOOKUP($B$4,[2]Feed_Inventory!$A$5:$AQ$977,20,FALSE)</f>
        <v>Other</v>
      </c>
      <c r="D9" s="9"/>
      <c r="E9" s="9"/>
      <c r="F9" s="10"/>
      <c r="G9" s="2"/>
      <c r="H9" s="2"/>
    </row>
    <row r="10" spans="1:8" x14ac:dyDescent="0.25">
      <c r="A10" s="12" t="s">
        <v>13</v>
      </c>
      <c r="B10" s="13" t="str">
        <f>VLOOKUP($B$4,[2]Feed_Inventory!$A$5:$AQ$977,9,FALSE)</f>
        <v>No</v>
      </c>
      <c r="C10" s="8" t="str">
        <f>VLOOKUP($B$4,[2]Feed_Inventory!$A$5:$AQ$977,21,FALSE)</f>
        <v>Client SFTP</v>
      </c>
      <c r="D10" s="9"/>
      <c r="E10" s="9"/>
      <c r="F10" s="10"/>
      <c r="G10" s="2"/>
      <c r="H10" s="2"/>
    </row>
    <row r="11" spans="1:8" x14ac:dyDescent="0.25">
      <c r="A11" s="12" t="s">
        <v>15</v>
      </c>
      <c r="B11" s="13" t="str">
        <f>VLOOKUP($B$4,[2]Feed_Inventory!$A$5:$AQ$977,10,FALSE)</f>
        <v>No</v>
      </c>
      <c r="C11" s="8" t="str">
        <f>VLOOKUP($B$4,[2]Feed_Inventory!$A$5:$AQ$977,22,FALSE)</f>
        <v>\data</v>
      </c>
      <c r="D11" s="9"/>
      <c r="E11" s="9"/>
      <c r="F11" s="10"/>
      <c r="G11" s="2"/>
      <c r="H11" s="2"/>
    </row>
    <row r="12" spans="1:8" ht="26.25" x14ac:dyDescent="0.25">
      <c r="A12" s="12" t="s">
        <v>17</v>
      </c>
      <c r="B12" s="13" t="str">
        <f>VLOOKUP($B$4,[2]Feed_Inventory!$A$5:$AQ$977,11,FALSE)</f>
        <v>Incremental</v>
      </c>
      <c r="C12" s="8" t="str">
        <f>VLOOKUP($B$4,[2]Feed_Inventory!$A$5:$AQ$141,25,FALSE)</f>
        <v>Y</v>
      </c>
      <c r="D12" s="9"/>
      <c r="E12" s="9"/>
      <c r="F12" s="10"/>
      <c r="G12" s="2"/>
      <c r="H12" s="2"/>
    </row>
    <row r="13" spans="1:8" ht="26.25" x14ac:dyDescent="0.25">
      <c r="A13" s="12" t="s">
        <v>19</v>
      </c>
      <c r="B13" s="13" t="str">
        <f>VLOOKUP($B$4,[2]Feed_Inventory!$A$5:$AQ$977,14,FALSE)</f>
        <v>VT_MKT_YYYYMMDDHHMMSS_Customers.csv</v>
      </c>
      <c r="C13" s="8" t="str">
        <f>VLOOKUP($B$4,[2]Feed_Inventory!$A$5:$AQ$141,12,FALSE)</f>
        <v>No</v>
      </c>
      <c r="D13" s="9"/>
      <c r="E13" s="9"/>
      <c r="F13" s="10"/>
      <c r="G13" s="2"/>
      <c r="H13" s="2"/>
    </row>
    <row r="14" spans="1:8" ht="15.75" thickBot="1" x14ac:dyDescent="0.3">
      <c r="A14" s="14"/>
      <c r="B14" s="14"/>
      <c r="C14" s="11"/>
      <c r="D14" s="11"/>
      <c r="E14" s="11"/>
      <c r="F14" s="3"/>
      <c r="G14" s="2"/>
      <c r="H14" s="2"/>
    </row>
    <row r="15" spans="1:8" ht="25.5" x14ac:dyDescent="0.25">
      <c r="A15" s="15" t="s">
        <v>21</v>
      </c>
      <c r="B15" s="16" t="s">
        <v>103</v>
      </c>
      <c r="C15" s="17" t="s">
        <v>23</v>
      </c>
      <c r="D15" s="17" t="s">
        <v>24</v>
      </c>
      <c r="E15" s="17" t="s">
        <v>25</v>
      </c>
      <c r="F15" s="17" t="s">
        <v>104</v>
      </c>
      <c r="G15" s="24" t="s">
        <v>27</v>
      </c>
      <c r="H15" s="24" t="s">
        <v>28</v>
      </c>
    </row>
    <row r="16" spans="1:8" x14ac:dyDescent="0.25">
      <c r="A16" s="25"/>
      <c r="B16" s="18" t="s">
        <v>105</v>
      </c>
      <c r="C16" s="18" t="s">
        <v>106</v>
      </c>
      <c r="D16" s="18"/>
      <c r="E16" s="18">
        <v>1</v>
      </c>
      <c r="F16" s="19"/>
      <c r="G16" s="26"/>
      <c r="H16" s="26"/>
    </row>
    <row r="17" spans="1:8" x14ac:dyDescent="0.25">
      <c r="A17" s="27" t="s">
        <v>107</v>
      </c>
      <c r="B17" s="22" t="s">
        <v>108</v>
      </c>
      <c r="C17" s="18" t="s">
        <v>106</v>
      </c>
      <c r="D17" s="18"/>
      <c r="E17" s="18">
        <v>0</v>
      </c>
      <c r="F17" s="19"/>
      <c r="G17" s="26" t="s">
        <v>109</v>
      </c>
      <c r="H17" s="26"/>
    </row>
    <row r="18" spans="1:8" x14ac:dyDescent="0.25">
      <c r="A18" s="27" t="s">
        <v>110</v>
      </c>
      <c r="B18" s="22" t="s">
        <v>111</v>
      </c>
      <c r="C18" s="18" t="s">
        <v>44</v>
      </c>
      <c r="D18" s="18">
        <v>4</v>
      </c>
      <c r="E18" s="18">
        <v>0</v>
      </c>
      <c r="F18" s="19" t="s">
        <v>112</v>
      </c>
      <c r="G18" s="26"/>
      <c r="H18" s="26">
        <v>1</v>
      </c>
    </row>
    <row r="19" spans="1:8" x14ac:dyDescent="0.25">
      <c r="A19" s="27" t="s">
        <v>113</v>
      </c>
      <c r="B19" s="22" t="s">
        <v>114</v>
      </c>
      <c r="E19" s="18">
        <v>0</v>
      </c>
      <c r="F19" s="19"/>
      <c r="G19" s="35" t="s">
        <v>115</v>
      </c>
      <c r="H19" s="35"/>
    </row>
    <row r="20" spans="1:8" x14ac:dyDescent="0.25">
      <c r="A20" s="27" t="s">
        <v>116</v>
      </c>
      <c r="B20" s="22" t="s">
        <v>117</v>
      </c>
      <c r="C20" s="18" t="s">
        <v>47</v>
      </c>
      <c r="D20" s="18"/>
      <c r="E20" s="18">
        <v>0</v>
      </c>
      <c r="F20" s="19" t="s">
        <v>118</v>
      </c>
      <c r="G20" s="28"/>
      <c r="H20" s="28">
        <v>1</v>
      </c>
    </row>
    <row r="21" spans="1:8" x14ac:dyDescent="0.25">
      <c r="A21" s="27" t="s">
        <v>119</v>
      </c>
      <c r="B21" s="22" t="s">
        <v>120</v>
      </c>
      <c r="C21" s="18" t="s">
        <v>41</v>
      </c>
      <c r="D21" s="18">
        <v>1</v>
      </c>
      <c r="E21" s="18">
        <v>0</v>
      </c>
      <c r="F21" s="19" t="s">
        <v>121</v>
      </c>
      <c r="G21" s="28"/>
      <c r="H21" s="28">
        <v>1</v>
      </c>
    </row>
    <row r="22" spans="1:8" x14ac:dyDescent="0.25">
      <c r="A22" s="27" t="s">
        <v>122</v>
      </c>
      <c r="B22" s="22" t="s">
        <v>123</v>
      </c>
      <c r="C22" s="18" t="s">
        <v>41</v>
      </c>
      <c r="D22" s="18">
        <v>1</v>
      </c>
      <c r="E22" s="18">
        <v>0</v>
      </c>
      <c r="F22" s="19" t="s">
        <v>121</v>
      </c>
      <c r="G22" s="28"/>
      <c r="H22" s="28">
        <v>1</v>
      </c>
    </row>
    <row r="23" spans="1:8" x14ac:dyDescent="0.25">
      <c r="A23" s="27" t="s">
        <v>124</v>
      </c>
      <c r="B23" s="22" t="s">
        <v>125</v>
      </c>
      <c r="C23" s="18" t="s">
        <v>41</v>
      </c>
      <c r="D23" s="18">
        <v>1</v>
      </c>
      <c r="E23" s="18">
        <v>0</v>
      </c>
      <c r="F23" s="19" t="s">
        <v>121</v>
      </c>
      <c r="G23" s="28"/>
      <c r="H23" s="28">
        <v>1</v>
      </c>
    </row>
    <row r="24" spans="1:8" x14ac:dyDescent="0.25">
      <c r="A24" s="27" t="s">
        <v>126</v>
      </c>
      <c r="B24" s="22" t="s">
        <v>127</v>
      </c>
      <c r="C24" s="18" t="s">
        <v>41</v>
      </c>
      <c r="D24" s="18">
        <v>1</v>
      </c>
      <c r="E24" s="18">
        <v>0</v>
      </c>
      <c r="F24" s="19" t="s">
        <v>121</v>
      </c>
      <c r="G24" s="28"/>
      <c r="H24" s="28">
        <v>1</v>
      </c>
    </row>
    <row r="25" spans="1:8" x14ac:dyDescent="0.25">
      <c r="A25" s="27" t="s">
        <v>128</v>
      </c>
      <c r="B25" s="22" t="s">
        <v>129</v>
      </c>
      <c r="C25" s="18" t="s">
        <v>44</v>
      </c>
      <c r="D25" s="18">
        <v>100</v>
      </c>
      <c r="E25" s="18">
        <v>1</v>
      </c>
      <c r="F25" s="19" t="s">
        <v>130</v>
      </c>
      <c r="G25" s="29" t="s">
        <v>131</v>
      </c>
      <c r="H25" s="29">
        <v>1</v>
      </c>
    </row>
    <row r="26" spans="1:8" x14ac:dyDescent="0.25">
      <c r="A26" s="27" t="s">
        <v>132</v>
      </c>
      <c r="B26" s="22" t="s">
        <v>133</v>
      </c>
      <c r="C26" s="18" t="s">
        <v>44</v>
      </c>
      <c r="D26" s="18">
        <v>25</v>
      </c>
      <c r="E26" s="18">
        <v>0</v>
      </c>
      <c r="G26" s="29"/>
      <c r="H26" s="29"/>
    </row>
    <row r="27" spans="1:8" x14ac:dyDescent="0.25">
      <c r="A27" s="27" t="s">
        <v>134</v>
      </c>
      <c r="B27" s="22" t="s">
        <v>135</v>
      </c>
      <c r="C27" s="18" t="s">
        <v>44</v>
      </c>
      <c r="D27" s="18">
        <v>100</v>
      </c>
      <c r="E27" s="18">
        <v>0</v>
      </c>
      <c r="F27" s="20" t="s">
        <v>136</v>
      </c>
      <c r="G27" s="29" t="s">
        <v>137</v>
      </c>
      <c r="H27" s="29">
        <v>1</v>
      </c>
    </row>
    <row r="28" spans="1:8" x14ac:dyDescent="0.25">
      <c r="A28" s="27" t="s">
        <v>138</v>
      </c>
      <c r="B28" s="22" t="s">
        <v>139</v>
      </c>
      <c r="C28" s="18" t="s">
        <v>44</v>
      </c>
      <c r="D28" s="18">
        <v>100</v>
      </c>
      <c r="E28" s="18">
        <v>0</v>
      </c>
      <c r="F28" s="20" t="s">
        <v>140</v>
      </c>
      <c r="G28" s="29" t="s">
        <v>141</v>
      </c>
      <c r="H28" s="29">
        <v>1</v>
      </c>
    </row>
    <row r="29" spans="1:8" x14ac:dyDescent="0.25">
      <c r="A29" s="27" t="s">
        <v>142</v>
      </c>
      <c r="B29" s="22" t="s">
        <v>143</v>
      </c>
      <c r="C29" s="18" t="s">
        <v>44</v>
      </c>
      <c r="D29" s="18">
        <v>100</v>
      </c>
      <c r="E29" s="18">
        <v>0</v>
      </c>
      <c r="F29" s="20" t="s">
        <v>144</v>
      </c>
      <c r="G29" s="29"/>
      <c r="H29" s="29">
        <v>1</v>
      </c>
    </row>
    <row r="30" spans="1:8" x14ac:dyDescent="0.25">
      <c r="A30" s="27" t="s">
        <v>145</v>
      </c>
      <c r="B30" s="22" t="s">
        <v>146</v>
      </c>
      <c r="C30" s="18" t="s">
        <v>44</v>
      </c>
      <c r="D30" s="18">
        <v>100</v>
      </c>
      <c r="E30" s="18">
        <v>0</v>
      </c>
      <c r="F30" s="20" t="s">
        <v>147</v>
      </c>
      <c r="G30" s="29"/>
      <c r="H30" s="29">
        <v>1</v>
      </c>
    </row>
    <row r="31" spans="1:8" x14ac:dyDescent="0.25">
      <c r="A31" s="27" t="s">
        <v>148</v>
      </c>
      <c r="B31" s="22" t="s">
        <v>149</v>
      </c>
      <c r="C31" s="18" t="s">
        <v>44</v>
      </c>
      <c r="D31" s="18">
        <v>100</v>
      </c>
      <c r="E31" s="18">
        <v>0</v>
      </c>
      <c r="F31" s="20" t="s">
        <v>150</v>
      </c>
      <c r="G31" s="29"/>
      <c r="H31" s="29">
        <v>1</v>
      </c>
    </row>
    <row r="32" spans="1:8" x14ac:dyDescent="0.25">
      <c r="A32" s="27" t="s">
        <v>151</v>
      </c>
      <c r="B32" s="22" t="s">
        <v>152</v>
      </c>
      <c r="C32" s="18" t="s">
        <v>44</v>
      </c>
      <c r="D32" s="18">
        <v>100</v>
      </c>
      <c r="E32" s="18">
        <v>0</v>
      </c>
      <c r="F32" s="20" t="s">
        <v>153</v>
      </c>
      <c r="G32" s="29"/>
      <c r="H32" s="29">
        <v>1</v>
      </c>
    </row>
    <row r="33" spans="1:8" x14ac:dyDescent="0.25">
      <c r="A33" s="27" t="s">
        <v>154</v>
      </c>
      <c r="B33" s="22" t="s">
        <v>155</v>
      </c>
      <c r="C33" s="18" t="s">
        <v>44</v>
      </c>
      <c r="D33" s="18">
        <v>10</v>
      </c>
      <c r="E33" s="18">
        <v>0</v>
      </c>
      <c r="F33" s="20" t="s">
        <v>156</v>
      </c>
      <c r="G33" s="29"/>
      <c r="H33" s="29">
        <v>1</v>
      </c>
    </row>
    <row r="34" spans="1:8" x14ac:dyDescent="0.25">
      <c r="A34" s="27" t="s">
        <v>157</v>
      </c>
      <c r="B34" s="22" t="s">
        <v>158</v>
      </c>
      <c r="C34" s="18" t="s">
        <v>44</v>
      </c>
      <c r="D34" s="18">
        <v>50</v>
      </c>
      <c r="E34" s="18">
        <v>0</v>
      </c>
      <c r="F34" s="20" t="s">
        <v>159</v>
      </c>
      <c r="G34" s="29"/>
      <c r="H34" s="29">
        <v>1</v>
      </c>
    </row>
    <row r="35" spans="1:8" x14ac:dyDescent="0.25">
      <c r="A35" s="27" t="s">
        <v>160</v>
      </c>
      <c r="B35" s="22" t="s">
        <v>161</v>
      </c>
      <c r="C35" s="18" t="s">
        <v>44</v>
      </c>
      <c r="D35" s="18">
        <v>50</v>
      </c>
      <c r="E35" s="18">
        <v>0</v>
      </c>
      <c r="F35" s="20"/>
      <c r="G35" s="29" t="s">
        <v>162</v>
      </c>
      <c r="H35" s="29"/>
    </row>
    <row r="36" spans="1:8" x14ac:dyDescent="0.25">
      <c r="A36" s="27" t="s">
        <v>163</v>
      </c>
      <c r="B36" s="22" t="s">
        <v>164</v>
      </c>
      <c r="C36" s="18" t="s">
        <v>44</v>
      </c>
      <c r="D36" s="18">
        <v>50</v>
      </c>
      <c r="E36" s="18">
        <v>0</v>
      </c>
      <c r="F36" s="20"/>
      <c r="G36" s="29" t="s">
        <v>162</v>
      </c>
      <c r="H36" s="29"/>
    </row>
    <row r="37" spans="1:8" ht="39" x14ac:dyDescent="0.25">
      <c r="A37" s="27" t="s">
        <v>165</v>
      </c>
      <c r="B37" s="22" t="s">
        <v>166</v>
      </c>
      <c r="C37" s="18" t="s">
        <v>44</v>
      </c>
      <c r="D37" s="18">
        <v>25</v>
      </c>
      <c r="E37" s="18">
        <v>0</v>
      </c>
      <c r="F37" s="20" t="s">
        <v>167</v>
      </c>
      <c r="G37" s="29" t="s">
        <v>168</v>
      </c>
      <c r="H37" s="29">
        <v>1</v>
      </c>
    </row>
    <row r="38" spans="1:8" ht="39" x14ac:dyDescent="0.25">
      <c r="A38" s="27" t="s">
        <v>169</v>
      </c>
      <c r="B38" s="22" t="s">
        <v>170</v>
      </c>
      <c r="C38" s="18" t="s">
        <v>44</v>
      </c>
      <c r="D38" s="18">
        <v>25</v>
      </c>
      <c r="E38" s="18">
        <v>0</v>
      </c>
      <c r="F38" s="20" t="s">
        <v>167</v>
      </c>
      <c r="G38" s="29" t="s">
        <v>168</v>
      </c>
      <c r="H38" s="29">
        <v>1</v>
      </c>
    </row>
    <row r="39" spans="1:8" x14ac:dyDescent="0.25">
      <c r="A39" s="27" t="s">
        <v>171</v>
      </c>
      <c r="B39" s="22" t="s">
        <v>172</v>
      </c>
      <c r="C39" s="18" t="s">
        <v>44</v>
      </c>
      <c r="D39" s="18">
        <v>10</v>
      </c>
      <c r="E39" s="18">
        <v>0</v>
      </c>
      <c r="F39" s="20" t="s">
        <v>173</v>
      </c>
      <c r="G39" s="29"/>
      <c r="H39" s="29">
        <v>1</v>
      </c>
    </row>
    <row r="40" spans="1:8" x14ac:dyDescent="0.25">
      <c r="A40" s="27" t="s">
        <v>174</v>
      </c>
      <c r="B40" s="22" t="s">
        <v>175</v>
      </c>
      <c r="C40" s="18" t="s">
        <v>44</v>
      </c>
      <c r="D40" s="18">
        <v>50</v>
      </c>
      <c r="E40" s="18">
        <v>0</v>
      </c>
      <c r="F40" s="20" t="s">
        <v>176</v>
      </c>
      <c r="G40" s="29"/>
      <c r="H40" s="30">
        <v>1</v>
      </c>
    </row>
    <row r="41" spans="1:8" x14ac:dyDescent="0.25">
      <c r="A41" s="27" t="s">
        <v>177</v>
      </c>
      <c r="B41" s="22" t="s">
        <v>178</v>
      </c>
      <c r="C41" s="18" t="s">
        <v>44</v>
      </c>
      <c r="D41" s="18">
        <v>50</v>
      </c>
      <c r="E41" s="18">
        <v>0</v>
      </c>
      <c r="F41" s="20" t="s">
        <v>179</v>
      </c>
      <c r="G41" s="29"/>
      <c r="H41" s="29">
        <v>1</v>
      </c>
    </row>
    <row r="42" spans="1:8" x14ac:dyDescent="0.25">
      <c r="A42" s="36" t="s">
        <v>180</v>
      </c>
      <c r="B42" s="22" t="s">
        <v>181</v>
      </c>
      <c r="C42" s="18" t="s">
        <v>44</v>
      </c>
      <c r="D42" s="18">
        <v>5</v>
      </c>
      <c r="E42" s="18">
        <v>0</v>
      </c>
      <c r="F42" s="20" t="s">
        <v>182</v>
      </c>
      <c r="G42" s="29" t="s">
        <v>183</v>
      </c>
      <c r="H42" s="29">
        <v>1</v>
      </c>
    </row>
    <row r="43" spans="1:8" x14ac:dyDescent="0.25">
      <c r="A43" s="27" t="s">
        <v>184</v>
      </c>
      <c r="B43" s="22" t="s">
        <v>185</v>
      </c>
      <c r="C43" s="18" t="s">
        <v>44</v>
      </c>
      <c r="D43" s="18">
        <v>50</v>
      </c>
      <c r="E43" s="18">
        <v>0</v>
      </c>
      <c r="F43" s="20"/>
      <c r="G43" s="29" t="s">
        <v>162</v>
      </c>
      <c r="H43" s="29"/>
    </row>
    <row r="44" spans="1:8" x14ac:dyDescent="0.25">
      <c r="A44" s="27" t="s">
        <v>186</v>
      </c>
      <c r="B44" s="22" t="s">
        <v>187</v>
      </c>
      <c r="C44" s="18" t="s">
        <v>44</v>
      </c>
      <c r="D44" s="18">
        <v>3</v>
      </c>
      <c r="E44" s="18">
        <v>0</v>
      </c>
      <c r="F44" s="20"/>
      <c r="G44" s="29" t="s">
        <v>162</v>
      </c>
      <c r="H44" s="29"/>
    </row>
    <row r="45" spans="1:8" x14ac:dyDescent="0.25">
      <c r="A45" s="27" t="s">
        <v>188</v>
      </c>
      <c r="B45" s="22" t="s">
        <v>189</v>
      </c>
      <c r="C45" s="18" t="s">
        <v>44</v>
      </c>
      <c r="D45" s="18">
        <v>3</v>
      </c>
      <c r="E45" s="18">
        <v>0</v>
      </c>
      <c r="F45" s="20"/>
      <c r="G45" s="29" t="s">
        <v>190</v>
      </c>
      <c r="H45" s="29"/>
    </row>
    <row r="46" spans="1:8" x14ac:dyDescent="0.25">
      <c r="A46" s="27" t="s">
        <v>191</v>
      </c>
      <c r="B46" s="22" t="s">
        <v>192</v>
      </c>
      <c r="C46" s="18" t="s">
        <v>44</v>
      </c>
      <c r="D46" s="18">
        <v>3</v>
      </c>
      <c r="E46" s="18">
        <v>0</v>
      </c>
      <c r="F46" s="20"/>
      <c r="G46" s="29" t="s">
        <v>162</v>
      </c>
      <c r="H46" s="29"/>
    </row>
    <row r="47" spans="1:8" x14ac:dyDescent="0.25">
      <c r="A47" s="27" t="s">
        <v>193</v>
      </c>
      <c r="B47" s="22" t="s">
        <v>194</v>
      </c>
      <c r="C47" s="18" t="s">
        <v>47</v>
      </c>
      <c r="D47" s="18"/>
      <c r="E47" s="18">
        <v>0</v>
      </c>
      <c r="F47" s="20" t="s">
        <v>195</v>
      </c>
      <c r="G47" s="29"/>
      <c r="H47" s="29">
        <v>1</v>
      </c>
    </row>
    <row r="48" spans="1:8" x14ac:dyDescent="0.25">
      <c r="A48" s="27" t="s">
        <v>196</v>
      </c>
      <c r="B48" s="20" t="s">
        <v>197</v>
      </c>
      <c r="C48" s="18" t="s">
        <v>47</v>
      </c>
      <c r="D48" s="18"/>
      <c r="E48" s="20">
        <v>0</v>
      </c>
      <c r="F48" s="20"/>
      <c r="G48" s="29" t="s">
        <v>162</v>
      </c>
      <c r="H48" s="29"/>
    </row>
    <row r="49" spans="1:8" x14ac:dyDescent="0.25">
      <c r="A49" s="27" t="s">
        <v>198</v>
      </c>
      <c r="B49" s="23" t="s">
        <v>199</v>
      </c>
      <c r="C49" s="18" t="s">
        <v>44</v>
      </c>
      <c r="D49" s="18">
        <v>3</v>
      </c>
      <c r="E49" s="18">
        <v>0</v>
      </c>
      <c r="F49" s="23"/>
      <c r="G49" s="30" t="s">
        <v>200</v>
      </c>
      <c r="H49" s="30"/>
    </row>
    <row r="50" spans="1:8" x14ac:dyDescent="0.25">
      <c r="A50" s="27" t="s">
        <v>201</v>
      </c>
      <c r="B50" s="23" t="s">
        <v>202</v>
      </c>
      <c r="C50" s="18" t="s">
        <v>203</v>
      </c>
      <c r="D50" s="18"/>
      <c r="E50" s="18">
        <v>0</v>
      </c>
      <c r="F50" s="20"/>
      <c r="G50" s="20" t="s">
        <v>162</v>
      </c>
      <c r="H50" s="20"/>
    </row>
    <row r="51" spans="1:8" x14ac:dyDescent="0.25">
      <c r="A51" s="36" t="s">
        <v>204</v>
      </c>
      <c r="B51" s="23" t="s">
        <v>205</v>
      </c>
      <c r="C51" s="18" t="s">
        <v>47</v>
      </c>
      <c r="D51" s="18"/>
      <c r="E51" s="18">
        <v>0</v>
      </c>
      <c r="F51" s="20"/>
      <c r="G51" s="20" t="s">
        <v>162</v>
      </c>
      <c r="H51" s="20">
        <v>1</v>
      </c>
    </row>
    <row r="52" spans="1:8" x14ac:dyDescent="0.25">
      <c r="A52" s="27" t="s">
        <v>206</v>
      </c>
      <c r="B52" s="23" t="s">
        <v>207</v>
      </c>
      <c r="C52" s="18" t="s">
        <v>44</v>
      </c>
      <c r="D52" s="18">
        <v>25</v>
      </c>
      <c r="E52" s="18">
        <v>0</v>
      </c>
      <c r="F52" s="23"/>
      <c r="G52" s="20" t="s">
        <v>162</v>
      </c>
      <c r="H52" s="20"/>
    </row>
    <row r="53" spans="1:8" x14ac:dyDescent="0.25">
      <c r="A53" s="27" t="s">
        <v>208</v>
      </c>
      <c r="B53" s="23" t="s">
        <v>209</v>
      </c>
      <c r="C53" s="22" t="s">
        <v>44</v>
      </c>
      <c r="D53" s="18"/>
      <c r="E53" s="18">
        <v>0</v>
      </c>
      <c r="F53" s="20" t="s">
        <v>210</v>
      </c>
      <c r="G53" s="20"/>
      <c r="H53" s="20">
        <v>0</v>
      </c>
    </row>
    <row r="54" spans="1:8" x14ac:dyDescent="0.25">
      <c r="A54" s="27" t="s">
        <v>211</v>
      </c>
      <c r="B54" s="23" t="s">
        <v>212</v>
      </c>
      <c r="C54" s="18" t="s">
        <v>47</v>
      </c>
      <c r="D54" s="18"/>
      <c r="E54" s="18">
        <v>0</v>
      </c>
      <c r="F54" s="20" t="s">
        <v>213</v>
      </c>
      <c r="G54" s="20"/>
      <c r="H54" s="20">
        <v>1</v>
      </c>
    </row>
    <row r="55" spans="1:8" x14ac:dyDescent="0.25">
      <c r="A55" s="27" t="s">
        <v>214</v>
      </c>
      <c r="B55" s="23" t="s">
        <v>215</v>
      </c>
      <c r="C55" s="18" t="s">
        <v>44</v>
      </c>
      <c r="D55" s="18">
        <v>25</v>
      </c>
      <c r="E55" s="18">
        <v>0</v>
      </c>
      <c r="F55" s="23"/>
      <c r="G55" s="20" t="s">
        <v>162</v>
      </c>
      <c r="H55" s="20"/>
    </row>
    <row r="56" spans="1:8" x14ac:dyDescent="0.25">
      <c r="A56" s="27" t="s">
        <v>216</v>
      </c>
      <c r="B56" s="23" t="s">
        <v>217</v>
      </c>
      <c r="C56" s="22" t="s">
        <v>44</v>
      </c>
      <c r="D56" s="18"/>
      <c r="E56" s="18">
        <v>0</v>
      </c>
      <c r="F56" s="23"/>
      <c r="G56" s="20" t="s">
        <v>162</v>
      </c>
      <c r="H56" s="20"/>
    </row>
    <row r="57" spans="1:8" x14ac:dyDescent="0.25">
      <c r="A57" s="27" t="s">
        <v>218</v>
      </c>
      <c r="B57" s="23" t="s">
        <v>219</v>
      </c>
      <c r="C57" s="18" t="s">
        <v>51</v>
      </c>
      <c r="D57" s="18"/>
      <c r="E57" s="18">
        <v>0</v>
      </c>
      <c r="F57" s="20" t="s">
        <v>220</v>
      </c>
      <c r="G57" s="20" t="s">
        <v>221</v>
      </c>
      <c r="H57" s="20">
        <v>1</v>
      </c>
    </row>
    <row r="58" spans="1:8" x14ac:dyDescent="0.25">
      <c r="A58" s="27" t="s">
        <v>222</v>
      </c>
      <c r="B58" s="23" t="s">
        <v>223</v>
      </c>
      <c r="C58" s="18" t="s">
        <v>44</v>
      </c>
      <c r="D58" s="18">
        <v>25</v>
      </c>
      <c r="E58" s="18">
        <v>0</v>
      </c>
      <c r="F58" s="23"/>
      <c r="G58" s="20" t="s">
        <v>162</v>
      </c>
      <c r="H58" s="20"/>
    </row>
    <row r="59" spans="1:8" x14ac:dyDescent="0.25">
      <c r="A59" s="27" t="s">
        <v>224</v>
      </c>
      <c r="B59" s="23" t="s">
        <v>225</v>
      </c>
      <c r="C59" s="18" t="s">
        <v>44</v>
      </c>
      <c r="D59" s="18">
        <v>3</v>
      </c>
      <c r="E59" s="18">
        <v>0</v>
      </c>
      <c r="F59" s="19" t="s">
        <v>121</v>
      </c>
      <c r="G59" s="20"/>
      <c r="H59" s="20"/>
    </row>
    <row r="60" spans="1:8" x14ac:dyDescent="0.25">
      <c r="A60" s="27" t="s">
        <v>226</v>
      </c>
      <c r="B60" s="23" t="s">
        <v>227</v>
      </c>
      <c r="C60" s="18" t="s">
        <v>44</v>
      </c>
      <c r="D60" s="18">
        <v>3</v>
      </c>
      <c r="E60" s="18">
        <v>0</v>
      </c>
      <c r="F60" s="19" t="s">
        <v>121</v>
      </c>
      <c r="G60" s="20"/>
      <c r="H60" s="20">
        <v>1</v>
      </c>
    </row>
    <row r="61" spans="1:8" x14ac:dyDescent="0.25">
      <c r="A61" s="27" t="s">
        <v>228</v>
      </c>
      <c r="B61" s="23" t="s">
        <v>229</v>
      </c>
      <c r="C61" s="18" t="s">
        <v>47</v>
      </c>
      <c r="D61" s="18"/>
      <c r="E61" s="18">
        <v>0</v>
      </c>
      <c r="F61" s="23"/>
      <c r="G61" s="20" t="s">
        <v>230</v>
      </c>
      <c r="H61" s="20"/>
    </row>
    <row r="62" spans="1:8" x14ac:dyDescent="0.25">
      <c r="A62" s="27" t="s">
        <v>231</v>
      </c>
      <c r="B62" s="23" t="s">
        <v>232</v>
      </c>
      <c r="C62" s="18" t="s">
        <v>44</v>
      </c>
      <c r="D62" s="18">
        <v>20</v>
      </c>
      <c r="E62" s="18">
        <v>0</v>
      </c>
      <c r="F62" s="20" t="s">
        <v>233</v>
      </c>
      <c r="G62" s="20" t="s">
        <v>221</v>
      </c>
      <c r="H62" s="20">
        <v>0</v>
      </c>
    </row>
    <row r="63" spans="1:8" x14ac:dyDescent="0.25">
      <c r="A63" s="27" t="s">
        <v>234</v>
      </c>
      <c r="B63" s="23" t="s">
        <v>235</v>
      </c>
      <c r="C63" s="18" t="s">
        <v>44</v>
      </c>
      <c r="D63" s="18">
        <v>20</v>
      </c>
      <c r="E63" s="18">
        <v>0</v>
      </c>
      <c r="F63" s="20" t="s">
        <v>236</v>
      </c>
      <c r="G63" s="20" t="s">
        <v>221</v>
      </c>
      <c r="H63" s="20">
        <v>0</v>
      </c>
    </row>
    <row r="64" spans="1:8" x14ac:dyDescent="0.25">
      <c r="A64" s="36" t="s">
        <v>237</v>
      </c>
      <c r="B64" s="23" t="s">
        <v>238</v>
      </c>
      <c r="C64" s="18" t="s">
        <v>47</v>
      </c>
      <c r="D64" s="18"/>
      <c r="E64" s="18">
        <v>0</v>
      </c>
      <c r="F64" s="20" t="s">
        <v>239</v>
      </c>
      <c r="G64" s="30"/>
      <c r="H64" s="30">
        <v>1</v>
      </c>
    </row>
    <row r="65" spans="1:8" x14ac:dyDescent="0.25">
      <c r="A65" s="27" t="s">
        <v>240</v>
      </c>
      <c r="B65" s="23" t="s">
        <v>241</v>
      </c>
      <c r="C65" s="18" t="s">
        <v>44</v>
      </c>
      <c r="D65" s="37">
        <v>60</v>
      </c>
      <c r="E65" s="18">
        <v>0</v>
      </c>
      <c r="F65" s="23"/>
      <c r="G65" s="30" t="s">
        <v>242</v>
      </c>
    </row>
    <row r="66" spans="1:8" x14ac:dyDescent="0.25">
      <c r="A66" s="27" t="s">
        <v>243</v>
      </c>
      <c r="B66" s="23" t="s">
        <v>244</v>
      </c>
      <c r="C66" s="18" t="s">
        <v>44</v>
      </c>
      <c r="D66" s="18">
        <v>25</v>
      </c>
      <c r="E66" s="18">
        <v>0</v>
      </c>
      <c r="F66" s="20" t="s">
        <v>167</v>
      </c>
      <c r="G66" s="30" t="s">
        <v>245</v>
      </c>
      <c r="H66" s="30">
        <v>1</v>
      </c>
    </row>
    <row r="67" spans="1:8" x14ac:dyDescent="0.25">
      <c r="A67" s="27" t="s">
        <v>246</v>
      </c>
      <c r="B67" s="23" t="s">
        <v>247</v>
      </c>
      <c r="C67" s="22" t="s">
        <v>44</v>
      </c>
      <c r="D67" s="18"/>
      <c r="E67" s="18">
        <v>0</v>
      </c>
      <c r="F67" s="36" t="s">
        <v>248</v>
      </c>
      <c r="G67" s="30" t="s">
        <v>221</v>
      </c>
      <c r="H67" s="30">
        <v>0</v>
      </c>
    </row>
    <row r="68" spans="1:8" x14ac:dyDescent="0.25">
      <c r="A68" s="27" t="s">
        <v>249</v>
      </c>
      <c r="B68" s="23" t="s">
        <v>250</v>
      </c>
      <c r="C68" s="18" t="s">
        <v>47</v>
      </c>
      <c r="E68" s="18">
        <v>0</v>
      </c>
      <c r="F68" s="36" t="s">
        <v>251</v>
      </c>
      <c r="G68" s="30" t="s">
        <v>221</v>
      </c>
      <c r="H68" s="30">
        <v>0</v>
      </c>
    </row>
    <row r="69" spans="1:8" x14ac:dyDescent="0.25">
      <c r="A69" s="27" t="s">
        <v>252</v>
      </c>
      <c r="B69" s="23" t="s">
        <v>253</v>
      </c>
      <c r="C69" s="18" t="s">
        <v>47</v>
      </c>
      <c r="D69" s="18"/>
      <c r="E69" s="18">
        <v>0</v>
      </c>
      <c r="F69" s="36" t="s">
        <v>254</v>
      </c>
      <c r="G69" s="30" t="s">
        <v>221</v>
      </c>
      <c r="H69" s="30">
        <v>0</v>
      </c>
    </row>
    <row r="70" spans="1:8" x14ac:dyDescent="0.25">
      <c r="A70" s="27" t="s">
        <v>255</v>
      </c>
      <c r="B70" s="23" t="s">
        <v>256</v>
      </c>
      <c r="C70" s="18" t="s">
        <v>47</v>
      </c>
      <c r="D70" s="18"/>
      <c r="E70" s="18">
        <v>0</v>
      </c>
      <c r="F70" s="36" t="s">
        <v>257</v>
      </c>
      <c r="G70" s="30" t="s">
        <v>221</v>
      </c>
      <c r="H70" s="30">
        <v>0</v>
      </c>
    </row>
    <row r="71" spans="1:8" x14ac:dyDescent="0.25">
      <c r="A71" s="27" t="s">
        <v>258</v>
      </c>
      <c r="B71" s="23" t="s">
        <v>259</v>
      </c>
      <c r="C71" s="18" t="s">
        <v>44</v>
      </c>
      <c r="D71" s="18">
        <v>20</v>
      </c>
      <c r="E71" s="18">
        <v>0</v>
      </c>
      <c r="F71" s="36" t="s">
        <v>260</v>
      </c>
      <c r="G71" s="30" t="s">
        <v>221</v>
      </c>
      <c r="H71" s="30">
        <v>1</v>
      </c>
    </row>
    <row r="72" spans="1:8" x14ac:dyDescent="0.25">
      <c r="A72" s="27" t="s">
        <v>261</v>
      </c>
      <c r="B72" s="23" t="s">
        <v>262</v>
      </c>
      <c r="C72" s="18" t="s">
        <v>44</v>
      </c>
      <c r="D72" s="18">
        <v>10</v>
      </c>
      <c r="E72" s="18">
        <v>0</v>
      </c>
      <c r="F72" s="36" t="s">
        <v>263</v>
      </c>
      <c r="G72" s="30" t="s">
        <v>221</v>
      </c>
      <c r="H72" s="30">
        <v>1</v>
      </c>
    </row>
    <row r="73" spans="1:8" x14ac:dyDescent="0.25">
      <c r="A73" s="31" t="s">
        <v>264</v>
      </c>
      <c r="B73" s="23" t="s">
        <v>265</v>
      </c>
      <c r="C73" s="21" t="s">
        <v>41</v>
      </c>
      <c r="D73" s="20">
        <v>1</v>
      </c>
      <c r="E73" s="18">
        <v>0</v>
      </c>
      <c r="F73" s="19" t="s">
        <v>121</v>
      </c>
      <c r="G73" s="30"/>
      <c r="H73" s="30">
        <v>1</v>
      </c>
    </row>
    <row r="74" spans="1:8" x14ac:dyDescent="0.25">
      <c r="A74" s="25"/>
      <c r="B74" s="23" t="s">
        <v>266</v>
      </c>
      <c r="C74" s="23"/>
      <c r="D74" s="23"/>
      <c r="E74" s="18">
        <v>0</v>
      </c>
      <c r="F74" s="23"/>
      <c r="G74" s="177" t="s">
        <v>267</v>
      </c>
      <c r="H74" s="30"/>
    </row>
    <row r="75" spans="1:8" x14ac:dyDescent="0.25">
      <c r="A75" s="25"/>
      <c r="B75" s="23" t="s">
        <v>268</v>
      </c>
      <c r="C75" s="23"/>
      <c r="D75" s="23"/>
      <c r="E75" s="18">
        <v>0</v>
      </c>
      <c r="F75" s="23"/>
      <c r="G75" s="178"/>
      <c r="H75" s="30"/>
    </row>
    <row r="76" spans="1:8" x14ac:dyDescent="0.25">
      <c r="A76" s="25"/>
      <c r="B76" s="23" t="s">
        <v>269</v>
      </c>
      <c r="C76" s="23"/>
      <c r="D76" s="23"/>
      <c r="E76" s="18">
        <v>0</v>
      </c>
      <c r="F76" s="23"/>
      <c r="G76" s="178"/>
      <c r="H76" s="30"/>
    </row>
    <row r="77" spans="1:8" x14ac:dyDescent="0.25">
      <c r="A77" s="25"/>
      <c r="B77" s="23" t="s">
        <v>270</v>
      </c>
      <c r="C77" s="23"/>
      <c r="D77" s="23"/>
      <c r="E77" s="18">
        <v>0</v>
      </c>
      <c r="F77" s="23"/>
      <c r="G77" s="178"/>
      <c r="H77" s="30"/>
    </row>
    <row r="78" spans="1:8" x14ac:dyDescent="0.25">
      <c r="A78" s="25"/>
      <c r="B78" s="23" t="s">
        <v>271</v>
      </c>
      <c r="C78" s="23"/>
      <c r="D78" s="23"/>
      <c r="E78" s="18">
        <v>0</v>
      </c>
      <c r="F78" s="23"/>
      <c r="G78" s="178"/>
      <c r="H78" s="30"/>
    </row>
    <row r="79" spans="1:8" x14ac:dyDescent="0.25">
      <c r="A79" s="25"/>
      <c r="B79" s="23" t="s">
        <v>272</v>
      </c>
      <c r="C79" s="23"/>
      <c r="D79" s="23"/>
      <c r="E79" s="18">
        <v>0</v>
      </c>
      <c r="F79" s="23"/>
      <c r="G79" s="178"/>
      <c r="H79" s="30"/>
    </row>
    <row r="80" spans="1:8" x14ac:dyDescent="0.25">
      <c r="A80" s="25"/>
      <c r="B80" s="23" t="s">
        <v>273</v>
      </c>
      <c r="C80" s="23"/>
      <c r="D80" s="23"/>
      <c r="E80" s="18">
        <v>0</v>
      </c>
      <c r="F80" s="23"/>
      <c r="G80" s="178"/>
      <c r="H80" s="30"/>
    </row>
    <row r="81" spans="1:8" x14ac:dyDescent="0.25">
      <c r="A81" s="25"/>
      <c r="B81" s="23" t="s">
        <v>98</v>
      </c>
      <c r="C81" s="23"/>
      <c r="D81" s="23"/>
      <c r="E81" s="18">
        <v>0</v>
      </c>
      <c r="F81" s="23"/>
      <c r="G81" s="178"/>
      <c r="H81" s="30"/>
    </row>
    <row r="82" spans="1:8" x14ac:dyDescent="0.25">
      <c r="A82" s="25"/>
      <c r="B82" s="23" t="s">
        <v>99</v>
      </c>
      <c r="C82" s="23"/>
      <c r="D82" s="23"/>
      <c r="E82" s="23">
        <v>0</v>
      </c>
      <c r="F82" s="23"/>
      <c r="G82" s="178"/>
      <c r="H82" s="30"/>
    </row>
    <row r="83" spans="1:8" x14ac:dyDescent="0.25">
      <c r="A83" s="25"/>
      <c r="B83" s="23" t="s">
        <v>274</v>
      </c>
      <c r="C83" s="23"/>
      <c r="D83" s="23"/>
      <c r="E83" s="23">
        <v>0</v>
      </c>
      <c r="F83" s="23"/>
      <c r="G83" s="178"/>
      <c r="H83" s="30"/>
    </row>
    <row r="84" spans="1:8" ht="15.75" thickBot="1" x14ac:dyDescent="0.3">
      <c r="A84" s="32"/>
      <c r="B84" s="33" t="s">
        <v>101</v>
      </c>
      <c r="C84" s="33"/>
      <c r="D84" s="33"/>
      <c r="E84" s="33">
        <v>0</v>
      </c>
      <c r="F84" s="33"/>
      <c r="G84" s="179"/>
      <c r="H84" s="34"/>
    </row>
  </sheetData>
  <mergeCells count="2">
    <mergeCell ref="A3:C3"/>
    <mergeCell ref="G74:G8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98"/>
  <sheetViews>
    <sheetView topLeftCell="A9" workbookViewId="0">
      <selection activeCell="G13" sqref="G13"/>
    </sheetView>
  </sheetViews>
  <sheetFormatPr defaultRowHeight="15" x14ac:dyDescent="0.25"/>
  <cols>
    <col min="1" max="1" width="28" customWidth="1"/>
    <col min="2" max="2" width="45" customWidth="1"/>
    <col min="3" max="3" width="19.5703125" bestFit="1" customWidth="1"/>
    <col min="4" max="4" width="11" bestFit="1" customWidth="1"/>
    <col min="5" max="5" width="14" customWidth="1"/>
    <col min="6" max="6" width="40.7109375" customWidth="1"/>
    <col min="7" max="7" width="59.140625" bestFit="1" customWidth="1"/>
    <col min="8" max="8" width="12" customWidth="1"/>
  </cols>
  <sheetData>
    <row r="2" spans="1:8" ht="15.75" thickBot="1" x14ac:dyDescent="0.3"/>
    <row r="3" spans="1:8" ht="15.75" customHeight="1" thickBot="1" x14ac:dyDescent="0.3">
      <c r="A3" s="170" t="s">
        <v>0</v>
      </c>
      <c r="B3" s="171"/>
      <c r="C3" s="171"/>
      <c r="D3" s="172"/>
    </row>
    <row r="4" spans="1:8" ht="15.75" customHeight="1" x14ac:dyDescent="0.25">
      <c r="A4" s="6" t="s">
        <v>1</v>
      </c>
      <c r="B4" s="7">
        <v>46</v>
      </c>
      <c r="C4" s="38" t="s">
        <v>2</v>
      </c>
      <c r="D4" s="8" t="str">
        <f>VLOOKUP($B$4,[2]Feed_Inventory!$A$5:$AQ$977,15,FALSE)</f>
        <v>Delimited</v>
      </c>
    </row>
    <row r="5" spans="1:8" ht="15.75" customHeight="1" x14ac:dyDescent="0.25">
      <c r="A5" s="12" t="s">
        <v>3</v>
      </c>
      <c r="B5" s="13" t="str">
        <f>VLOOKUP($B$4,[2]Feed_Inventory!$A$5:$AQ$977,2,FALSE)</f>
        <v>Journey</v>
      </c>
      <c r="C5" s="39" t="s">
        <v>4</v>
      </c>
      <c r="D5" s="8" t="str">
        <f>IF(VLOOKUP($B$4,[2]Feed_Inventory!$A$5:$AQ$977,16,FALSE)=0,"",VLOOKUP($B$4,[2]Feed_Inventory!$A$5:$AQ$977,16,FALSE))</f>
        <v>|</v>
      </c>
    </row>
    <row r="6" spans="1:8" ht="15.75" customHeight="1" x14ac:dyDescent="0.25">
      <c r="A6" s="12" t="s">
        <v>5</v>
      </c>
      <c r="B6" s="13" t="str">
        <f>VLOOKUP($B$4,[2]Feed_Inventory!$A$5:$AQ$977,4,FALSE)</f>
        <v>TOC+</v>
      </c>
      <c r="C6" s="39" t="s">
        <v>6</v>
      </c>
      <c r="D6" s="8" t="str">
        <f>IF(VLOOKUP($B$4,[2]Feed_Inventory!$A$5:$AQ$977,17,FALSE)=0,"",VLOOKUP($B$4,[2]Feed_Inventory!$A$5:$AQ$977,17,FALSE))</f>
        <v>LF</v>
      </c>
    </row>
    <row r="7" spans="1:8" ht="15.75" customHeight="1" x14ac:dyDescent="0.25">
      <c r="A7" s="12" t="s">
        <v>7</v>
      </c>
      <c r="B7" s="13" t="str">
        <f>VLOOKUP($B$4,[2]Feed_Inventory!$A$5:$AQ$977,6,FALSE)</f>
        <v>Daily</v>
      </c>
      <c r="C7" s="39" t="s">
        <v>8</v>
      </c>
      <c r="D7" s="8" t="str">
        <f>VLOOKUP($B$4,[2]Feed_Inventory!$A$5:$AQ$977,18,FALSE)</f>
        <v>Header</v>
      </c>
    </row>
    <row r="8" spans="1:8" ht="15.75" customHeight="1" x14ac:dyDescent="0.25">
      <c r="A8" s="12" t="s">
        <v>9</v>
      </c>
      <c r="B8" s="13" t="str">
        <f>VLOOKUP($B$4,[2]Feed_Inventory!$A$5:$AQ$977,7,FALSE)</f>
        <v>Input</v>
      </c>
      <c r="C8" s="39" t="s">
        <v>10</v>
      </c>
      <c r="D8" s="8" t="str">
        <f>VLOOKUP($B$4,[2]Feed_Inventory!$A$5:$AQ$977,19,FALSE)</f>
        <v>Yes</v>
      </c>
    </row>
    <row r="9" spans="1:8" ht="15.75" customHeight="1" x14ac:dyDescent="0.25">
      <c r="A9" s="12" t="s">
        <v>11</v>
      </c>
      <c r="B9" s="13" t="str">
        <f>VLOOKUP($B$4,[2]Feed_Inventory!$A$5:$AQ$977,8,FALSE)</f>
        <v>Merkle</v>
      </c>
      <c r="C9" s="39" t="s">
        <v>12</v>
      </c>
      <c r="D9" s="8" t="str">
        <f>VLOOKUP($B$4,[2]Feed_Inventory!$A$5:$AQ$977,20,FALSE)</f>
        <v>Other</v>
      </c>
    </row>
    <row r="10" spans="1:8" ht="15.75" customHeight="1" x14ac:dyDescent="0.25">
      <c r="A10" s="12" t="s">
        <v>13</v>
      </c>
      <c r="B10" s="13" t="str">
        <f>VLOOKUP($B$4,[2]Feed_Inventory!$A$5:$AQ$977,9,FALSE)</f>
        <v>No</v>
      </c>
      <c r="C10" s="39" t="s">
        <v>14</v>
      </c>
      <c r="D10" s="8" t="str">
        <f>VLOOKUP($B$4,[2]Feed_Inventory!$A$5:$AQ$977,21,FALSE)</f>
        <v>Client SFTP</v>
      </c>
    </row>
    <row r="11" spans="1:8" ht="15.75" customHeight="1" x14ac:dyDescent="0.25">
      <c r="A11" s="12" t="s">
        <v>15</v>
      </c>
      <c r="B11" s="13" t="str">
        <f>VLOOKUP($B$4,[2]Feed_Inventory!$A$5:$AQ$977,10,FALSE)</f>
        <v>No</v>
      </c>
      <c r="C11" s="39" t="s">
        <v>16</v>
      </c>
      <c r="D11" s="8" t="str">
        <f>VLOOKUP($B$4,[2]Feed_Inventory!$A$5:$AQ$977,22,FALSE)</f>
        <v>\data</v>
      </c>
    </row>
    <row r="12" spans="1:8" ht="15.75" customHeight="1" x14ac:dyDescent="0.25">
      <c r="A12" s="12" t="s">
        <v>17</v>
      </c>
      <c r="B12" s="13" t="str">
        <f>VLOOKUP($B$4,[2]Feed_Inventory!$A$5:$AQ$977,11,FALSE)</f>
        <v>Incremental</v>
      </c>
      <c r="C12" s="39" t="s">
        <v>18</v>
      </c>
      <c r="D12" s="8" t="str">
        <f>VLOOKUP($B$4,[2]Feed_Inventory!$A$5:$AQ$141,25,FALSE)</f>
        <v>N</v>
      </c>
    </row>
    <row r="13" spans="1:8" ht="30" customHeight="1" x14ac:dyDescent="0.25">
      <c r="A13" s="12" t="s">
        <v>19</v>
      </c>
      <c r="B13" s="13" t="str">
        <f>VLOOKUP($B$4,[2]Feed_Inventory!$A$5:$AQ$977,14,FALSE)</f>
        <v>VT_MKT_YYYYMMDDHHMMSS_Journey.csv</v>
      </c>
      <c r="C13" s="39" t="s">
        <v>20</v>
      </c>
      <c r="D13" s="8" t="str">
        <f>VLOOKUP($B$4,[2]Feed_Inventory!$A$5:$AQ$141,12,FALSE)</f>
        <v>No</v>
      </c>
    </row>
    <row r="14" spans="1:8" ht="15.75" thickBot="1" x14ac:dyDescent="0.3"/>
    <row r="15" spans="1:8" ht="15.75" thickBot="1" x14ac:dyDescent="0.3">
      <c r="A15" s="15" t="s">
        <v>21</v>
      </c>
      <c r="B15" s="16" t="s">
        <v>275</v>
      </c>
      <c r="C15" s="17" t="s">
        <v>23</v>
      </c>
      <c r="D15" s="17" t="s">
        <v>24</v>
      </c>
      <c r="E15" s="58" t="s">
        <v>25</v>
      </c>
      <c r="F15" s="61" t="s">
        <v>276</v>
      </c>
      <c r="G15" s="62" t="s">
        <v>27</v>
      </c>
      <c r="H15" s="62" t="s">
        <v>28</v>
      </c>
    </row>
    <row r="16" spans="1:8" x14ac:dyDescent="0.25">
      <c r="A16" s="41" t="s">
        <v>277</v>
      </c>
      <c r="B16" s="42" t="s">
        <v>278</v>
      </c>
      <c r="C16" s="43" t="s">
        <v>279</v>
      </c>
      <c r="D16" s="44"/>
      <c r="E16" s="42"/>
      <c r="F16" s="59" t="s">
        <v>280</v>
      </c>
      <c r="G16" s="59"/>
      <c r="H16" s="60"/>
    </row>
    <row r="17" spans="1:8" x14ac:dyDescent="0.25">
      <c r="A17" s="27" t="s">
        <v>281</v>
      </c>
      <c r="B17" s="23" t="s">
        <v>282</v>
      </c>
      <c r="C17" s="18" t="s">
        <v>279</v>
      </c>
      <c r="D17" s="40"/>
      <c r="E17" s="23"/>
      <c r="F17" s="23" t="s">
        <v>283</v>
      </c>
      <c r="G17" s="23" t="s">
        <v>284</v>
      </c>
      <c r="H17" s="30"/>
    </row>
    <row r="18" spans="1:8" x14ac:dyDescent="0.25">
      <c r="A18" s="27" t="s">
        <v>36</v>
      </c>
      <c r="B18" s="23" t="s">
        <v>285</v>
      </c>
      <c r="C18" s="18" t="s">
        <v>279</v>
      </c>
      <c r="D18" s="40"/>
      <c r="E18" s="23"/>
      <c r="F18" s="23"/>
      <c r="G18" s="23"/>
      <c r="H18" s="30"/>
    </row>
    <row r="19" spans="1:8" x14ac:dyDescent="0.25">
      <c r="A19" s="27" t="s">
        <v>33</v>
      </c>
      <c r="B19" s="23" t="s">
        <v>286</v>
      </c>
      <c r="C19" s="18" t="s">
        <v>279</v>
      </c>
      <c r="D19" s="40"/>
      <c r="E19" s="23"/>
      <c r="F19" s="23" t="s">
        <v>287</v>
      </c>
      <c r="G19" s="23"/>
      <c r="H19" s="30"/>
    </row>
    <row r="20" spans="1:8" x14ac:dyDescent="0.25">
      <c r="A20" s="27" t="s">
        <v>288</v>
      </c>
      <c r="B20" s="23" t="s">
        <v>289</v>
      </c>
      <c r="C20" s="18" t="s">
        <v>279</v>
      </c>
      <c r="D20" s="40"/>
      <c r="E20" s="23"/>
      <c r="F20" s="23" t="s">
        <v>290</v>
      </c>
      <c r="G20" s="23" t="s">
        <v>284</v>
      </c>
      <c r="H20" s="30"/>
    </row>
    <row r="21" spans="1:8" x14ac:dyDescent="0.25">
      <c r="A21" s="27" t="s">
        <v>45</v>
      </c>
      <c r="B21" s="23" t="s">
        <v>291</v>
      </c>
      <c r="C21" s="18" t="s">
        <v>292</v>
      </c>
      <c r="D21" s="40"/>
      <c r="E21" s="23"/>
      <c r="F21" s="23"/>
      <c r="G21" s="23" t="s">
        <v>293</v>
      </c>
      <c r="H21" s="30"/>
    </row>
    <row r="22" spans="1:8" x14ac:dyDescent="0.25">
      <c r="A22" s="27" t="s">
        <v>87</v>
      </c>
      <c r="B22" s="23" t="s">
        <v>294</v>
      </c>
      <c r="C22" s="18" t="s">
        <v>295</v>
      </c>
      <c r="D22" s="40">
        <v>15</v>
      </c>
      <c r="E22" s="23"/>
      <c r="F22" s="23"/>
      <c r="G22" s="23" t="s">
        <v>296</v>
      </c>
      <c r="H22" s="30"/>
    </row>
    <row r="23" spans="1:8" x14ac:dyDescent="0.25">
      <c r="A23" s="27" t="s">
        <v>39</v>
      </c>
      <c r="B23" s="23" t="s">
        <v>297</v>
      </c>
      <c r="C23" s="18" t="s">
        <v>298</v>
      </c>
      <c r="D23" s="40">
        <v>1</v>
      </c>
      <c r="E23" s="23"/>
      <c r="F23" s="23"/>
      <c r="G23" s="23" t="s">
        <v>299</v>
      </c>
      <c r="H23" s="30"/>
    </row>
    <row r="24" spans="1:8" x14ac:dyDescent="0.25">
      <c r="A24" s="27" t="s">
        <v>300</v>
      </c>
      <c r="B24" s="23" t="s">
        <v>301</v>
      </c>
      <c r="C24" s="18" t="s">
        <v>295</v>
      </c>
      <c r="D24" s="40">
        <v>3</v>
      </c>
      <c r="E24" s="23"/>
      <c r="F24" s="23" t="s">
        <v>302</v>
      </c>
      <c r="G24" s="23" t="s">
        <v>303</v>
      </c>
      <c r="H24" s="30"/>
    </row>
    <row r="25" spans="1:8" x14ac:dyDescent="0.25">
      <c r="A25" s="27" t="s">
        <v>304</v>
      </c>
      <c r="B25" s="23" t="s">
        <v>305</v>
      </c>
      <c r="C25" s="18" t="s">
        <v>295</v>
      </c>
      <c r="D25" s="40">
        <v>50</v>
      </c>
      <c r="E25" s="23"/>
      <c r="F25" s="23"/>
      <c r="G25" s="23"/>
      <c r="H25" s="30"/>
    </row>
    <row r="26" spans="1:8" x14ac:dyDescent="0.25">
      <c r="A26" s="27" t="s">
        <v>306</v>
      </c>
      <c r="B26" s="23" t="s">
        <v>307</v>
      </c>
      <c r="C26" s="18" t="s">
        <v>295</v>
      </c>
      <c r="D26" s="40">
        <v>50</v>
      </c>
      <c r="E26" s="23"/>
      <c r="F26" s="23"/>
      <c r="G26" s="23"/>
      <c r="H26" s="30"/>
    </row>
    <row r="27" spans="1:8" x14ac:dyDescent="0.25">
      <c r="A27" s="27" t="s">
        <v>308</v>
      </c>
      <c r="B27" s="23" t="s">
        <v>309</v>
      </c>
      <c r="C27" s="18" t="s">
        <v>295</v>
      </c>
      <c r="D27" s="40">
        <v>50</v>
      </c>
      <c r="E27" s="23"/>
      <c r="F27" s="23"/>
      <c r="G27" s="23" t="s">
        <v>310</v>
      </c>
      <c r="H27" s="30"/>
    </row>
    <row r="28" spans="1:8" x14ac:dyDescent="0.25">
      <c r="A28" s="27" t="s">
        <v>311</v>
      </c>
      <c r="B28" s="23" t="s">
        <v>312</v>
      </c>
      <c r="C28" s="18" t="s">
        <v>292</v>
      </c>
      <c r="D28" s="40"/>
      <c r="E28" s="23"/>
      <c r="F28" s="23" t="s">
        <v>313</v>
      </c>
      <c r="G28" s="175" t="s">
        <v>314</v>
      </c>
      <c r="H28" s="30"/>
    </row>
    <row r="29" spans="1:8" x14ac:dyDescent="0.25">
      <c r="A29" s="27" t="s">
        <v>315</v>
      </c>
      <c r="B29" s="23" t="s">
        <v>316</v>
      </c>
      <c r="C29" s="18" t="s">
        <v>292</v>
      </c>
      <c r="D29" s="40"/>
      <c r="E29" s="23"/>
      <c r="F29" s="23" t="s">
        <v>317</v>
      </c>
      <c r="G29" s="180"/>
      <c r="H29" s="30"/>
    </row>
    <row r="30" spans="1:8" x14ac:dyDescent="0.25">
      <c r="A30" s="27" t="s">
        <v>318</v>
      </c>
      <c r="B30" s="23" t="s">
        <v>319</v>
      </c>
      <c r="C30" s="18" t="s">
        <v>292</v>
      </c>
      <c r="D30" s="40"/>
      <c r="E30" s="23"/>
      <c r="F30" s="23" t="s">
        <v>313</v>
      </c>
      <c r="G30" s="180"/>
      <c r="H30" s="30"/>
    </row>
    <row r="31" spans="1:8" x14ac:dyDescent="0.25">
      <c r="A31" s="27" t="s">
        <v>320</v>
      </c>
      <c r="B31" s="23" t="s">
        <v>321</v>
      </c>
      <c r="C31" s="18" t="s">
        <v>292</v>
      </c>
      <c r="D31" s="40"/>
      <c r="E31" s="23"/>
      <c r="F31" s="23" t="s">
        <v>317</v>
      </c>
      <c r="G31" s="174"/>
      <c r="H31" s="30"/>
    </row>
    <row r="32" spans="1:8" x14ac:dyDescent="0.25">
      <c r="A32" s="27" t="s">
        <v>322</v>
      </c>
      <c r="B32" s="23" t="s">
        <v>323</v>
      </c>
      <c r="C32" s="18" t="s">
        <v>298</v>
      </c>
      <c r="D32" s="40">
        <v>1</v>
      </c>
      <c r="E32" s="23"/>
      <c r="F32" s="23" t="s">
        <v>324</v>
      </c>
      <c r="G32" s="23"/>
      <c r="H32" s="30"/>
    </row>
    <row r="33" spans="1:8" x14ac:dyDescent="0.25">
      <c r="A33" s="27" t="s">
        <v>325</v>
      </c>
      <c r="B33" s="23" t="s">
        <v>326</v>
      </c>
      <c r="C33" s="18" t="s">
        <v>295</v>
      </c>
      <c r="D33" s="40">
        <v>100</v>
      </c>
      <c r="E33" s="23"/>
      <c r="F33" s="23"/>
      <c r="G33" s="23" t="s">
        <v>327</v>
      </c>
      <c r="H33" s="30"/>
    </row>
    <row r="34" spans="1:8" x14ac:dyDescent="0.25">
      <c r="A34" s="27" t="s">
        <v>328</v>
      </c>
      <c r="B34" s="23" t="s">
        <v>329</v>
      </c>
      <c r="C34" s="18" t="s">
        <v>295</v>
      </c>
      <c r="D34" s="40">
        <v>50</v>
      </c>
      <c r="E34" s="23"/>
      <c r="F34" s="23" t="s">
        <v>330</v>
      </c>
      <c r="G34" s="23" t="s">
        <v>331</v>
      </c>
      <c r="H34" s="30"/>
    </row>
    <row r="35" spans="1:8" x14ac:dyDescent="0.25">
      <c r="A35" s="27" t="s">
        <v>332</v>
      </c>
      <c r="B35" s="23" t="s">
        <v>333</v>
      </c>
      <c r="C35" s="18" t="s">
        <v>295</v>
      </c>
      <c r="D35" s="40">
        <v>5</v>
      </c>
      <c r="E35" s="23"/>
      <c r="F35" s="23" t="s">
        <v>334</v>
      </c>
      <c r="G35" s="23" t="s">
        <v>331</v>
      </c>
      <c r="H35" s="30"/>
    </row>
    <row r="36" spans="1:8" x14ac:dyDescent="0.25">
      <c r="A36" s="36" t="s">
        <v>335</v>
      </c>
      <c r="B36" s="23" t="s">
        <v>336</v>
      </c>
      <c r="C36" s="18" t="s">
        <v>337</v>
      </c>
      <c r="D36" s="40"/>
      <c r="E36" s="23"/>
      <c r="F36" s="23" t="s">
        <v>338</v>
      </c>
      <c r="G36" s="23"/>
      <c r="H36" s="30"/>
    </row>
    <row r="37" spans="1:8" x14ac:dyDescent="0.25">
      <c r="A37" s="27" t="s">
        <v>339</v>
      </c>
      <c r="B37" s="23" t="s">
        <v>340</v>
      </c>
      <c r="C37" s="18" t="s">
        <v>337</v>
      </c>
      <c r="D37" s="40"/>
      <c r="E37" s="23"/>
      <c r="F37" s="23" t="s">
        <v>341</v>
      </c>
      <c r="G37" s="23"/>
      <c r="H37" s="30"/>
    </row>
    <row r="38" spans="1:8" x14ac:dyDescent="0.25">
      <c r="A38" s="27" t="s">
        <v>342</v>
      </c>
      <c r="B38" s="23" t="s">
        <v>343</v>
      </c>
      <c r="C38" s="18" t="s">
        <v>337</v>
      </c>
      <c r="D38" s="40"/>
      <c r="E38" s="23"/>
      <c r="F38" s="23" t="s">
        <v>344</v>
      </c>
      <c r="G38" s="23"/>
      <c r="H38" s="30"/>
    </row>
    <row r="39" spans="1:8" x14ac:dyDescent="0.25">
      <c r="A39" s="27" t="s">
        <v>345</v>
      </c>
      <c r="B39" s="23" t="s">
        <v>346</v>
      </c>
      <c r="C39" s="18" t="s">
        <v>337</v>
      </c>
      <c r="D39" s="40"/>
      <c r="E39" s="23"/>
      <c r="F39" s="23" t="s">
        <v>347</v>
      </c>
      <c r="G39" s="23"/>
      <c r="H39" s="30"/>
    </row>
    <row r="40" spans="1:8" x14ac:dyDescent="0.25">
      <c r="A40" s="27" t="s">
        <v>348</v>
      </c>
      <c r="B40" s="23" t="s">
        <v>349</v>
      </c>
      <c r="C40" s="18" t="s">
        <v>337</v>
      </c>
      <c r="D40" s="40"/>
      <c r="E40" s="23"/>
      <c r="F40" s="23" t="s">
        <v>350</v>
      </c>
      <c r="G40" s="23"/>
      <c r="H40" s="30"/>
    </row>
    <row r="41" spans="1:8" x14ac:dyDescent="0.25">
      <c r="A41" s="27" t="s">
        <v>351</v>
      </c>
      <c r="B41" s="23" t="s">
        <v>352</v>
      </c>
      <c r="C41" s="18" t="s">
        <v>353</v>
      </c>
      <c r="D41" s="40" t="s">
        <v>354</v>
      </c>
      <c r="E41" s="23"/>
      <c r="F41" s="23" t="s">
        <v>355</v>
      </c>
      <c r="G41" s="23"/>
      <c r="H41" s="30"/>
    </row>
    <row r="42" spans="1:8" x14ac:dyDescent="0.25">
      <c r="A42" s="27" t="s">
        <v>356</v>
      </c>
      <c r="B42" s="23" t="s">
        <v>357</v>
      </c>
      <c r="C42" s="18" t="s">
        <v>353</v>
      </c>
      <c r="D42" s="40" t="s">
        <v>354</v>
      </c>
      <c r="E42" s="23"/>
      <c r="F42" s="23" t="s">
        <v>358</v>
      </c>
      <c r="G42" s="23"/>
      <c r="H42" s="30"/>
    </row>
    <row r="43" spans="1:8" x14ac:dyDescent="0.25">
      <c r="A43" s="27" t="s">
        <v>359</v>
      </c>
      <c r="B43" s="23" t="s">
        <v>360</v>
      </c>
      <c r="C43" s="18" t="s">
        <v>353</v>
      </c>
      <c r="D43" s="40" t="s">
        <v>354</v>
      </c>
      <c r="E43" s="23"/>
      <c r="F43" s="23" t="s">
        <v>361</v>
      </c>
      <c r="G43" s="23"/>
      <c r="H43" s="30"/>
    </row>
    <row r="44" spans="1:8" x14ac:dyDescent="0.25">
      <c r="A44" s="27" t="s">
        <v>362</v>
      </c>
      <c r="B44" s="23" t="s">
        <v>363</v>
      </c>
      <c r="C44" s="18" t="s">
        <v>295</v>
      </c>
      <c r="D44" s="40">
        <v>15</v>
      </c>
      <c r="E44" s="23"/>
      <c r="F44" s="23" t="s">
        <v>364</v>
      </c>
      <c r="G44" s="23"/>
      <c r="H44" s="30"/>
    </row>
    <row r="45" spans="1:8" x14ac:dyDescent="0.25">
      <c r="A45" s="27" t="s">
        <v>365</v>
      </c>
      <c r="B45" s="23" t="s">
        <v>366</v>
      </c>
      <c r="C45" s="18" t="s">
        <v>295</v>
      </c>
      <c r="D45" s="40">
        <v>5</v>
      </c>
      <c r="E45" s="23"/>
      <c r="F45" s="23" t="s">
        <v>367</v>
      </c>
      <c r="G45" s="23" t="s">
        <v>368</v>
      </c>
      <c r="H45" s="30"/>
    </row>
    <row r="46" spans="1:8" x14ac:dyDescent="0.25">
      <c r="A46" s="27" t="s">
        <v>369</v>
      </c>
      <c r="B46" s="23" t="s">
        <v>370</v>
      </c>
      <c r="C46" s="18" t="s">
        <v>295</v>
      </c>
      <c r="D46" s="40">
        <v>50</v>
      </c>
      <c r="E46" s="23"/>
      <c r="F46" s="23" t="s">
        <v>371</v>
      </c>
      <c r="G46" s="23" t="s">
        <v>372</v>
      </c>
      <c r="H46" s="30"/>
    </row>
    <row r="47" spans="1:8" x14ac:dyDescent="0.25">
      <c r="A47" s="27" t="s">
        <v>373</v>
      </c>
      <c r="B47" s="23" t="s">
        <v>374</v>
      </c>
      <c r="C47" s="18" t="s">
        <v>295</v>
      </c>
      <c r="D47" s="40">
        <v>20</v>
      </c>
      <c r="E47" s="23"/>
      <c r="F47" s="23" t="s">
        <v>375</v>
      </c>
      <c r="G47" s="23" t="s">
        <v>376</v>
      </c>
      <c r="H47" s="30"/>
    </row>
    <row r="48" spans="1:8" x14ac:dyDescent="0.25">
      <c r="A48" s="27" t="s">
        <v>377</v>
      </c>
      <c r="B48" s="23" t="s">
        <v>378</v>
      </c>
      <c r="C48" s="18" t="s">
        <v>295</v>
      </c>
      <c r="D48" s="40">
        <v>50</v>
      </c>
      <c r="E48" s="23"/>
      <c r="F48" s="23" t="s">
        <v>379</v>
      </c>
      <c r="G48" s="23"/>
      <c r="H48" s="30"/>
    </row>
    <row r="49" spans="1:8" ht="45" x14ac:dyDescent="0.25">
      <c r="A49" s="27" t="s">
        <v>380</v>
      </c>
      <c r="B49" s="23" t="s">
        <v>381</v>
      </c>
      <c r="C49" s="18" t="s">
        <v>295</v>
      </c>
      <c r="D49" s="40">
        <v>5</v>
      </c>
      <c r="E49" s="23"/>
      <c r="F49" s="57" t="s">
        <v>382</v>
      </c>
      <c r="G49" s="23"/>
      <c r="H49" s="30"/>
    </row>
    <row r="50" spans="1:8" x14ac:dyDescent="0.25">
      <c r="A50" s="27" t="s">
        <v>383</v>
      </c>
      <c r="B50" s="23" t="s">
        <v>384</v>
      </c>
      <c r="C50" s="18" t="s">
        <v>295</v>
      </c>
      <c r="D50" s="40">
        <v>20</v>
      </c>
      <c r="E50" s="23"/>
      <c r="F50" s="23" t="s">
        <v>385</v>
      </c>
      <c r="G50" s="23"/>
      <c r="H50" s="30"/>
    </row>
    <row r="51" spans="1:8" x14ac:dyDescent="0.25">
      <c r="A51" s="27" t="s">
        <v>68</v>
      </c>
      <c r="B51" s="23" t="s">
        <v>69</v>
      </c>
      <c r="C51" s="18" t="s">
        <v>292</v>
      </c>
      <c r="D51" s="40"/>
      <c r="E51" s="23"/>
      <c r="F51" s="23"/>
      <c r="G51" s="23" t="s">
        <v>386</v>
      </c>
      <c r="H51" s="30"/>
    </row>
    <row r="52" spans="1:8" x14ac:dyDescent="0.25">
      <c r="A52" s="27" t="s">
        <v>387</v>
      </c>
      <c r="B52" s="23" t="s">
        <v>388</v>
      </c>
      <c r="C52" s="18" t="s">
        <v>298</v>
      </c>
      <c r="D52" s="40">
        <v>1</v>
      </c>
      <c r="E52" s="23"/>
      <c r="F52" s="23"/>
      <c r="G52" s="23" t="s">
        <v>389</v>
      </c>
      <c r="H52" s="30"/>
    </row>
    <row r="53" spans="1:8" x14ac:dyDescent="0.25">
      <c r="A53" s="27" t="s">
        <v>390</v>
      </c>
      <c r="B53" s="23" t="s">
        <v>391</v>
      </c>
      <c r="C53" s="18" t="s">
        <v>295</v>
      </c>
      <c r="D53" s="40">
        <v>5</v>
      </c>
      <c r="E53" s="23"/>
      <c r="F53" s="23" t="s">
        <v>392</v>
      </c>
      <c r="G53" s="23" t="s">
        <v>393</v>
      </c>
      <c r="H53" s="30"/>
    </row>
    <row r="54" spans="1:8" x14ac:dyDescent="0.25">
      <c r="A54" s="27" t="s">
        <v>394</v>
      </c>
      <c r="B54" s="23" t="s">
        <v>395</v>
      </c>
      <c r="C54" s="18" t="s">
        <v>295</v>
      </c>
      <c r="D54" s="40">
        <v>5</v>
      </c>
      <c r="E54" s="23"/>
      <c r="F54" s="23" t="s">
        <v>396</v>
      </c>
      <c r="G54" s="23" t="s">
        <v>393</v>
      </c>
      <c r="H54" s="30"/>
    </row>
    <row r="55" spans="1:8" x14ac:dyDescent="0.25">
      <c r="A55" s="36" t="s">
        <v>397</v>
      </c>
      <c r="B55" s="23" t="s">
        <v>398</v>
      </c>
      <c r="C55" s="18" t="s">
        <v>353</v>
      </c>
      <c r="D55" s="40" t="s">
        <v>354</v>
      </c>
      <c r="E55" s="23"/>
      <c r="F55" s="23" t="s">
        <v>399</v>
      </c>
      <c r="G55" s="23"/>
      <c r="H55" s="30"/>
    </row>
    <row r="56" spans="1:8" x14ac:dyDescent="0.25">
      <c r="A56" s="36" t="s">
        <v>400</v>
      </c>
      <c r="B56" s="23" t="s">
        <v>401</v>
      </c>
      <c r="C56" s="18" t="s">
        <v>295</v>
      </c>
      <c r="D56" s="40">
        <v>5</v>
      </c>
      <c r="E56" s="23"/>
      <c r="F56" s="23"/>
      <c r="G56" s="23" t="s">
        <v>402</v>
      </c>
      <c r="H56" s="30"/>
    </row>
    <row r="57" spans="1:8" x14ac:dyDescent="0.25">
      <c r="A57" s="27" t="s">
        <v>403</v>
      </c>
      <c r="B57" s="23" t="s">
        <v>404</v>
      </c>
      <c r="C57" s="18" t="s">
        <v>298</v>
      </c>
      <c r="D57" s="40">
        <v>1</v>
      </c>
      <c r="E57" s="23"/>
      <c r="F57" s="23" t="s">
        <v>405</v>
      </c>
      <c r="G57" s="23"/>
      <c r="H57" s="30"/>
    </row>
    <row r="58" spans="1:8" x14ac:dyDescent="0.25">
      <c r="A58" s="27" t="s">
        <v>406</v>
      </c>
      <c r="B58" s="23" t="s">
        <v>407</v>
      </c>
      <c r="C58" s="18" t="s">
        <v>337</v>
      </c>
      <c r="D58" s="40"/>
      <c r="E58" s="23"/>
      <c r="F58" s="36" t="s">
        <v>408</v>
      </c>
      <c r="G58" s="23"/>
      <c r="H58" s="30"/>
    </row>
    <row r="59" spans="1:8" x14ac:dyDescent="0.25">
      <c r="A59" s="27" t="s">
        <v>409</v>
      </c>
      <c r="B59" s="23" t="s">
        <v>410</v>
      </c>
      <c r="C59" s="18" t="s">
        <v>337</v>
      </c>
      <c r="D59" s="40"/>
      <c r="E59" s="23"/>
      <c r="F59" s="36" t="s">
        <v>411</v>
      </c>
      <c r="G59" s="23"/>
      <c r="H59" s="30"/>
    </row>
    <row r="60" spans="1:8" x14ac:dyDescent="0.25">
      <c r="A60" s="27" t="s">
        <v>412</v>
      </c>
      <c r="B60" s="23" t="s">
        <v>413</v>
      </c>
      <c r="C60" s="18" t="s">
        <v>337</v>
      </c>
      <c r="D60" s="40"/>
      <c r="E60" s="23"/>
      <c r="F60" s="36" t="s">
        <v>414</v>
      </c>
      <c r="G60" s="23"/>
      <c r="H60" s="30"/>
    </row>
    <row r="61" spans="1:8" x14ac:dyDescent="0.25">
      <c r="A61" s="27" t="s">
        <v>415</v>
      </c>
      <c r="B61" s="23" t="s">
        <v>416</v>
      </c>
      <c r="C61" s="18" t="s">
        <v>337</v>
      </c>
      <c r="D61" s="40"/>
      <c r="E61" s="23"/>
      <c r="F61" s="36" t="s">
        <v>417</v>
      </c>
      <c r="G61" s="23"/>
      <c r="H61" s="30"/>
    </row>
    <row r="62" spans="1:8" x14ac:dyDescent="0.25">
      <c r="A62" s="27" t="s">
        <v>418</v>
      </c>
      <c r="B62" s="23" t="s">
        <v>91</v>
      </c>
      <c r="C62" s="18" t="s">
        <v>337</v>
      </c>
      <c r="D62" s="40"/>
      <c r="E62" s="23"/>
      <c r="F62" s="36" t="s">
        <v>419</v>
      </c>
      <c r="G62" s="23"/>
      <c r="H62" s="30"/>
    </row>
    <row r="63" spans="1:8" x14ac:dyDescent="0.25">
      <c r="A63" s="27" t="s">
        <v>90</v>
      </c>
      <c r="B63" s="23" t="s">
        <v>94</v>
      </c>
      <c r="C63" s="18" t="s">
        <v>292</v>
      </c>
      <c r="D63" s="40"/>
      <c r="E63" s="23"/>
      <c r="F63" s="36" t="s">
        <v>420</v>
      </c>
      <c r="G63" s="23"/>
      <c r="H63" s="30"/>
    </row>
    <row r="64" spans="1:8" x14ac:dyDescent="0.25">
      <c r="A64" s="27" t="s">
        <v>93</v>
      </c>
      <c r="B64" s="23" t="s">
        <v>421</v>
      </c>
      <c r="C64" s="18" t="s">
        <v>292</v>
      </c>
      <c r="D64" s="40"/>
      <c r="E64" s="23"/>
      <c r="F64" s="36" t="s">
        <v>422</v>
      </c>
      <c r="G64" s="23"/>
      <c r="H64" s="30"/>
    </row>
    <row r="65" spans="1:8" x14ac:dyDescent="0.25">
      <c r="A65" s="27" t="s">
        <v>423</v>
      </c>
      <c r="B65" s="23" t="s">
        <v>424</v>
      </c>
      <c r="C65" s="18" t="s">
        <v>337</v>
      </c>
      <c r="D65" s="40"/>
      <c r="E65" s="23"/>
      <c r="F65" s="36" t="s">
        <v>425</v>
      </c>
      <c r="G65" s="23"/>
      <c r="H65" s="30"/>
    </row>
    <row r="66" spans="1:8" x14ac:dyDescent="0.25">
      <c r="A66" s="27" t="s">
        <v>426</v>
      </c>
      <c r="B66" s="23" t="s">
        <v>427</v>
      </c>
      <c r="C66" s="18" t="s">
        <v>295</v>
      </c>
      <c r="D66" s="40">
        <v>30</v>
      </c>
      <c r="E66" s="23"/>
      <c r="F66" s="36" t="s">
        <v>428</v>
      </c>
      <c r="G66" s="23"/>
      <c r="H66" s="30"/>
    </row>
    <row r="67" spans="1:8" x14ac:dyDescent="0.25">
      <c r="A67" s="27" t="s">
        <v>429</v>
      </c>
      <c r="B67" s="23" t="s">
        <v>430</v>
      </c>
      <c r="C67" s="18" t="s">
        <v>353</v>
      </c>
      <c r="D67" s="40" t="s">
        <v>354</v>
      </c>
      <c r="E67" s="23"/>
      <c r="F67" s="36" t="s">
        <v>431</v>
      </c>
      <c r="G67" s="23"/>
      <c r="H67" s="30"/>
    </row>
    <row r="68" spans="1:8" x14ac:dyDescent="0.25">
      <c r="A68" s="27" t="s">
        <v>432</v>
      </c>
      <c r="B68" s="23" t="s">
        <v>433</v>
      </c>
      <c r="C68" s="18" t="s">
        <v>353</v>
      </c>
      <c r="D68" s="40" t="s">
        <v>354</v>
      </c>
      <c r="E68" s="23"/>
      <c r="F68" s="36" t="s">
        <v>434</v>
      </c>
      <c r="G68" s="23"/>
      <c r="H68" s="30"/>
    </row>
    <row r="69" spans="1:8" x14ac:dyDescent="0.25">
      <c r="A69" s="27" t="s">
        <v>435</v>
      </c>
      <c r="B69" s="23" t="s">
        <v>436</v>
      </c>
      <c r="C69" s="18" t="s">
        <v>353</v>
      </c>
      <c r="D69" s="40" t="s">
        <v>354</v>
      </c>
      <c r="E69" s="23"/>
      <c r="F69" s="36" t="s">
        <v>437</v>
      </c>
      <c r="G69" s="23"/>
      <c r="H69" s="30"/>
    </row>
    <row r="70" spans="1:8" x14ac:dyDescent="0.25">
      <c r="A70" s="27" t="s">
        <v>438</v>
      </c>
      <c r="B70" s="23" t="s">
        <v>439</v>
      </c>
      <c r="C70" s="18" t="s">
        <v>353</v>
      </c>
      <c r="D70" s="40" t="s">
        <v>354</v>
      </c>
      <c r="E70" s="23"/>
      <c r="F70" s="36" t="s">
        <v>440</v>
      </c>
      <c r="G70" s="23"/>
      <c r="H70" s="30"/>
    </row>
    <row r="71" spans="1:8" x14ac:dyDescent="0.25">
      <c r="A71" s="27" t="s">
        <v>441</v>
      </c>
      <c r="B71" s="23" t="s">
        <v>442</v>
      </c>
      <c r="C71" s="18" t="s">
        <v>353</v>
      </c>
      <c r="D71" s="40" t="s">
        <v>354</v>
      </c>
      <c r="E71" s="23"/>
      <c r="F71" s="36" t="s">
        <v>443</v>
      </c>
      <c r="G71" s="23"/>
      <c r="H71" s="30"/>
    </row>
    <row r="72" spans="1:8" x14ac:dyDescent="0.25">
      <c r="A72" s="27" t="s">
        <v>444</v>
      </c>
      <c r="B72" s="23" t="s">
        <v>445</v>
      </c>
      <c r="C72" s="18" t="s">
        <v>353</v>
      </c>
      <c r="D72" s="40" t="s">
        <v>354</v>
      </c>
      <c r="E72" s="23"/>
      <c r="F72" s="36" t="s">
        <v>446</v>
      </c>
      <c r="G72" s="23"/>
      <c r="H72" s="30"/>
    </row>
    <row r="73" spans="1:8" x14ac:dyDescent="0.25">
      <c r="A73" s="27" t="s">
        <v>447</v>
      </c>
      <c r="B73" s="23" t="s">
        <v>448</v>
      </c>
      <c r="C73" s="18" t="s">
        <v>353</v>
      </c>
      <c r="D73" s="40" t="s">
        <v>354</v>
      </c>
      <c r="E73" s="23"/>
      <c r="F73" s="36" t="s">
        <v>449</v>
      </c>
      <c r="G73" s="23"/>
      <c r="H73" s="30"/>
    </row>
    <row r="74" spans="1:8" x14ac:dyDescent="0.25">
      <c r="A74" s="27" t="s">
        <v>450</v>
      </c>
      <c r="B74" s="23" t="s">
        <v>451</v>
      </c>
      <c r="C74" s="18" t="s">
        <v>353</v>
      </c>
      <c r="D74" s="40" t="s">
        <v>354</v>
      </c>
      <c r="E74" s="23"/>
      <c r="F74" s="36" t="s">
        <v>452</v>
      </c>
      <c r="G74" s="23"/>
      <c r="H74" s="30"/>
    </row>
    <row r="75" spans="1:8" x14ac:dyDescent="0.25">
      <c r="A75" s="27" t="s">
        <v>453</v>
      </c>
      <c r="B75" s="23" t="s">
        <v>454</v>
      </c>
      <c r="C75" s="18" t="s">
        <v>337</v>
      </c>
      <c r="D75" s="40"/>
      <c r="E75" s="23"/>
      <c r="F75" s="36" t="s">
        <v>455</v>
      </c>
      <c r="G75" s="23"/>
      <c r="H75" s="30"/>
    </row>
    <row r="76" spans="1:8" x14ac:dyDescent="0.25">
      <c r="A76" s="27" t="s">
        <v>456</v>
      </c>
      <c r="B76" s="23" t="s">
        <v>457</v>
      </c>
      <c r="C76" s="18" t="s">
        <v>337</v>
      </c>
      <c r="D76" s="40"/>
      <c r="E76" s="23"/>
      <c r="F76" s="36" t="s">
        <v>458</v>
      </c>
      <c r="G76" s="23"/>
      <c r="H76" s="30"/>
    </row>
    <row r="77" spans="1:8" x14ac:dyDescent="0.25">
      <c r="A77" s="27" t="s">
        <v>459</v>
      </c>
      <c r="B77" s="23" t="s">
        <v>460</v>
      </c>
      <c r="C77" s="18" t="s">
        <v>337</v>
      </c>
      <c r="D77" s="40"/>
      <c r="E77" s="23"/>
      <c r="F77" s="36" t="s">
        <v>461</v>
      </c>
      <c r="G77" s="23"/>
      <c r="H77" s="30"/>
    </row>
    <row r="78" spans="1:8" x14ac:dyDescent="0.25">
      <c r="A78" s="27" t="s">
        <v>462</v>
      </c>
      <c r="B78" s="23" t="s">
        <v>463</v>
      </c>
      <c r="C78" s="18" t="s">
        <v>337</v>
      </c>
      <c r="D78" s="40"/>
      <c r="E78" s="23"/>
      <c r="F78" s="36" t="s">
        <v>464</v>
      </c>
      <c r="G78" s="23"/>
      <c r="H78" s="30"/>
    </row>
    <row r="79" spans="1:8" x14ac:dyDescent="0.25">
      <c r="A79" s="27" t="s">
        <v>465</v>
      </c>
      <c r="B79" s="23" t="s">
        <v>466</v>
      </c>
      <c r="C79" s="18" t="s">
        <v>337</v>
      </c>
      <c r="D79" s="40"/>
      <c r="E79" s="23"/>
      <c r="F79" s="36" t="s">
        <v>467</v>
      </c>
      <c r="G79" s="23"/>
      <c r="H79" s="30"/>
    </row>
    <row r="80" spans="1:8" x14ac:dyDescent="0.25">
      <c r="A80" s="27" t="s">
        <v>468</v>
      </c>
      <c r="B80" s="23" t="s">
        <v>469</v>
      </c>
      <c r="C80" s="18" t="s">
        <v>337</v>
      </c>
      <c r="D80" s="40"/>
      <c r="E80" s="23"/>
      <c r="F80" s="36" t="s">
        <v>470</v>
      </c>
      <c r="G80" s="23"/>
      <c r="H80" s="30"/>
    </row>
    <row r="81" spans="1:8" x14ac:dyDescent="0.25">
      <c r="A81" s="27" t="s">
        <v>471</v>
      </c>
      <c r="B81" s="23" t="s">
        <v>472</v>
      </c>
      <c r="C81" s="18" t="s">
        <v>337</v>
      </c>
      <c r="D81" s="40"/>
      <c r="E81" s="23"/>
      <c r="F81" s="36" t="s">
        <v>473</v>
      </c>
      <c r="G81" s="23"/>
      <c r="H81" s="30"/>
    </row>
    <row r="82" spans="1:8" x14ac:dyDescent="0.25">
      <c r="A82" s="27" t="s">
        <v>474</v>
      </c>
      <c r="B82" s="23" t="s">
        <v>475</v>
      </c>
      <c r="C82" s="18" t="s">
        <v>337</v>
      </c>
      <c r="D82" s="40"/>
      <c r="E82" s="23"/>
      <c r="F82" s="36" t="s">
        <v>476</v>
      </c>
      <c r="G82" s="23"/>
      <c r="H82" s="30"/>
    </row>
    <row r="83" spans="1:8" x14ac:dyDescent="0.25">
      <c r="A83" s="27" t="s">
        <v>477</v>
      </c>
      <c r="B83" s="23" t="s">
        <v>478</v>
      </c>
      <c r="C83" s="18" t="s">
        <v>295</v>
      </c>
      <c r="D83" s="40">
        <v>5</v>
      </c>
      <c r="E83" s="23"/>
      <c r="F83" s="36" t="s">
        <v>479</v>
      </c>
      <c r="G83" s="23"/>
      <c r="H83" s="30"/>
    </row>
    <row r="84" spans="1:8" x14ac:dyDescent="0.25">
      <c r="A84" s="27" t="s">
        <v>480</v>
      </c>
      <c r="B84" s="23" t="s">
        <v>481</v>
      </c>
      <c r="C84" s="18" t="s">
        <v>337</v>
      </c>
      <c r="D84" s="40"/>
      <c r="E84" s="23"/>
      <c r="F84" s="36" t="s">
        <v>482</v>
      </c>
      <c r="G84" s="23"/>
      <c r="H84" s="30"/>
    </row>
    <row r="85" spans="1:8" x14ac:dyDescent="0.25">
      <c r="A85" s="27" t="s">
        <v>483</v>
      </c>
      <c r="B85" s="23" t="s">
        <v>484</v>
      </c>
      <c r="C85" s="18" t="s">
        <v>295</v>
      </c>
      <c r="D85" s="40">
        <v>5</v>
      </c>
      <c r="E85" s="23"/>
      <c r="F85" s="36" t="s">
        <v>485</v>
      </c>
      <c r="G85" s="23"/>
      <c r="H85" s="30"/>
    </row>
    <row r="86" spans="1:8" x14ac:dyDescent="0.25">
      <c r="A86" s="27" t="s">
        <v>486</v>
      </c>
      <c r="B86" s="23" t="s">
        <v>487</v>
      </c>
      <c r="C86" s="18" t="s">
        <v>337</v>
      </c>
      <c r="D86" s="40"/>
      <c r="E86" s="23"/>
      <c r="F86" s="36" t="s">
        <v>488</v>
      </c>
      <c r="G86" s="23"/>
      <c r="H86" s="30"/>
    </row>
    <row r="87" spans="1:8" x14ac:dyDescent="0.25">
      <c r="A87" s="27" t="s">
        <v>489</v>
      </c>
      <c r="B87" s="23" t="s">
        <v>490</v>
      </c>
      <c r="C87" s="18" t="s">
        <v>337</v>
      </c>
      <c r="D87" s="40"/>
      <c r="E87" s="23"/>
      <c r="F87" s="36" t="s">
        <v>491</v>
      </c>
      <c r="G87" s="23"/>
      <c r="H87" s="30"/>
    </row>
    <row r="88" spans="1:8" x14ac:dyDescent="0.25">
      <c r="A88" s="27" t="s">
        <v>492</v>
      </c>
      <c r="B88" s="23" t="s">
        <v>493</v>
      </c>
      <c r="C88" s="18" t="s">
        <v>337</v>
      </c>
      <c r="D88" s="40"/>
      <c r="E88" s="23"/>
      <c r="F88" s="36" t="s">
        <v>494</v>
      </c>
      <c r="G88" s="23"/>
      <c r="H88" s="30"/>
    </row>
    <row r="89" spans="1:8" x14ac:dyDescent="0.25">
      <c r="A89" s="27" t="s">
        <v>495</v>
      </c>
      <c r="B89" s="23" t="s">
        <v>496</v>
      </c>
      <c r="C89" s="18" t="s">
        <v>353</v>
      </c>
      <c r="D89" s="40" t="s">
        <v>354</v>
      </c>
      <c r="E89" s="23"/>
      <c r="F89" s="36" t="s">
        <v>497</v>
      </c>
      <c r="G89" s="23"/>
      <c r="H89" s="30"/>
    </row>
    <row r="90" spans="1:8" x14ac:dyDescent="0.25">
      <c r="A90" s="27" t="s">
        <v>498</v>
      </c>
      <c r="B90" s="23" t="s">
        <v>499</v>
      </c>
      <c r="C90" s="18" t="s">
        <v>353</v>
      </c>
      <c r="D90" s="40" t="s">
        <v>354</v>
      </c>
      <c r="E90" s="23"/>
      <c r="F90" s="36" t="s">
        <v>500</v>
      </c>
      <c r="G90" s="23"/>
      <c r="H90" s="30"/>
    </row>
    <row r="91" spans="1:8" x14ac:dyDescent="0.25">
      <c r="A91" s="27" t="s">
        <v>501</v>
      </c>
      <c r="B91" s="23" t="s">
        <v>502</v>
      </c>
      <c r="C91" s="21" t="s">
        <v>44</v>
      </c>
      <c r="D91" s="20">
        <v>50</v>
      </c>
      <c r="E91" s="23"/>
      <c r="F91" s="36" t="s">
        <v>503</v>
      </c>
      <c r="G91" s="23"/>
      <c r="H91" s="30"/>
    </row>
    <row r="92" spans="1:8" x14ac:dyDescent="0.25">
      <c r="A92" s="27" t="s">
        <v>504</v>
      </c>
      <c r="B92" s="23" t="s">
        <v>505</v>
      </c>
      <c r="C92" s="21" t="s">
        <v>44</v>
      </c>
      <c r="D92" s="20">
        <v>50</v>
      </c>
      <c r="E92" s="23"/>
      <c r="F92" s="36" t="s">
        <v>506</v>
      </c>
      <c r="G92" s="23"/>
      <c r="H92" s="30"/>
    </row>
    <row r="93" spans="1:8" x14ac:dyDescent="0.25">
      <c r="A93" s="27" t="s">
        <v>507</v>
      </c>
      <c r="B93" s="23" t="s">
        <v>508</v>
      </c>
      <c r="C93" s="21" t="s">
        <v>44</v>
      </c>
      <c r="D93" s="20">
        <v>50</v>
      </c>
      <c r="E93" s="23"/>
      <c r="F93" s="36" t="s">
        <v>509</v>
      </c>
      <c r="G93" s="23"/>
      <c r="H93" s="30"/>
    </row>
    <row r="94" spans="1:8" x14ac:dyDescent="0.25">
      <c r="A94" s="27" t="s">
        <v>510</v>
      </c>
      <c r="B94" s="23" t="s">
        <v>511</v>
      </c>
      <c r="C94" s="21" t="s">
        <v>44</v>
      </c>
      <c r="D94" s="20">
        <v>50</v>
      </c>
      <c r="E94" s="23"/>
      <c r="F94" s="23" t="s">
        <v>512</v>
      </c>
      <c r="G94" s="23" t="s">
        <v>402</v>
      </c>
      <c r="H94" s="30"/>
    </row>
    <row r="95" spans="1:8" x14ac:dyDescent="0.25">
      <c r="A95" s="25"/>
      <c r="B95" s="23" t="s">
        <v>98</v>
      </c>
      <c r="C95" s="23"/>
      <c r="D95" s="23"/>
      <c r="E95" s="23"/>
      <c r="F95" s="23"/>
      <c r="G95" s="23"/>
      <c r="H95" s="30"/>
    </row>
    <row r="96" spans="1:8" x14ac:dyDescent="0.25">
      <c r="A96" s="25"/>
      <c r="B96" s="23" t="s">
        <v>99</v>
      </c>
      <c r="C96" s="23"/>
      <c r="D96" s="23"/>
      <c r="E96" s="23"/>
      <c r="F96" s="23"/>
      <c r="G96" s="23"/>
      <c r="H96" s="30"/>
    </row>
    <row r="97" spans="1:8" x14ac:dyDescent="0.25">
      <c r="A97" s="25"/>
      <c r="B97" s="23" t="s">
        <v>100</v>
      </c>
      <c r="C97" s="23"/>
      <c r="D97" s="23"/>
      <c r="E97" s="23"/>
      <c r="F97" s="23"/>
      <c r="G97" s="23"/>
      <c r="H97" s="30"/>
    </row>
    <row r="98" spans="1:8" ht="15.75" thickBot="1" x14ac:dyDescent="0.3">
      <c r="A98" s="32"/>
      <c r="B98" s="33" t="s">
        <v>101</v>
      </c>
      <c r="C98" s="33"/>
      <c r="D98" s="33"/>
      <c r="E98" s="33"/>
      <c r="F98" s="33"/>
      <c r="G98" s="33"/>
      <c r="H98" s="34"/>
    </row>
  </sheetData>
  <mergeCells count="2">
    <mergeCell ref="A3:D3"/>
    <mergeCell ref="G28:G3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47"/>
  <sheetViews>
    <sheetView topLeftCell="A5" workbookViewId="0">
      <selection activeCell="D21" sqref="D21"/>
    </sheetView>
  </sheetViews>
  <sheetFormatPr defaultRowHeight="15" x14ac:dyDescent="0.25"/>
  <cols>
    <col min="1" max="1" width="23.42578125" bestFit="1" customWidth="1"/>
    <col min="2" max="2" width="42.5703125" bestFit="1" customWidth="1"/>
    <col min="3" max="3" width="26.85546875" customWidth="1"/>
    <col min="4" max="4" width="25.28515625" customWidth="1"/>
    <col min="5" max="5" width="17.5703125" customWidth="1"/>
    <col min="6" max="6" width="45.28515625" bestFit="1" customWidth="1"/>
    <col min="7" max="7" width="97.140625" bestFit="1" customWidth="1"/>
    <col min="8" max="8" width="6.85546875" bestFit="1" customWidth="1"/>
  </cols>
  <sheetData>
    <row r="2" spans="1:8" ht="15.75" thickBot="1" x14ac:dyDescent="0.3"/>
    <row r="3" spans="1:8" ht="15.75" thickBot="1" x14ac:dyDescent="0.3">
      <c r="A3" s="170" t="s">
        <v>0</v>
      </c>
      <c r="B3" s="171"/>
      <c r="C3" s="171"/>
      <c r="D3" s="172"/>
    </row>
    <row r="4" spans="1:8" x14ac:dyDescent="0.25">
      <c r="A4" s="6" t="s">
        <v>1</v>
      </c>
      <c r="B4" s="7">
        <v>47</v>
      </c>
      <c r="C4" s="38" t="s">
        <v>2</v>
      </c>
      <c r="D4" s="8" t="s">
        <v>513</v>
      </c>
    </row>
    <row r="5" spans="1:8" x14ac:dyDescent="0.25">
      <c r="A5" s="12" t="s">
        <v>3</v>
      </c>
      <c r="B5" s="13" t="s">
        <v>514</v>
      </c>
      <c r="C5" s="39" t="s">
        <v>4</v>
      </c>
      <c r="D5" s="8" t="s">
        <v>515</v>
      </c>
    </row>
    <row r="6" spans="1:8" x14ac:dyDescent="0.25">
      <c r="A6" s="12" t="s">
        <v>5</v>
      </c>
      <c r="B6" s="13" t="s">
        <v>516</v>
      </c>
      <c r="C6" s="39" t="s">
        <v>6</v>
      </c>
      <c r="D6" s="8" t="s">
        <v>517</v>
      </c>
    </row>
    <row r="7" spans="1:8" x14ac:dyDescent="0.25">
      <c r="A7" s="12" t="s">
        <v>7</v>
      </c>
      <c r="B7" s="13" t="s">
        <v>518</v>
      </c>
      <c r="C7" s="39" t="s">
        <v>8</v>
      </c>
      <c r="D7" s="8" t="s">
        <v>519</v>
      </c>
    </row>
    <row r="8" spans="1:8" x14ac:dyDescent="0.25">
      <c r="A8" s="12" t="s">
        <v>9</v>
      </c>
      <c r="B8" s="13" t="s">
        <v>520</v>
      </c>
      <c r="C8" s="39" t="s">
        <v>10</v>
      </c>
      <c r="D8" s="8" t="s">
        <v>521</v>
      </c>
    </row>
    <row r="9" spans="1:8" x14ac:dyDescent="0.25">
      <c r="A9" s="12" t="s">
        <v>11</v>
      </c>
      <c r="B9" s="13" t="s">
        <v>522</v>
      </c>
      <c r="C9" s="39" t="s">
        <v>12</v>
      </c>
      <c r="D9" s="8" t="s">
        <v>523</v>
      </c>
    </row>
    <row r="10" spans="1:8" x14ac:dyDescent="0.25">
      <c r="A10" s="12" t="s">
        <v>13</v>
      </c>
      <c r="B10" s="13" t="s">
        <v>524</v>
      </c>
      <c r="C10" s="39" t="s">
        <v>14</v>
      </c>
      <c r="D10" s="8" t="s">
        <v>525</v>
      </c>
    </row>
    <row r="11" spans="1:8" x14ac:dyDescent="0.25">
      <c r="A11" s="12" t="s">
        <v>15</v>
      </c>
      <c r="B11" s="13" t="s">
        <v>524</v>
      </c>
      <c r="C11" s="39" t="s">
        <v>16</v>
      </c>
      <c r="D11" s="8" t="s">
        <v>526</v>
      </c>
    </row>
    <row r="12" spans="1:8" ht="26.25" x14ac:dyDescent="0.25">
      <c r="A12" s="12" t="s">
        <v>17</v>
      </c>
      <c r="B12" s="13" t="s">
        <v>527</v>
      </c>
      <c r="C12" s="39" t="s">
        <v>18</v>
      </c>
      <c r="D12" s="8">
        <v>0</v>
      </c>
    </row>
    <row r="13" spans="1:8" ht="45" x14ac:dyDescent="0.25">
      <c r="A13" s="12" t="s">
        <v>19</v>
      </c>
      <c r="B13" s="13" t="s">
        <v>528</v>
      </c>
      <c r="C13" s="39" t="s">
        <v>20</v>
      </c>
      <c r="D13" s="8" t="s">
        <v>524</v>
      </c>
      <c r="F13" s="72" t="s">
        <v>529</v>
      </c>
    </row>
    <row r="14" spans="1:8" ht="15.75" thickBot="1" x14ac:dyDescent="0.3"/>
    <row r="15" spans="1:8" ht="26.25" thickBot="1" x14ac:dyDescent="0.3">
      <c r="A15" s="15" t="s">
        <v>21</v>
      </c>
      <c r="B15" s="16" t="s">
        <v>530</v>
      </c>
      <c r="C15" s="17" t="s">
        <v>23</v>
      </c>
      <c r="D15" s="17" t="s">
        <v>24</v>
      </c>
      <c r="E15" s="58" t="s">
        <v>25</v>
      </c>
      <c r="F15" s="74" t="s">
        <v>531</v>
      </c>
      <c r="G15" s="73" t="s">
        <v>27</v>
      </c>
      <c r="H15" s="62" t="s">
        <v>28</v>
      </c>
    </row>
    <row r="16" spans="1:8" x14ac:dyDescent="0.25">
      <c r="A16" s="67" t="s">
        <v>532</v>
      </c>
      <c r="B16" s="68" t="s">
        <v>532</v>
      </c>
      <c r="C16" s="68" t="s">
        <v>106</v>
      </c>
      <c r="D16" s="68"/>
      <c r="E16" s="42"/>
      <c r="F16" s="59" t="s">
        <v>533</v>
      </c>
      <c r="G16" s="45"/>
      <c r="H16" s="65"/>
    </row>
    <row r="17" spans="1:8" x14ac:dyDescent="0.25">
      <c r="A17" s="69" t="s">
        <v>534</v>
      </c>
      <c r="B17" s="64" t="s">
        <v>534</v>
      </c>
      <c r="C17" s="64" t="s">
        <v>106</v>
      </c>
      <c r="D17" s="64"/>
      <c r="E17" s="23"/>
      <c r="F17" s="23" t="s">
        <v>535</v>
      </c>
      <c r="G17" s="30"/>
      <c r="H17" s="66"/>
    </row>
    <row r="18" spans="1:8" x14ac:dyDescent="0.25">
      <c r="A18" s="69" t="s">
        <v>536</v>
      </c>
      <c r="B18" s="64" t="s">
        <v>536</v>
      </c>
      <c r="C18" s="64" t="s">
        <v>106</v>
      </c>
      <c r="D18" s="64"/>
      <c r="E18" s="23"/>
      <c r="F18" s="23"/>
      <c r="G18" s="30"/>
      <c r="H18" s="66"/>
    </row>
    <row r="19" spans="1:8" x14ac:dyDescent="0.25">
      <c r="A19" s="69" t="s">
        <v>537</v>
      </c>
      <c r="B19" s="64" t="s">
        <v>537</v>
      </c>
      <c r="C19" s="64" t="s">
        <v>47</v>
      </c>
      <c r="D19" s="64"/>
      <c r="E19" s="23"/>
      <c r="F19" s="23"/>
      <c r="G19" s="30" t="s">
        <v>538</v>
      </c>
      <c r="H19" s="66"/>
    </row>
    <row r="20" spans="1:8" x14ac:dyDescent="0.25">
      <c r="A20" s="69" t="s">
        <v>539</v>
      </c>
      <c r="B20" s="64" t="s">
        <v>539</v>
      </c>
      <c r="C20" s="64" t="s">
        <v>51</v>
      </c>
      <c r="D20" s="64"/>
      <c r="E20" s="23"/>
      <c r="F20" s="23" t="s">
        <v>540</v>
      </c>
      <c r="G20" s="30"/>
      <c r="H20" s="66"/>
    </row>
    <row r="21" spans="1:8" x14ac:dyDescent="0.25">
      <c r="A21" s="69" t="s">
        <v>541</v>
      </c>
      <c r="B21" s="64" t="s">
        <v>541</v>
      </c>
      <c r="C21" s="64" t="s">
        <v>44</v>
      </c>
      <c r="D21" s="64">
        <v>50</v>
      </c>
      <c r="E21" s="23"/>
      <c r="F21" s="23"/>
      <c r="G21" s="30" t="s">
        <v>542</v>
      </c>
      <c r="H21" s="66"/>
    </row>
    <row r="22" spans="1:8" x14ac:dyDescent="0.25">
      <c r="A22" s="69" t="s">
        <v>543</v>
      </c>
      <c r="B22" s="64" t="s">
        <v>543</v>
      </c>
      <c r="C22" s="64" t="s">
        <v>44</v>
      </c>
      <c r="D22" s="64">
        <v>50</v>
      </c>
      <c r="E22" s="23"/>
      <c r="F22" s="23"/>
      <c r="G22" s="30" t="s">
        <v>542</v>
      </c>
      <c r="H22" s="66"/>
    </row>
    <row r="23" spans="1:8" x14ac:dyDescent="0.25">
      <c r="A23" s="69" t="s">
        <v>544</v>
      </c>
      <c r="B23" s="64" t="s">
        <v>544</v>
      </c>
      <c r="C23" s="64" t="s">
        <v>47</v>
      </c>
      <c r="D23" s="64"/>
      <c r="E23" s="23"/>
      <c r="F23" s="23" t="s">
        <v>545</v>
      </c>
      <c r="G23" s="30"/>
      <c r="H23" s="66"/>
    </row>
    <row r="24" spans="1:8" x14ac:dyDescent="0.25">
      <c r="A24" s="69" t="s">
        <v>546</v>
      </c>
      <c r="B24" s="64" t="s">
        <v>546</v>
      </c>
      <c r="C24" s="64" t="s">
        <v>47</v>
      </c>
      <c r="D24" s="64"/>
      <c r="E24" s="23"/>
      <c r="F24" s="23" t="s">
        <v>547</v>
      </c>
      <c r="G24" s="30"/>
      <c r="H24" s="66"/>
    </row>
    <row r="25" spans="1:8" x14ac:dyDescent="0.25">
      <c r="A25" s="69" t="s">
        <v>548</v>
      </c>
      <c r="B25" s="64" t="s">
        <v>548</v>
      </c>
      <c r="C25" s="64" t="s">
        <v>549</v>
      </c>
      <c r="D25" s="64">
        <v>3</v>
      </c>
      <c r="E25" s="23"/>
      <c r="F25" s="23" t="s">
        <v>550</v>
      </c>
      <c r="G25" s="23"/>
      <c r="H25" s="66"/>
    </row>
    <row r="26" spans="1:8" x14ac:dyDescent="0.25">
      <c r="A26" s="69" t="s">
        <v>551</v>
      </c>
      <c r="B26" s="64" t="s">
        <v>551</v>
      </c>
      <c r="C26" s="64" t="s">
        <v>549</v>
      </c>
      <c r="D26" s="64">
        <v>1</v>
      </c>
      <c r="E26" s="23"/>
      <c r="F26" s="23"/>
      <c r="G26" s="23"/>
      <c r="H26" s="66"/>
    </row>
    <row r="27" spans="1:8" x14ac:dyDescent="0.25">
      <c r="A27" s="69" t="s">
        <v>552</v>
      </c>
      <c r="B27" s="64" t="s">
        <v>552</v>
      </c>
      <c r="C27" s="64" t="s">
        <v>549</v>
      </c>
      <c r="D27" s="64">
        <v>1</v>
      </c>
      <c r="E27" s="23"/>
      <c r="F27" s="23" t="s">
        <v>553</v>
      </c>
      <c r="G27" s="23" t="s">
        <v>554</v>
      </c>
      <c r="H27" s="66"/>
    </row>
    <row r="28" spans="1:8" x14ac:dyDescent="0.25">
      <c r="A28" s="69" t="s">
        <v>555</v>
      </c>
      <c r="B28" s="64" t="s">
        <v>555</v>
      </c>
      <c r="C28" s="64" t="s">
        <v>549</v>
      </c>
      <c r="D28" s="64">
        <v>3</v>
      </c>
      <c r="E28" s="23"/>
      <c r="F28" s="23"/>
      <c r="G28" s="57"/>
      <c r="H28" s="66"/>
    </row>
    <row r="29" spans="1:8" x14ac:dyDescent="0.25">
      <c r="A29" s="69" t="s">
        <v>556</v>
      </c>
      <c r="B29" s="64" t="s">
        <v>556</v>
      </c>
      <c r="C29" s="64" t="s">
        <v>51</v>
      </c>
      <c r="D29" s="64">
        <v>3</v>
      </c>
      <c r="E29" s="23"/>
      <c r="F29" s="23" t="s">
        <v>557</v>
      </c>
      <c r="G29" s="23" t="s">
        <v>558</v>
      </c>
      <c r="H29" s="66"/>
    </row>
    <row r="30" spans="1:8" x14ac:dyDescent="0.25">
      <c r="A30" s="69" t="s">
        <v>559</v>
      </c>
      <c r="B30" s="64" t="s">
        <v>559</v>
      </c>
      <c r="C30" s="64" t="s">
        <v>44</v>
      </c>
      <c r="D30" s="64">
        <v>10</v>
      </c>
      <c r="E30" s="23"/>
      <c r="F30" s="23"/>
      <c r="G30" s="23" t="s">
        <v>560</v>
      </c>
      <c r="H30" s="66"/>
    </row>
    <row r="31" spans="1:8" x14ac:dyDescent="0.25">
      <c r="A31" s="69" t="s">
        <v>561</v>
      </c>
      <c r="B31" s="64" t="s">
        <v>561</v>
      </c>
      <c r="C31" s="64" t="s">
        <v>44</v>
      </c>
      <c r="D31" s="64">
        <v>75</v>
      </c>
      <c r="E31" s="23"/>
      <c r="F31" s="23"/>
      <c r="G31" s="23" t="s">
        <v>560</v>
      </c>
      <c r="H31" s="66"/>
    </row>
    <row r="32" spans="1:8" x14ac:dyDescent="0.25">
      <c r="A32" s="69" t="s">
        <v>562</v>
      </c>
      <c r="B32" s="64" t="s">
        <v>562</v>
      </c>
      <c r="C32" s="64" t="s">
        <v>44</v>
      </c>
      <c r="D32" s="64">
        <v>10</v>
      </c>
      <c r="E32" s="23"/>
      <c r="F32" s="23" t="s">
        <v>563</v>
      </c>
      <c r="G32" s="23" t="s">
        <v>564</v>
      </c>
      <c r="H32" s="66"/>
    </row>
    <row r="33" spans="1:8" x14ac:dyDescent="0.25">
      <c r="A33" s="69" t="s">
        <v>565</v>
      </c>
      <c r="B33" s="64" t="s">
        <v>565</v>
      </c>
      <c r="C33" s="64" t="s">
        <v>106</v>
      </c>
      <c r="D33" s="64"/>
      <c r="E33" s="23"/>
      <c r="F33" s="23"/>
      <c r="G33" s="23"/>
      <c r="H33" s="66"/>
    </row>
    <row r="34" spans="1:8" x14ac:dyDescent="0.25">
      <c r="A34" s="69" t="s">
        <v>566</v>
      </c>
      <c r="B34" s="64" t="s">
        <v>566</v>
      </c>
      <c r="C34" s="64" t="s">
        <v>47</v>
      </c>
      <c r="D34" s="64"/>
      <c r="E34" s="23"/>
      <c r="F34" s="23"/>
      <c r="G34" s="23"/>
      <c r="H34" s="66"/>
    </row>
    <row r="35" spans="1:8" x14ac:dyDescent="0.25">
      <c r="A35" s="69" t="s">
        <v>567</v>
      </c>
      <c r="B35" s="64" t="s">
        <v>567</v>
      </c>
      <c r="C35" s="64" t="s">
        <v>44</v>
      </c>
      <c r="D35" s="64">
        <v>50</v>
      </c>
      <c r="E35" s="23"/>
      <c r="F35" s="23"/>
      <c r="G35" s="23" t="s">
        <v>568</v>
      </c>
      <c r="H35" s="66"/>
    </row>
    <row r="36" spans="1:8" x14ac:dyDescent="0.25">
      <c r="A36" s="69" t="s">
        <v>569</v>
      </c>
      <c r="B36" s="64" t="s">
        <v>569</v>
      </c>
      <c r="C36" s="64" t="s">
        <v>44</v>
      </c>
      <c r="D36" s="64">
        <v>50</v>
      </c>
      <c r="E36" s="23"/>
      <c r="F36" s="23"/>
      <c r="G36" s="23" t="s">
        <v>570</v>
      </c>
      <c r="H36" s="66"/>
    </row>
    <row r="37" spans="1:8" x14ac:dyDescent="0.25">
      <c r="A37" s="69" t="s">
        <v>571</v>
      </c>
      <c r="B37" s="64" t="s">
        <v>571</v>
      </c>
      <c r="C37" s="64" t="s">
        <v>549</v>
      </c>
      <c r="D37" s="64">
        <v>1</v>
      </c>
      <c r="E37" s="23"/>
      <c r="F37" s="181" t="s">
        <v>572</v>
      </c>
      <c r="G37" s="183" t="s">
        <v>573</v>
      </c>
      <c r="H37" s="66"/>
    </row>
    <row r="38" spans="1:8" x14ac:dyDescent="0.25">
      <c r="A38" s="69" t="s">
        <v>574</v>
      </c>
      <c r="B38" s="64" t="s">
        <v>574</v>
      </c>
      <c r="C38" s="64" t="s">
        <v>51</v>
      </c>
      <c r="D38" s="64"/>
      <c r="E38" s="23"/>
      <c r="F38" s="182"/>
      <c r="G38" s="184"/>
      <c r="H38" s="66"/>
    </row>
    <row r="39" spans="1:8" x14ac:dyDescent="0.25">
      <c r="A39" s="69" t="s">
        <v>575</v>
      </c>
      <c r="B39" s="64" t="s">
        <v>575</v>
      </c>
      <c r="C39" s="64" t="s">
        <v>549</v>
      </c>
      <c r="D39" s="64">
        <v>1</v>
      </c>
      <c r="E39" s="23"/>
      <c r="F39" s="23" t="s">
        <v>576</v>
      </c>
      <c r="G39" s="30"/>
      <c r="H39" s="66"/>
    </row>
    <row r="40" spans="1:8" x14ac:dyDescent="0.25">
      <c r="A40" s="69" t="s">
        <v>577</v>
      </c>
      <c r="B40" s="64" t="s">
        <v>577</v>
      </c>
      <c r="C40" s="64" t="s">
        <v>44</v>
      </c>
      <c r="D40" s="64">
        <v>20</v>
      </c>
      <c r="E40" s="23"/>
      <c r="F40" s="69" t="s">
        <v>578</v>
      </c>
      <c r="G40" s="30"/>
      <c r="H40" s="66"/>
    </row>
    <row r="41" spans="1:8" x14ac:dyDescent="0.25">
      <c r="A41" s="69" t="s">
        <v>579</v>
      </c>
      <c r="B41" s="64" t="s">
        <v>579</v>
      </c>
      <c r="C41" s="64" t="s">
        <v>549</v>
      </c>
      <c r="D41" s="64">
        <v>1</v>
      </c>
      <c r="E41" s="23"/>
      <c r="F41" s="69" t="s">
        <v>580</v>
      </c>
      <c r="G41" s="30" t="s">
        <v>581</v>
      </c>
      <c r="H41" s="66"/>
    </row>
    <row r="42" spans="1:8" x14ac:dyDescent="0.25">
      <c r="A42" s="69" t="s">
        <v>582</v>
      </c>
      <c r="B42" s="64" t="s">
        <v>582</v>
      </c>
      <c r="C42" s="64" t="s">
        <v>47</v>
      </c>
      <c r="D42" s="64"/>
      <c r="E42" s="23"/>
      <c r="F42" s="23"/>
      <c r="G42" s="30"/>
      <c r="H42" s="66"/>
    </row>
    <row r="43" spans="1:8" x14ac:dyDescent="0.25">
      <c r="A43" s="69" t="s">
        <v>507</v>
      </c>
      <c r="B43" s="64" t="s">
        <v>507</v>
      </c>
      <c r="C43" s="64" t="s">
        <v>44</v>
      </c>
      <c r="D43" s="64">
        <v>50</v>
      </c>
      <c r="E43" s="23"/>
      <c r="F43" s="23"/>
      <c r="G43" s="30" t="s">
        <v>583</v>
      </c>
      <c r="H43" s="66"/>
    </row>
    <row r="44" spans="1:8" x14ac:dyDescent="0.25">
      <c r="A44" s="69" t="s">
        <v>584</v>
      </c>
      <c r="B44" s="64" t="s">
        <v>584</v>
      </c>
      <c r="C44" s="64" t="s">
        <v>44</v>
      </c>
      <c r="D44" s="64">
        <v>50</v>
      </c>
      <c r="E44" s="23"/>
      <c r="F44" s="23" t="s">
        <v>585</v>
      </c>
      <c r="G44" s="30"/>
      <c r="H44" s="66"/>
    </row>
    <row r="45" spans="1:8" x14ac:dyDescent="0.25">
      <c r="A45" s="69" t="s">
        <v>586</v>
      </c>
      <c r="B45" s="64" t="s">
        <v>586</v>
      </c>
      <c r="C45" s="64" t="s">
        <v>44</v>
      </c>
      <c r="D45" s="64">
        <v>50</v>
      </c>
      <c r="E45" s="23"/>
      <c r="F45" s="23"/>
      <c r="G45" s="30"/>
      <c r="H45" s="66"/>
    </row>
    <row r="46" spans="1:8" x14ac:dyDescent="0.25">
      <c r="A46" s="69" t="s">
        <v>587</v>
      </c>
      <c r="B46" s="64" t="s">
        <v>587</v>
      </c>
      <c r="C46" s="64" t="s">
        <v>44</v>
      </c>
      <c r="D46" s="64">
        <v>50</v>
      </c>
      <c r="E46" s="23"/>
      <c r="F46" s="23"/>
      <c r="G46" s="30"/>
      <c r="H46" s="66"/>
    </row>
    <row r="47" spans="1:8" ht="15.75" thickBot="1" x14ac:dyDescent="0.3">
      <c r="A47" s="70" t="s">
        <v>588</v>
      </c>
      <c r="B47" s="71" t="s">
        <v>588</v>
      </c>
      <c r="C47" s="71" t="s">
        <v>44</v>
      </c>
      <c r="D47" s="71">
        <v>50</v>
      </c>
      <c r="E47" s="33"/>
      <c r="F47" s="33"/>
      <c r="G47" s="34"/>
      <c r="H47" s="66"/>
    </row>
  </sheetData>
  <mergeCells count="3">
    <mergeCell ref="A3:D3"/>
    <mergeCell ref="F37:F38"/>
    <mergeCell ref="G37:G38"/>
  </mergeCells>
  <pageMargins left="0.7" right="0.7" top="0.75" bottom="0.75" header="0.3" footer="0.3"/>
  <pageSetup paperSize="9" orientation="portrait" verticalDpi="598"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22"/>
  <sheetViews>
    <sheetView workbookViewId="0">
      <selection activeCell="F22" sqref="F22"/>
    </sheetView>
  </sheetViews>
  <sheetFormatPr defaultRowHeight="15" x14ac:dyDescent="0.25"/>
  <cols>
    <col min="1" max="1" width="22.28515625" customWidth="1"/>
    <col min="2" max="2" width="32.85546875" customWidth="1"/>
    <col min="3" max="3" width="24.5703125" customWidth="1"/>
    <col min="4" max="4" width="25.85546875" customWidth="1"/>
    <col min="5" max="5" width="11.42578125" customWidth="1"/>
    <col min="6" max="6" width="46.140625" bestFit="1" customWidth="1"/>
    <col min="7" max="7" width="74.85546875" bestFit="1" customWidth="1"/>
  </cols>
  <sheetData>
    <row r="3" spans="1:7" x14ac:dyDescent="0.25">
      <c r="A3" s="170" t="s">
        <v>0</v>
      </c>
      <c r="B3" s="171"/>
      <c r="C3" s="171"/>
      <c r="D3" s="172"/>
    </row>
    <row r="4" spans="1:7" x14ac:dyDescent="0.25">
      <c r="A4" s="6" t="s">
        <v>1</v>
      </c>
      <c r="B4" s="7">
        <v>48</v>
      </c>
      <c r="C4" s="38" t="s">
        <v>2</v>
      </c>
      <c r="D4" s="8" t="s">
        <v>513</v>
      </c>
    </row>
    <row r="5" spans="1:7" x14ac:dyDescent="0.25">
      <c r="A5" s="12" t="s">
        <v>3</v>
      </c>
      <c r="B5" s="13" t="s">
        <v>589</v>
      </c>
      <c r="C5" s="39" t="s">
        <v>4</v>
      </c>
      <c r="D5" s="8" t="s">
        <v>515</v>
      </c>
    </row>
    <row r="6" spans="1:7" x14ac:dyDescent="0.25">
      <c r="A6" s="12" t="s">
        <v>5</v>
      </c>
      <c r="B6" s="13" t="s">
        <v>516</v>
      </c>
      <c r="C6" s="39" t="s">
        <v>6</v>
      </c>
      <c r="D6" s="8" t="s">
        <v>517</v>
      </c>
    </row>
    <row r="7" spans="1:7" x14ac:dyDescent="0.25">
      <c r="A7" s="12" t="s">
        <v>7</v>
      </c>
      <c r="B7" s="13" t="s">
        <v>518</v>
      </c>
      <c r="C7" s="39" t="s">
        <v>8</v>
      </c>
      <c r="D7" s="8" t="s">
        <v>519</v>
      </c>
    </row>
    <row r="8" spans="1:7" x14ac:dyDescent="0.25">
      <c r="A8" s="12" t="s">
        <v>9</v>
      </c>
      <c r="B8" s="13" t="s">
        <v>520</v>
      </c>
      <c r="C8" s="39" t="s">
        <v>10</v>
      </c>
      <c r="D8" s="8" t="s">
        <v>521</v>
      </c>
    </row>
    <row r="9" spans="1:7" x14ac:dyDescent="0.25">
      <c r="A9" s="12" t="s">
        <v>11</v>
      </c>
      <c r="B9" s="13" t="s">
        <v>522</v>
      </c>
      <c r="C9" s="39" t="s">
        <v>12</v>
      </c>
      <c r="D9" s="8" t="s">
        <v>523</v>
      </c>
    </row>
    <row r="10" spans="1:7" x14ac:dyDescent="0.25">
      <c r="A10" s="12" t="s">
        <v>13</v>
      </c>
      <c r="B10" s="13" t="s">
        <v>524</v>
      </c>
      <c r="C10" s="39" t="s">
        <v>14</v>
      </c>
      <c r="D10" s="8" t="s">
        <v>590</v>
      </c>
    </row>
    <row r="11" spans="1:7" x14ac:dyDescent="0.25">
      <c r="A11" s="12" t="s">
        <v>15</v>
      </c>
      <c r="B11" s="13" t="s">
        <v>524</v>
      </c>
      <c r="C11" s="39" t="s">
        <v>16</v>
      </c>
      <c r="D11" s="8" t="s">
        <v>526</v>
      </c>
    </row>
    <row r="12" spans="1:7" ht="26.25" x14ac:dyDescent="0.25">
      <c r="A12" s="12" t="s">
        <v>17</v>
      </c>
      <c r="B12" s="13" t="s">
        <v>527</v>
      </c>
      <c r="C12" s="39" t="s">
        <v>18</v>
      </c>
      <c r="D12" s="8" t="s">
        <v>591</v>
      </c>
    </row>
    <row r="13" spans="1:7" ht="26.25" x14ac:dyDescent="0.25">
      <c r="A13" s="12" t="s">
        <v>19</v>
      </c>
      <c r="B13" s="13" t="s">
        <v>592</v>
      </c>
      <c r="C13" s="39" t="s">
        <v>20</v>
      </c>
      <c r="D13" s="8" t="s">
        <v>524</v>
      </c>
      <c r="F13" s="72"/>
    </row>
    <row r="15" spans="1:7" ht="48" customHeight="1" x14ac:dyDescent="0.25">
      <c r="A15" s="15" t="s">
        <v>21</v>
      </c>
      <c r="B15" s="16" t="s">
        <v>593</v>
      </c>
      <c r="C15" s="17" t="s">
        <v>23</v>
      </c>
      <c r="D15" s="17" t="s">
        <v>24</v>
      </c>
      <c r="E15" s="58" t="s">
        <v>25</v>
      </c>
      <c r="F15" s="74" t="s">
        <v>594</v>
      </c>
      <c r="G15" s="73" t="s">
        <v>27</v>
      </c>
    </row>
    <row r="16" spans="1:7" x14ac:dyDescent="0.25">
      <c r="A16" s="67" t="s">
        <v>595</v>
      </c>
      <c r="B16" s="67" t="s">
        <v>595</v>
      </c>
      <c r="C16" s="68" t="s">
        <v>549</v>
      </c>
      <c r="D16" s="68">
        <v>3</v>
      </c>
      <c r="E16" s="42"/>
      <c r="F16" s="59"/>
      <c r="G16" s="75"/>
    </row>
    <row r="17" spans="1:7" ht="75" x14ac:dyDescent="0.25">
      <c r="A17" s="69" t="s">
        <v>596</v>
      </c>
      <c r="B17" s="69" t="s">
        <v>596</v>
      </c>
      <c r="C17" s="64" t="s">
        <v>106</v>
      </c>
      <c r="D17" s="64"/>
      <c r="E17" s="23"/>
      <c r="F17" s="23" t="s">
        <v>597</v>
      </c>
      <c r="G17" s="76" t="s">
        <v>598</v>
      </c>
    </row>
    <row r="18" spans="1:7" x14ac:dyDescent="0.25">
      <c r="A18" s="69" t="s">
        <v>599</v>
      </c>
      <c r="B18" s="69" t="s">
        <v>599</v>
      </c>
      <c r="C18" s="64" t="s">
        <v>549</v>
      </c>
      <c r="D18" s="64">
        <v>1</v>
      </c>
      <c r="E18" s="23"/>
      <c r="F18" s="181" t="s">
        <v>572</v>
      </c>
      <c r="G18" s="183" t="s">
        <v>573</v>
      </c>
    </row>
    <row r="19" spans="1:7" x14ac:dyDescent="0.25">
      <c r="A19" s="69" t="s">
        <v>600</v>
      </c>
      <c r="B19" s="69" t="s">
        <v>600</v>
      </c>
      <c r="C19" s="64" t="s">
        <v>51</v>
      </c>
      <c r="D19" s="64"/>
      <c r="E19" s="23"/>
      <c r="F19" s="182"/>
      <c r="G19" s="184"/>
    </row>
    <row r="20" spans="1:7" x14ac:dyDescent="0.25">
      <c r="A20" s="69" t="s">
        <v>601</v>
      </c>
      <c r="B20" s="69" t="s">
        <v>601</v>
      </c>
      <c r="C20" s="64" t="s">
        <v>549</v>
      </c>
      <c r="D20" s="64">
        <v>1</v>
      </c>
      <c r="E20" s="23"/>
      <c r="F20" s="23" t="s">
        <v>576</v>
      </c>
      <c r="G20" s="30"/>
    </row>
    <row r="21" spans="1:7" x14ac:dyDescent="0.25">
      <c r="A21" s="69" t="s">
        <v>90</v>
      </c>
      <c r="B21" s="69" t="s">
        <v>90</v>
      </c>
      <c r="C21" s="64" t="s">
        <v>47</v>
      </c>
      <c r="D21" s="64"/>
      <c r="E21" s="23"/>
      <c r="F21" s="23"/>
      <c r="G21" s="23" t="s">
        <v>293</v>
      </c>
    </row>
    <row r="22" spans="1:7" x14ac:dyDescent="0.25">
      <c r="A22" s="69" t="s">
        <v>93</v>
      </c>
      <c r="B22" s="69" t="s">
        <v>93</v>
      </c>
      <c r="C22" s="64" t="s">
        <v>47</v>
      </c>
      <c r="D22" s="64"/>
      <c r="E22" s="23"/>
      <c r="F22" s="23"/>
      <c r="G22" s="23" t="s">
        <v>293</v>
      </c>
    </row>
  </sheetData>
  <mergeCells count="3">
    <mergeCell ref="A3:D3"/>
    <mergeCell ref="F18:F19"/>
    <mergeCell ref="G18:G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61793-1CD8-4BB0-B12F-BD171A6CC71A}">
  <dimension ref="A2:G44"/>
  <sheetViews>
    <sheetView tabSelected="1" topLeftCell="A22" workbookViewId="0">
      <selection activeCell="G39" sqref="G39"/>
    </sheetView>
  </sheetViews>
  <sheetFormatPr defaultRowHeight="15" x14ac:dyDescent="0.25"/>
  <cols>
    <col min="1" max="1" width="22.28515625" customWidth="1"/>
    <col min="2" max="2" width="32.85546875" customWidth="1"/>
    <col min="3" max="3" width="24.5703125" customWidth="1"/>
    <col min="4" max="4" width="25.85546875" customWidth="1"/>
    <col min="5" max="5" width="11.42578125" customWidth="1"/>
    <col min="6" max="6" width="46.140625" bestFit="1" customWidth="1"/>
    <col min="7" max="7" width="74.85546875" bestFit="1" customWidth="1"/>
  </cols>
  <sheetData>
    <row r="2" spans="1:7" ht="15.75" thickBot="1" x14ac:dyDescent="0.3"/>
    <row r="3" spans="1:7" ht="15.75" thickBot="1" x14ac:dyDescent="0.3">
      <c r="A3" s="170" t="s">
        <v>0</v>
      </c>
      <c r="B3" s="171"/>
      <c r="C3" s="171"/>
      <c r="D3" s="172"/>
    </row>
    <row r="4" spans="1:7" x14ac:dyDescent="0.25">
      <c r="A4" s="6" t="s">
        <v>1</v>
      </c>
      <c r="B4" s="198">
        <v>55</v>
      </c>
      <c r="C4" s="38" t="s">
        <v>2</v>
      </c>
      <c r="D4" s="200" t="str">
        <f>VLOOKUP($B$4,[4]Feed_Inventory!$A$5:$AN$998,15,FALSE)</f>
        <v>Delimited</v>
      </c>
    </row>
    <row r="5" spans="1:7" x14ac:dyDescent="0.25">
      <c r="A5" s="12" t="s">
        <v>3</v>
      </c>
      <c r="B5" s="199" t="str">
        <f>VLOOKUP($B$4,[4]Feed_Inventory!$A$5:$AN$998,2,FALSE)</f>
        <v>Seasons</v>
      </c>
      <c r="C5" s="39" t="s">
        <v>4</v>
      </c>
      <c r="D5" s="200" t="str">
        <f>IF(VLOOKUP($B$4,[4]Feed_Inventory!$A$5:$AN$998,16,FALSE)=0,"",VLOOKUP($B$4,[4]Feed_Inventory!$A$5:$AN$998,16,FALSE))</f>
        <v>|</v>
      </c>
    </row>
    <row r="6" spans="1:7" x14ac:dyDescent="0.25">
      <c r="A6" s="12" t="s">
        <v>5</v>
      </c>
      <c r="B6" s="199" t="str">
        <f>VLOOKUP($B$4,[4]Feed_Inventory!$A$5:$AN$998,4,FALSE)</f>
        <v>TOC+</v>
      </c>
      <c r="C6" s="39" t="s">
        <v>6</v>
      </c>
      <c r="D6" s="200" t="str">
        <f>IF(VLOOKUP($B$4,[4]Feed_Inventory!$A$5:$AN$998,17,FALSE)=0,"",VLOOKUP($B$4,[4]Feed_Inventory!$A$5:$AN$998,17,FALSE))</f>
        <v>LF</v>
      </c>
    </row>
    <row r="7" spans="1:7" x14ac:dyDescent="0.25">
      <c r="A7" s="12" t="s">
        <v>7</v>
      </c>
      <c r="B7" s="199" t="str">
        <f>VLOOKUP($B$4,[4]Feed_Inventory!$A$5:$AN$998,6,FALSE)</f>
        <v>Daily</v>
      </c>
      <c r="C7" s="39" t="s">
        <v>8</v>
      </c>
      <c r="D7" s="200" t="str">
        <f>VLOOKUP($B$4,[4]Feed_Inventory!$A$5:$AN$998,18,FALSE)</f>
        <v>Header</v>
      </c>
    </row>
    <row r="8" spans="1:7" x14ac:dyDescent="0.25">
      <c r="A8" s="12" t="s">
        <v>9</v>
      </c>
      <c r="B8" s="199" t="str">
        <f>VLOOKUP($B$4,[4]Feed_Inventory!$A$5:$AN$998,7,FALSE)</f>
        <v>Input</v>
      </c>
      <c r="C8" s="39" t="s">
        <v>10</v>
      </c>
      <c r="D8" s="200" t="str">
        <f>VLOOKUP($B$4,[4]Feed_Inventory!$A$5:$AN$998,19,FALSE)</f>
        <v>Yes</v>
      </c>
    </row>
    <row r="9" spans="1:7" x14ac:dyDescent="0.25">
      <c r="A9" s="12" t="s">
        <v>11</v>
      </c>
      <c r="B9" s="199" t="str">
        <f>VLOOKUP($B$4,[4]Feed_Inventory!$A$5:$AN$998,8,FALSE)</f>
        <v>Merkle</v>
      </c>
      <c r="C9" s="39" t="s">
        <v>12</v>
      </c>
      <c r="D9" s="200" t="str">
        <f>VLOOKUP($B$4,[4]Feed_Inventory!$A$5:$AN$998,20,FALSE)</f>
        <v>Other</v>
      </c>
    </row>
    <row r="10" spans="1:7" x14ac:dyDescent="0.25">
      <c r="A10" s="12" t="s">
        <v>13</v>
      </c>
      <c r="B10" s="199" t="str">
        <f>VLOOKUP($B$4,[4]Feed_Inventory!$A$5:$AN$998,9,FALSE)</f>
        <v>No</v>
      </c>
      <c r="C10" s="39" t="s">
        <v>14</v>
      </c>
      <c r="D10" s="200" t="str">
        <f>VLOOKUP($B$4,[4]Feed_Inventory!$A$5:$AN$998,21,FALSE)</f>
        <v>SFTP</v>
      </c>
    </row>
    <row r="11" spans="1:7" x14ac:dyDescent="0.25">
      <c r="A11" s="12" t="s">
        <v>15</v>
      </c>
      <c r="B11" s="199" t="str">
        <f>VLOOKUP($B$4,[4]Feed_Inventory!$A$5:$AN$998,10,FALSE)</f>
        <v>No</v>
      </c>
      <c r="C11" s="39" t="s">
        <v>16</v>
      </c>
      <c r="D11" s="200" t="str">
        <f>VLOOKUP($B$4,[4]Feed_Inventory!$A$5:$AN$998,22,FALSE)</f>
        <v>\data</v>
      </c>
    </row>
    <row r="12" spans="1:7" ht="26.25" x14ac:dyDescent="0.25">
      <c r="A12" s="12" t="s">
        <v>17</v>
      </c>
      <c r="B12" s="199" t="str">
        <f>VLOOKUP($B$4,[4]Feed_Inventory!$A$5:$AN$998,11,FALSE)</f>
        <v>Incremental</v>
      </c>
      <c r="C12" s="39" t="s">
        <v>18</v>
      </c>
      <c r="D12" s="200">
        <f>VLOOKUP($B$4,[4]Feed_Inventory!$A$5:$AN$162,25,FALSE)</f>
        <v>0</v>
      </c>
    </row>
    <row r="13" spans="1:7" ht="26.25" x14ac:dyDescent="0.25">
      <c r="A13" s="12" t="s">
        <v>19</v>
      </c>
      <c r="B13" s="199" t="str">
        <f>VLOOKUP($B$4,[4]Feed_Inventory!$A$5:$AN$998,14,FALSE)</f>
        <v>VT_MKT_YYYYMMDDHHMMSS_Seasons.csv</v>
      </c>
      <c r="C13" s="39" t="s">
        <v>20</v>
      </c>
      <c r="D13" s="200" t="str">
        <f>VLOOKUP($B$4,[4]Feed_Inventory!$A$5:$AN$162,12,FALSE)</f>
        <v>No</v>
      </c>
      <c r="F13" s="72" t="s">
        <v>1029</v>
      </c>
    </row>
    <row r="14" spans="1:7" ht="15.75" thickBot="1" x14ac:dyDescent="0.3"/>
    <row r="15" spans="1:7" ht="48" customHeight="1" thickBot="1" x14ac:dyDescent="0.3">
      <c r="A15" s="15" t="s">
        <v>21</v>
      </c>
      <c r="B15" s="16" t="s">
        <v>1017</v>
      </c>
      <c r="C15" s="17" t="s">
        <v>23</v>
      </c>
      <c r="D15" s="17" t="s">
        <v>24</v>
      </c>
      <c r="E15" s="58" t="s">
        <v>25</v>
      </c>
      <c r="F15" s="77" t="s">
        <v>1018</v>
      </c>
      <c r="G15" s="73" t="s">
        <v>27</v>
      </c>
    </row>
    <row r="16" spans="1:7" x14ac:dyDescent="0.25">
      <c r="A16" s="203" t="s">
        <v>990</v>
      </c>
      <c r="B16" s="43" t="s">
        <v>990</v>
      </c>
      <c r="C16" s="204" t="s">
        <v>106</v>
      </c>
      <c r="D16" s="42"/>
      <c r="E16" s="42" t="s">
        <v>710</v>
      </c>
      <c r="F16" s="42"/>
      <c r="G16" s="75"/>
    </row>
    <row r="17" spans="1:7" x14ac:dyDescent="0.25">
      <c r="A17" s="27" t="s">
        <v>565</v>
      </c>
      <c r="B17" s="18" t="s">
        <v>565</v>
      </c>
      <c r="C17" s="201" t="s">
        <v>44</v>
      </c>
      <c r="D17" s="201">
        <v>50</v>
      </c>
      <c r="E17" s="23" t="s">
        <v>710</v>
      </c>
      <c r="F17" s="18" t="s">
        <v>565</v>
      </c>
      <c r="G17" s="78"/>
    </row>
    <row r="18" spans="1:7" x14ac:dyDescent="0.25">
      <c r="A18" s="27" t="s">
        <v>536</v>
      </c>
      <c r="B18" s="18" t="s">
        <v>536</v>
      </c>
      <c r="C18" s="201" t="s">
        <v>44</v>
      </c>
      <c r="D18" s="201">
        <v>5</v>
      </c>
      <c r="E18" s="23" t="s">
        <v>710</v>
      </c>
      <c r="F18" s="18" t="s">
        <v>536</v>
      </c>
      <c r="G18" s="30"/>
    </row>
    <row r="19" spans="1:7" x14ac:dyDescent="0.25">
      <c r="A19" s="27" t="s">
        <v>991</v>
      </c>
      <c r="B19" s="18" t="s">
        <v>991</v>
      </c>
      <c r="C19" s="201" t="s">
        <v>47</v>
      </c>
      <c r="D19" s="23"/>
      <c r="E19" s="23"/>
      <c r="F19" s="18" t="s">
        <v>991</v>
      </c>
      <c r="G19" s="30" t="s">
        <v>1020</v>
      </c>
    </row>
    <row r="20" spans="1:7" x14ac:dyDescent="0.25">
      <c r="A20" s="27" t="s">
        <v>992</v>
      </c>
      <c r="B20" s="18" t="s">
        <v>992</v>
      </c>
      <c r="C20" s="201" t="s">
        <v>47</v>
      </c>
      <c r="D20" s="23"/>
      <c r="E20" s="23"/>
      <c r="F20" s="18" t="s">
        <v>992</v>
      </c>
      <c r="G20" s="30" t="s">
        <v>1021</v>
      </c>
    </row>
    <row r="21" spans="1:7" x14ac:dyDescent="0.25">
      <c r="A21" s="27" t="s">
        <v>993</v>
      </c>
      <c r="B21" s="18" t="s">
        <v>993</v>
      </c>
      <c r="C21" s="64" t="s">
        <v>47</v>
      </c>
      <c r="D21" s="23"/>
      <c r="E21" s="23"/>
      <c r="F21" s="18" t="s">
        <v>993</v>
      </c>
      <c r="G21" s="30"/>
    </row>
    <row r="22" spans="1:7" x14ac:dyDescent="0.25">
      <c r="A22" s="27" t="s">
        <v>994</v>
      </c>
      <c r="B22" s="18" t="s">
        <v>994</v>
      </c>
      <c r="C22" s="64" t="s">
        <v>44</v>
      </c>
      <c r="D22" s="23">
        <v>8</v>
      </c>
      <c r="E22" s="23"/>
      <c r="F22" s="18" t="s">
        <v>994</v>
      </c>
      <c r="G22" s="30" t="s">
        <v>1019</v>
      </c>
    </row>
    <row r="23" spans="1:7" x14ac:dyDescent="0.25">
      <c r="A23" s="27" t="s">
        <v>995</v>
      </c>
      <c r="B23" s="18" t="s">
        <v>995</v>
      </c>
      <c r="C23" s="64" t="s">
        <v>44</v>
      </c>
      <c r="D23" s="23">
        <v>8</v>
      </c>
      <c r="E23" s="23"/>
      <c r="F23" s="18" t="s">
        <v>995</v>
      </c>
      <c r="G23" s="30" t="s">
        <v>1019</v>
      </c>
    </row>
    <row r="24" spans="1:7" x14ac:dyDescent="0.25">
      <c r="A24" s="27" t="s">
        <v>996</v>
      </c>
      <c r="B24" s="18" t="s">
        <v>996</v>
      </c>
      <c r="C24" s="64" t="s">
        <v>44</v>
      </c>
      <c r="D24" s="23">
        <v>10</v>
      </c>
      <c r="E24" s="23"/>
      <c r="F24" s="18" t="s">
        <v>996</v>
      </c>
      <c r="G24" s="30"/>
    </row>
    <row r="25" spans="1:7" x14ac:dyDescent="0.25">
      <c r="A25" s="27" t="s">
        <v>997</v>
      </c>
      <c r="B25" s="18" t="s">
        <v>997</v>
      </c>
      <c r="C25" s="64" t="s">
        <v>549</v>
      </c>
      <c r="D25" s="23">
        <v>1</v>
      </c>
      <c r="E25" s="23"/>
      <c r="F25" s="18" t="s">
        <v>997</v>
      </c>
      <c r="G25" s="30"/>
    </row>
    <row r="26" spans="1:7" x14ac:dyDescent="0.25">
      <c r="A26" s="27" t="s">
        <v>998</v>
      </c>
      <c r="B26" s="18" t="s">
        <v>998</v>
      </c>
      <c r="C26" s="64" t="s">
        <v>44</v>
      </c>
      <c r="D26" s="23">
        <v>3</v>
      </c>
      <c r="E26" s="23"/>
      <c r="F26" s="18" t="s">
        <v>998</v>
      </c>
      <c r="G26" s="30" t="s">
        <v>1022</v>
      </c>
    </row>
    <row r="27" spans="1:7" x14ac:dyDescent="0.25">
      <c r="A27" s="27" t="s">
        <v>999</v>
      </c>
      <c r="B27" s="18" t="s">
        <v>999</v>
      </c>
      <c r="C27" s="64" t="s">
        <v>47</v>
      </c>
      <c r="D27" s="23"/>
      <c r="E27" s="23"/>
      <c r="F27" s="18" t="s">
        <v>999</v>
      </c>
      <c r="G27" s="30" t="s">
        <v>1023</v>
      </c>
    </row>
    <row r="28" spans="1:7" x14ac:dyDescent="0.25">
      <c r="A28" s="27" t="s">
        <v>1000</v>
      </c>
      <c r="B28" s="18" t="s">
        <v>1000</v>
      </c>
      <c r="C28" s="64" t="s">
        <v>44</v>
      </c>
      <c r="D28" s="23">
        <v>4</v>
      </c>
      <c r="E28" s="23"/>
      <c r="F28" s="18" t="s">
        <v>1000</v>
      </c>
      <c r="G28" s="30"/>
    </row>
    <row r="29" spans="1:7" x14ac:dyDescent="0.25">
      <c r="A29" s="27" t="s">
        <v>1001</v>
      </c>
      <c r="B29" s="18" t="s">
        <v>1001</v>
      </c>
      <c r="C29" s="64" t="s">
        <v>44</v>
      </c>
      <c r="D29" s="23">
        <v>2</v>
      </c>
      <c r="E29" s="23"/>
      <c r="F29" s="18" t="s">
        <v>1001</v>
      </c>
      <c r="G29" s="30"/>
    </row>
    <row r="30" spans="1:7" x14ac:dyDescent="0.25">
      <c r="A30" s="27" t="s">
        <v>1002</v>
      </c>
      <c r="B30" s="18" t="s">
        <v>1002</v>
      </c>
      <c r="C30" s="64" t="s">
        <v>44</v>
      </c>
      <c r="D30" s="23">
        <v>10</v>
      </c>
      <c r="E30" s="23"/>
      <c r="F30" s="18" t="s">
        <v>1002</v>
      </c>
      <c r="G30" s="30"/>
    </row>
    <row r="31" spans="1:7" x14ac:dyDescent="0.25">
      <c r="A31" s="27" t="s">
        <v>1003</v>
      </c>
      <c r="B31" s="18" t="s">
        <v>1003</v>
      </c>
      <c r="C31" s="64" t="s">
        <v>44</v>
      </c>
      <c r="D31" s="23">
        <v>5</v>
      </c>
      <c r="E31" s="23"/>
      <c r="F31" s="18" t="s">
        <v>1003</v>
      </c>
      <c r="G31" s="30" t="s">
        <v>1024</v>
      </c>
    </row>
    <row r="32" spans="1:7" ht="45" x14ac:dyDescent="0.25">
      <c r="A32" s="27" t="s">
        <v>1004</v>
      </c>
      <c r="B32" s="18" t="s">
        <v>1004</v>
      </c>
      <c r="C32" s="64" t="s">
        <v>44</v>
      </c>
      <c r="D32" s="23">
        <v>40</v>
      </c>
      <c r="E32" s="23"/>
      <c r="F32" s="18"/>
      <c r="G32" s="207" t="s">
        <v>1028</v>
      </c>
    </row>
    <row r="33" spans="1:7" x14ac:dyDescent="0.25">
      <c r="A33" s="27" t="s">
        <v>1005</v>
      </c>
      <c r="B33" s="18" t="s">
        <v>1005</v>
      </c>
      <c r="C33" s="64" t="s">
        <v>549</v>
      </c>
      <c r="D33" s="23">
        <v>1</v>
      </c>
      <c r="E33" s="23"/>
      <c r="F33" s="18" t="s">
        <v>1005</v>
      </c>
      <c r="G33" s="30" t="s">
        <v>1026</v>
      </c>
    </row>
    <row r="34" spans="1:7" x14ac:dyDescent="0.25">
      <c r="A34" s="27" t="s">
        <v>1006</v>
      </c>
      <c r="B34" s="18" t="s">
        <v>1006</v>
      </c>
      <c r="C34" s="64" t="s">
        <v>44</v>
      </c>
      <c r="D34" s="23">
        <v>40</v>
      </c>
      <c r="E34" s="23"/>
      <c r="F34" s="18" t="s">
        <v>1006</v>
      </c>
      <c r="G34" s="30" t="s">
        <v>1025</v>
      </c>
    </row>
    <row r="35" spans="1:7" x14ac:dyDescent="0.25">
      <c r="A35" s="27" t="s">
        <v>1007</v>
      </c>
      <c r="B35" s="18" t="s">
        <v>1007</v>
      </c>
      <c r="C35" s="64" t="s">
        <v>44</v>
      </c>
      <c r="D35" s="23">
        <v>6</v>
      </c>
      <c r="E35" s="23"/>
      <c r="F35" s="18" t="s">
        <v>1007</v>
      </c>
      <c r="G35" s="202" t="s">
        <v>1027</v>
      </c>
    </row>
    <row r="36" spans="1:7" x14ac:dyDescent="0.25">
      <c r="A36" s="27" t="s">
        <v>1008</v>
      </c>
      <c r="B36" s="18" t="s">
        <v>1008</v>
      </c>
      <c r="C36" s="64" t="s">
        <v>44</v>
      </c>
      <c r="D36" s="23">
        <v>10</v>
      </c>
      <c r="E36" s="23"/>
      <c r="F36" s="18" t="s">
        <v>1008</v>
      </c>
      <c r="G36" s="30"/>
    </row>
    <row r="37" spans="1:7" x14ac:dyDescent="0.25">
      <c r="A37" s="27" t="s">
        <v>1009</v>
      </c>
      <c r="B37" s="18" t="s">
        <v>1009</v>
      </c>
      <c r="C37" s="64" t="s">
        <v>44</v>
      </c>
      <c r="D37" s="23">
        <v>5</v>
      </c>
      <c r="E37" s="23"/>
      <c r="F37" s="18" t="s">
        <v>1009</v>
      </c>
      <c r="G37" s="30"/>
    </row>
    <row r="38" spans="1:7" x14ac:dyDescent="0.25">
      <c r="A38" s="27" t="s">
        <v>1010</v>
      </c>
      <c r="B38" s="18" t="s">
        <v>1010</v>
      </c>
      <c r="C38" s="64" t="s">
        <v>44</v>
      </c>
      <c r="D38" s="23">
        <v>5</v>
      </c>
      <c r="E38" s="23"/>
      <c r="F38" s="18" t="s">
        <v>1010</v>
      </c>
      <c r="G38" s="30"/>
    </row>
    <row r="39" spans="1:7" x14ac:dyDescent="0.25">
      <c r="A39" s="27" t="s">
        <v>1011</v>
      </c>
      <c r="B39" s="18" t="s">
        <v>1011</v>
      </c>
      <c r="C39" s="64" t="s">
        <v>1016</v>
      </c>
      <c r="D39" s="23">
        <v>9.1999999999999993</v>
      </c>
      <c r="E39" s="23"/>
      <c r="F39" s="18" t="s">
        <v>1011</v>
      </c>
      <c r="G39" s="30"/>
    </row>
    <row r="40" spans="1:7" x14ac:dyDescent="0.25">
      <c r="A40" s="27" t="s">
        <v>93</v>
      </c>
      <c r="B40" s="18" t="s">
        <v>93</v>
      </c>
      <c r="C40" s="64" t="s">
        <v>47</v>
      </c>
      <c r="D40" s="23"/>
      <c r="E40" s="23"/>
      <c r="F40" s="18" t="s">
        <v>93</v>
      </c>
      <c r="G40" s="30"/>
    </row>
    <row r="41" spans="1:7" x14ac:dyDescent="0.25">
      <c r="A41" s="27" t="s">
        <v>1012</v>
      </c>
      <c r="B41" s="18" t="s">
        <v>1012</v>
      </c>
      <c r="C41" s="64" t="s">
        <v>44</v>
      </c>
      <c r="D41" s="23">
        <v>5</v>
      </c>
      <c r="E41" s="23"/>
      <c r="F41" s="18" t="s">
        <v>1012</v>
      </c>
      <c r="G41" s="30"/>
    </row>
    <row r="42" spans="1:7" x14ac:dyDescent="0.25">
      <c r="A42" s="27" t="s">
        <v>1013</v>
      </c>
      <c r="B42" s="18" t="s">
        <v>1013</v>
      </c>
      <c r="C42" s="64" t="s">
        <v>44</v>
      </c>
      <c r="D42" s="23">
        <v>100</v>
      </c>
      <c r="E42" s="23"/>
      <c r="F42" s="18" t="s">
        <v>1013</v>
      </c>
      <c r="G42" s="30"/>
    </row>
    <row r="43" spans="1:7" x14ac:dyDescent="0.25">
      <c r="A43" s="27" t="s">
        <v>1014</v>
      </c>
      <c r="B43" s="18" t="s">
        <v>1014</v>
      </c>
      <c r="C43" s="64" t="s">
        <v>44</v>
      </c>
      <c r="D43" s="23">
        <v>5</v>
      </c>
      <c r="E43" s="23"/>
      <c r="F43" s="18" t="s">
        <v>1014</v>
      </c>
      <c r="G43" s="30"/>
    </row>
    <row r="44" spans="1:7" ht="15.75" thickBot="1" x14ac:dyDescent="0.3">
      <c r="A44" s="205" t="s">
        <v>1015</v>
      </c>
      <c r="B44" s="206" t="s">
        <v>1015</v>
      </c>
      <c r="C44" s="71" t="s">
        <v>44</v>
      </c>
      <c r="D44" s="33">
        <v>100</v>
      </c>
      <c r="E44" s="33"/>
      <c r="F44" s="206" t="s">
        <v>1015</v>
      </c>
      <c r="G44" s="34"/>
    </row>
  </sheetData>
  <mergeCells count="1">
    <mergeCell ref="A3:D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32"/>
  <sheetViews>
    <sheetView topLeftCell="A7" workbookViewId="0">
      <selection activeCell="D33" sqref="D33"/>
    </sheetView>
  </sheetViews>
  <sheetFormatPr defaultRowHeight="15" x14ac:dyDescent="0.25"/>
  <cols>
    <col min="1" max="1" width="22.28515625" customWidth="1"/>
    <col min="2" max="2" width="32.85546875" customWidth="1"/>
    <col min="3" max="3" width="24.5703125" customWidth="1"/>
    <col min="4" max="4" width="25.85546875" customWidth="1"/>
    <col min="5" max="5" width="11.42578125" customWidth="1"/>
    <col min="6" max="6" width="46.140625" bestFit="1" customWidth="1"/>
    <col min="7" max="7" width="74.85546875" bestFit="1" customWidth="1"/>
  </cols>
  <sheetData>
    <row r="3" spans="1:7" x14ac:dyDescent="0.25">
      <c r="A3" s="170" t="s">
        <v>0</v>
      </c>
      <c r="B3" s="171"/>
      <c r="C3" s="171"/>
      <c r="D3" s="172"/>
    </row>
    <row r="4" spans="1:7" x14ac:dyDescent="0.25">
      <c r="A4" s="6" t="s">
        <v>1</v>
      </c>
      <c r="B4" s="7">
        <v>58</v>
      </c>
      <c r="C4" s="38" t="s">
        <v>2</v>
      </c>
      <c r="D4" s="8" t="s">
        <v>513</v>
      </c>
    </row>
    <row r="5" spans="1:7" x14ac:dyDescent="0.25">
      <c r="A5" s="12" t="s">
        <v>3</v>
      </c>
      <c r="B5" s="13" t="s">
        <v>602</v>
      </c>
      <c r="C5" s="39" t="s">
        <v>4</v>
      </c>
      <c r="D5" s="8" t="s">
        <v>515</v>
      </c>
    </row>
    <row r="6" spans="1:7" x14ac:dyDescent="0.25">
      <c r="A6" s="12" t="s">
        <v>5</v>
      </c>
      <c r="B6" s="13" t="s">
        <v>516</v>
      </c>
      <c r="C6" s="39" t="s">
        <v>6</v>
      </c>
      <c r="D6" s="8" t="s">
        <v>517</v>
      </c>
    </row>
    <row r="7" spans="1:7" x14ac:dyDescent="0.25">
      <c r="A7" s="12" t="s">
        <v>7</v>
      </c>
      <c r="B7" s="13" t="s">
        <v>518</v>
      </c>
      <c r="C7" s="39" t="s">
        <v>8</v>
      </c>
      <c r="D7" s="8" t="s">
        <v>519</v>
      </c>
    </row>
    <row r="8" spans="1:7" x14ac:dyDescent="0.25">
      <c r="A8" s="12" t="s">
        <v>9</v>
      </c>
      <c r="B8" s="13" t="s">
        <v>520</v>
      </c>
      <c r="C8" s="39" t="s">
        <v>10</v>
      </c>
      <c r="D8" s="8" t="s">
        <v>521</v>
      </c>
    </row>
    <row r="9" spans="1:7" x14ac:dyDescent="0.25">
      <c r="A9" s="12" t="s">
        <v>11</v>
      </c>
      <c r="B9" s="13" t="s">
        <v>522</v>
      </c>
      <c r="C9" s="39" t="s">
        <v>12</v>
      </c>
      <c r="D9" s="8" t="s">
        <v>523</v>
      </c>
    </row>
    <row r="10" spans="1:7" x14ac:dyDescent="0.25">
      <c r="A10" s="12" t="s">
        <v>13</v>
      </c>
      <c r="B10" s="13" t="s">
        <v>524</v>
      </c>
      <c r="C10" s="39" t="s">
        <v>14</v>
      </c>
      <c r="D10" s="8" t="s">
        <v>590</v>
      </c>
    </row>
    <row r="11" spans="1:7" x14ac:dyDescent="0.25">
      <c r="A11" s="12" t="s">
        <v>15</v>
      </c>
      <c r="B11" s="13" t="s">
        <v>524</v>
      </c>
      <c r="C11" s="39" t="s">
        <v>16</v>
      </c>
      <c r="D11" s="8" t="s">
        <v>526</v>
      </c>
    </row>
    <row r="12" spans="1:7" ht="26.25" x14ac:dyDescent="0.25">
      <c r="A12" s="12" t="s">
        <v>17</v>
      </c>
      <c r="B12" s="13" t="s">
        <v>527</v>
      </c>
      <c r="C12" s="39" t="s">
        <v>18</v>
      </c>
      <c r="D12" s="8" t="s">
        <v>591</v>
      </c>
    </row>
    <row r="13" spans="1:7" ht="26.25" x14ac:dyDescent="0.25">
      <c r="A13" s="12" t="s">
        <v>19</v>
      </c>
      <c r="B13" s="13" t="s">
        <v>603</v>
      </c>
      <c r="C13" s="39" t="s">
        <v>20</v>
      </c>
      <c r="D13" s="8" t="s">
        <v>524</v>
      </c>
      <c r="F13" s="72"/>
      <c r="G13" t="s">
        <v>604</v>
      </c>
    </row>
    <row r="14" spans="1:7" x14ac:dyDescent="0.25">
      <c r="G14" t="s">
        <v>605</v>
      </c>
    </row>
    <row r="15" spans="1:7" ht="48" customHeight="1" x14ac:dyDescent="0.25">
      <c r="A15" s="15" t="s">
        <v>21</v>
      </c>
      <c r="B15" s="16" t="s">
        <v>606</v>
      </c>
      <c r="C15" s="17" t="s">
        <v>23</v>
      </c>
      <c r="D15" s="17" t="s">
        <v>24</v>
      </c>
      <c r="E15" s="58" t="s">
        <v>25</v>
      </c>
      <c r="F15" s="77" t="s">
        <v>607</v>
      </c>
      <c r="G15" s="73" t="s">
        <v>27</v>
      </c>
    </row>
    <row r="16" spans="1:7" ht="105" x14ac:dyDescent="0.25">
      <c r="A16" s="67" t="s">
        <v>608</v>
      </c>
      <c r="B16" s="68" t="s">
        <v>608</v>
      </c>
      <c r="C16" s="68" t="s">
        <v>106</v>
      </c>
      <c r="D16" s="42"/>
      <c r="E16" s="42"/>
      <c r="F16" s="42" t="s">
        <v>609</v>
      </c>
      <c r="G16" s="75" t="s">
        <v>610</v>
      </c>
    </row>
    <row r="17" spans="1:7" x14ac:dyDescent="0.25">
      <c r="A17" s="69" t="s">
        <v>611</v>
      </c>
      <c r="B17" s="64" t="s">
        <v>611</v>
      </c>
      <c r="C17" s="64" t="s">
        <v>106</v>
      </c>
      <c r="D17" s="23"/>
      <c r="E17" s="23"/>
      <c r="F17" s="59" t="s">
        <v>612</v>
      </c>
      <c r="G17" s="78"/>
    </row>
    <row r="18" spans="1:7" x14ac:dyDescent="0.25">
      <c r="A18" s="69" t="s">
        <v>613</v>
      </c>
      <c r="B18" s="64" t="s">
        <v>613</v>
      </c>
      <c r="C18" s="64" t="s">
        <v>44</v>
      </c>
      <c r="D18" s="23">
        <v>20</v>
      </c>
      <c r="E18" s="23"/>
      <c r="F18" s="23" t="s">
        <v>614</v>
      </c>
      <c r="G18" s="30"/>
    </row>
    <row r="19" spans="1:7" x14ac:dyDescent="0.25">
      <c r="A19" s="69" t="s">
        <v>615</v>
      </c>
      <c r="B19" s="64" t="s">
        <v>615</v>
      </c>
      <c r="C19" s="64" t="s">
        <v>51</v>
      </c>
      <c r="D19" s="23"/>
      <c r="E19" s="23"/>
      <c r="F19" s="59" t="s">
        <v>616</v>
      </c>
      <c r="G19" s="30"/>
    </row>
    <row r="20" spans="1:7" x14ac:dyDescent="0.25">
      <c r="A20" s="69" t="s">
        <v>617</v>
      </c>
      <c r="B20" s="64" t="s">
        <v>617</v>
      </c>
      <c r="C20" s="64" t="s">
        <v>55</v>
      </c>
      <c r="D20" s="23" t="s">
        <v>354</v>
      </c>
      <c r="E20" s="23"/>
      <c r="F20" s="59" t="s">
        <v>618</v>
      </c>
      <c r="G20" s="30" t="s">
        <v>619</v>
      </c>
    </row>
    <row r="21" spans="1:7" x14ac:dyDescent="0.25">
      <c r="A21" s="69" t="s">
        <v>620</v>
      </c>
      <c r="B21" s="64" t="s">
        <v>620</v>
      </c>
      <c r="C21" s="64" t="s">
        <v>51</v>
      </c>
      <c r="D21" s="23"/>
      <c r="E21" s="23"/>
      <c r="F21" s="59" t="s">
        <v>621</v>
      </c>
      <c r="G21" s="30"/>
    </row>
    <row r="22" spans="1:7" x14ac:dyDescent="0.25">
      <c r="A22" s="69" t="s">
        <v>622</v>
      </c>
      <c r="B22" s="64" t="s">
        <v>622</v>
      </c>
      <c r="C22" s="64" t="s">
        <v>55</v>
      </c>
      <c r="D22" s="23" t="s">
        <v>354</v>
      </c>
      <c r="E22" s="23"/>
      <c r="F22" s="59" t="s">
        <v>623</v>
      </c>
      <c r="G22" s="30"/>
    </row>
    <row r="23" spans="1:7" x14ac:dyDescent="0.25">
      <c r="A23" s="69" t="s">
        <v>624</v>
      </c>
      <c r="B23" s="64" t="s">
        <v>624</v>
      </c>
      <c r="C23" s="64" t="s">
        <v>47</v>
      </c>
      <c r="D23" s="23"/>
      <c r="E23" s="23"/>
      <c r="F23" s="59" t="s">
        <v>625</v>
      </c>
      <c r="G23" s="30"/>
    </row>
    <row r="24" spans="1:7" x14ac:dyDescent="0.25">
      <c r="A24" s="69" t="s">
        <v>626</v>
      </c>
      <c r="B24" s="64" t="s">
        <v>626</v>
      </c>
      <c r="C24" s="64" t="s">
        <v>47</v>
      </c>
      <c r="D24" s="23"/>
      <c r="E24" s="23"/>
      <c r="F24" s="59" t="s">
        <v>627</v>
      </c>
      <c r="G24" s="30"/>
    </row>
    <row r="25" spans="1:7" x14ac:dyDescent="0.25">
      <c r="A25" s="69" t="s">
        <v>628</v>
      </c>
      <c r="B25" s="64" t="s">
        <v>628</v>
      </c>
      <c r="C25" s="64" t="s">
        <v>47</v>
      </c>
      <c r="D25" s="23"/>
      <c r="E25" s="23"/>
      <c r="F25" s="59" t="s">
        <v>629</v>
      </c>
      <c r="G25" s="30"/>
    </row>
    <row r="26" spans="1:7" x14ac:dyDescent="0.25">
      <c r="A26" s="69" t="s">
        <v>630</v>
      </c>
      <c r="B26" s="64" t="s">
        <v>630</v>
      </c>
      <c r="C26" s="64" t="s">
        <v>47</v>
      </c>
      <c r="D26" s="23"/>
      <c r="E26" s="23"/>
      <c r="F26" s="59" t="s">
        <v>631</v>
      </c>
      <c r="G26" s="30"/>
    </row>
    <row r="27" spans="1:7" x14ac:dyDescent="0.25">
      <c r="A27" s="69" t="s">
        <v>632</v>
      </c>
      <c r="B27" s="64" t="s">
        <v>632</v>
      </c>
      <c r="C27" s="64" t="s">
        <v>44</v>
      </c>
      <c r="D27" s="23">
        <v>20</v>
      </c>
      <c r="E27" s="23"/>
      <c r="F27" s="59" t="s">
        <v>633</v>
      </c>
      <c r="G27" s="30" t="s">
        <v>634</v>
      </c>
    </row>
    <row r="28" spans="1:7" x14ac:dyDescent="0.25">
      <c r="A28" s="70" t="s">
        <v>635</v>
      </c>
      <c r="B28" s="71" t="s">
        <v>635</v>
      </c>
      <c r="C28" s="71" t="s">
        <v>44</v>
      </c>
      <c r="D28" s="33">
        <v>50</v>
      </c>
      <c r="E28" s="33"/>
      <c r="F28" s="79"/>
      <c r="G28" s="30" t="s">
        <v>636</v>
      </c>
    </row>
    <row r="30" spans="1:7" x14ac:dyDescent="0.25">
      <c r="G30" t="s">
        <v>637</v>
      </c>
    </row>
    <row r="31" spans="1:7" x14ac:dyDescent="0.25">
      <c r="G31" t="s">
        <v>638</v>
      </c>
    </row>
    <row r="32" spans="1:7" x14ac:dyDescent="0.25">
      <c r="G32" t="s">
        <v>639</v>
      </c>
    </row>
  </sheetData>
  <mergeCells count="1">
    <mergeCell ref="A3:D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G27"/>
  <sheetViews>
    <sheetView workbookViewId="0">
      <selection activeCell="G16" sqref="G16"/>
    </sheetView>
  </sheetViews>
  <sheetFormatPr defaultRowHeight="15" x14ac:dyDescent="0.25"/>
  <cols>
    <col min="1" max="1" width="22.28515625" customWidth="1"/>
    <col min="2" max="2" width="32.85546875" customWidth="1"/>
    <col min="3" max="3" width="24.5703125" customWidth="1"/>
    <col min="4" max="4" width="25.85546875" customWidth="1"/>
    <col min="5" max="5" width="11.42578125" customWidth="1"/>
    <col min="6" max="6" width="46.140625" bestFit="1" customWidth="1"/>
    <col min="7" max="7" width="74.85546875" bestFit="1" customWidth="1"/>
  </cols>
  <sheetData>
    <row r="2" spans="1:7" ht="15.75" thickBot="1" x14ac:dyDescent="0.3"/>
    <row r="3" spans="1:7" ht="15.75" thickBot="1" x14ac:dyDescent="0.3">
      <c r="A3" s="170" t="s">
        <v>0</v>
      </c>
      <c r="B3" s="171"/>
      <c r="C3" s="171"/>
      <c r="D3" s="172"/>
    </row>
    <row r="4" spans="1:7" x14ac:dyDescent="0.25">
      <c r="A4" s="6" t="s">
        <v>1</v>
      </c>
      <c r="B4" s="7">
        <v>11</v>
      </c>
      <c r="C4" s="38" t="s">
        <v>2</v>
      </c>
      <c r="D4" s="8" t="s">
        <v>513</v>
      </c>
    </row>
    <row r="5" spans="1:7" x14ac:dyDescent="0.25">
      <c r="A5" s="12" t="s">
        <v>3</v>
      </c>
      <c r="B5" s="13" t="s">
        <v>640</v>
      </c>
      <c r="C5" s="39" t="s">
        <v>4</v>
      </c>
      <c r="D5" s="8" t="s">
        <v>641</v>
      </c>
    </row>
    <row r="6" spans="1:7" x14ac:dyDescent="0.25">
      <c r="A6" s="12" t="s">
        <v>5</v>
      </c>
      <c r="B6" s="13" t="s">
        <v>642</v>
      </c>
      <c r="C6" s="39" t="s">
        <v>6</v>
      </c>
      <c r="D6" s="8" t="s">
        <v>643</v>
      </c>
    </row>
    <row r="7" spans="1:7" x14ac:dyDescent="0.25">
      <c r="A7" s="12" t="s">
        <v>7</v>
      </c>
      <c r="B7" s="13" t="s">
        <v>518</v>
      </c>
      <c r="C7" s="39" t="s">
        <v>8</v>
      </c>
      <c r="D7" s="8" t="s">
        <v>519</v>
      </c>
    </row>
    <row r="8" spans="1:7" x14ac:dyDescent="0.25">
      <c r="A8" s="12" t="s">
        <v>9</v>
      </c>
      <c r="B8" s="13" t="s">
        <v>520</v>
      </c>
      <c r="C8" s="39" t="s">
        <v>10</v>
      </c>
      <c r="D8" s="8" t="s">
        <v>524</v>
      </c>
    </row>
    <row r="9" spans="1:7" x14ac:dyDescent="0.25">
      <c r="A9" s="12" t="s">
        <v>11</v>
      </c>
      <c r="B9" s="13" t="s">
        <v>522</v>
      </c>
      <c r="C9" s="39" t="s">
        <v>12</v>
      </c>
      <c r="D9" s="8" t="s">
        <v>523</v>
      </c>
    </row>
    <row r="10" spans="1:7" x14ac:dyDescent="0.25">
      <c r="A10" s="12" t="s">
        <v>13</v>
      </c>
      <c r="B10" s="13" t="s">
        <v>524</v>
      </c>
      <c r="C10" s="39" t="s">
        <v>14</v>
      </c>
      <c r="D10" s="8" t="s">
        <v>644</v>
      </c>
    </row>
    <row r="11" spans="1:7" x14ac:dyDescent="0.25">
      <c r="A11" s="12" t="s">
        <v>15</v>
      </c>
      <c r="B11" s="13" t="s">
        <v>521</v>
      </c>
      <c r="C11" s="39" t="s">
        <v>16</v>
      </c>
      <c r="D11" s="8">
        <v>0</v>
      </c>
    </row>
    <row r="12" spans="1:7" ht="26.25" x14ac:dyDescent="0.25">
      <c r="A12" s="12" t="s">
        <v>17</v>
      </c>
      <c r="B12" s="13" t="s">
        <v>527</v>
      </c>
      <c r="C12" s="39" t="s">
        <v>18</v>
      </c>
      <c r="D12" s="8" t="s">
        <v>591</v>
      </c>
    </row>
    <row r="13" spans="1:7" ht="26.25" x14ac:dyDescent="0.25">
      <c r="A13" s="12" t="s">
        <v>19</v>
      </c>
      <c r="B13" s="13" t="s">
        <v>645</v>
      </c>
      <c r="C13" s="39" t="s">
        <v>20</v>
      </c>
      <c r="D13" s="8" t="s">
        <v>524</v>
      </c>
      <c r="F13" s="72"/>
    </row>
    <row r="14" spans="1:7" ht="15.75" thickBot="1" x14ac:dyDescent="0.3"/>
    <row r="15" spans="1:7" ht="48" customHeight="1" thickBot="1" x14ac:dyDescent="0.3">
      <c r="A15" s="61" t="s">
        <v>21</v>
      </c>
      <c r="B15" s="85" t="s">
        <v>646</v>
      </c>
      <c r="C15" s="85" t="s">
        <v>23</v>
      </c>
      <c r="D15" s="85" t="s">
        <v>24</v>
      </c>
      <c r="E15" s="85" t="s">
        <v>25</v>
      </c>
      <c r="F15" s="85" t="s">
        <v>647</v>
      </c>
      <c r="G15" s="62" t="s">
        <v>27</v>
      </c>
    </row>
    <row r="16" spans="1:7" ht="30" x14ac:dyDescent="0.25">
      <c r="A16" s="83" t="s">
        <v>648</v>
      </c>
      <c r="B16" s="84" t="s">
        <v>648</v>
      </c>
      <c r="C16" s="84" t="s">
        <v>649</v>
      </c>
      <c r="D16" s="84">
        <v>9</v>
      </c>
      <c r="E16" s="59"/>
      <c r="F16" s="59"/>
      <c r="G16" s="60" t="s">
        <v>650</v>
      </c>
    </row>
    <row r="17" spans="1:7" ht="30" x14ac:dyDescent="0.25">
      <c r="A17" s="69" t="s">
        <v>651</v>
      </c>
      <c r="B17" s="64" t="s">
        <v>651</v>
      </c>
      <c r="C17" s="64" t="s">
        <v>652</v>
      </c>
      <c r="D17" s="64">
        <v>10</v>
      </c>
      <c r="E17" s="23"/>
      <c r="F17" s="23"/>
      <c r="G17" s="78"/>
    </row>
    <row r="18" spans="1:7" x14ac:dyDescent="0.25">
      <c r="A18" s="69" t="s">
        <v>653</v>
      </c>
      <c r="B18" s="64" t="s">
        <v>653</v>
      </c>
      <c r="C18" s="64" t="s">
        <v>654</v>
      </c>
      <c r="D18" s="64">
        <v>3</v>
      </c>
      <c r="E18" s="23"/>
      <c r="F18" s="23" t="s">
        <v>655</v>
      </c>
      <c r="G18" s="78"/>
    </row>
    <row r="19" spans="1:7" x14ac:dyDescent="0.25">
      <c r="A19" s="69" t="s">
        <v>656</v>
      </c>
      <c r="B19" s="64" t="s">
        <v>656</v>
      </c>
      <c r="C19" s="64" t="s">
        <v>657</v>
      </c>
      <c r="D19" s="64">
        <v>7</v>
      </c>
      <c r="E19" s="23"/>
      <c r="F19" s="23" t="s">
        <v>658</v>
      </c>
      <c r="G19" s="30"/>
    </row>
    <row r="20" spans="1:7" x14ac:dyDescent="0.25">
      <c r="A20" s="69" t="s">
        <v>659</v>
      </c>
      <c r="B20" s="64" t="s">
        <v>659</v>
      </c>
      <c r="C20" s="64" t="s">
        <v>660</v>
      </c>
      <c r="D20" s="64"/>
      <c r="E20" s="23"/>
      <c r="F20" s="23" t="s">
        <v>661</v>
      </c>
      <c r="G20" s="30"/>
    </row>
    <row r="21" spans="1:7" ht="45" x14ac:dyDescent="0.25">
      <c r="A21" s="69" t="s">
        <v>662</v>
      </c>
      <c r="B21" s="64" t="s">
        <v>662</v>
      </c>
      <c r="C21" s="64" t="s">
        <v>663</v>
      </c>
      <c r="D21" s="64"/>
      <c r="E21" s="23"/>
      <c r="F21" s="23" t="s">
        <v>664</v>
      </c>
      <c r="G21" s="78"/>
    </row>
    <row r="22" spans="1:7" ht="45" x14ac:dyDescent="0.25">
      <c r="A22" s="69" t="s">
        <v>665</v>
      </c>
      <c r="B22" s="64" t="s">
        <v>665</v>
      </c>
      <c r="C22" s="64" t="s">
        <v>663</v>
      </c>
      <c r="D22" s="64"/>
      <c r="E22" s="23"/>
      <c r="F22" s="23" t="s">
        <v>666</v>
      </c>
      <c r="G22" s="30"/>
    </row>
    <row r="23" spans="1:7" x14ac:dyDescent="0.25">
      <c r="A23" s="69" t="s">
        <v>667</v>
      </c>
      <c r="B23" s="64" t="s">
        <v>667</v>
      </c>
      <c r="C23" s="64" t="s">
        <v>668</v>
      </c>
      <c r="D23" s="64"/>
      <c r="E23" s="23"/>
      <c r="F23" s="23" t="s">
        <v>669</v>
      </c>
      <c r="G23" s="30"/>
    </row>
    <row r="24" spans="1:7" x14ac:dyDescent="0.25">
      <c r="A24" s="69" t="s">
        <v>670</v>
      </c>
      <c r="B24" s="64" t="s">
        <v>670</v>
      </c>
      <c r="C24" s="64" t="s">
        <v>668</v>
      </c>
      <c r="D24" s="64"/>
      <c r="E24" s="23"/>
      <c r="F24" s="23" t="s">
        <v>671</v>
      </c>
      <c r="G24" s="30"/>
    </row>
    <row r="25" spans="1:7" x14ac:dyDescent="0.25">
      <c r="A25" s="69" t="s">
        <v>672</v>
      </c>
      <c r="B25" s="64" t="s">
        <v>672</v>
      </c>
      <c r="C25" s="64" t="s">
        <v>668</v>
      </c>
      <c r="D25" s="64"/>
      <c r="E25" s="23"/>
      <c r="F25" s="23" t="s">
        <v>673</v>
      </c>
      <c r="G25" s="78"/>
    </row>
    <row r="26" spans="1:7" x14ac:dyDescent="0.25">
      <c r="A26" s="69" t="s">
        <v>674</v>
      </c>
      <c r="B26" s="64" t="s">
        <v>674</v>
      </c>
      <c r="C26" s="64"/>
      <c r="D26" s="64"/>
      <c r="E26" s="23"/>
      <c r="F26" s="23" t="s">
        <v>675</v>
      </c>
      <c r="G26" s="30"/>
    </row>
    <row r="27" spans="1:7" ht="30.75" thickBot="1" x14ac:dyDescent="0.3">
      <c r="A27" s="70" t="s">
        <v>676</v>
      </c>
      <c r="B27" s="71" t="s">
        <v>676</v>
      </c>
      <c r="C27" s="71" t="s">
        <v>649</v>
      </c>
      <c r="D27" s="71">
        <v>9</v>
      </c>
      <c r="E27" s="33"/>
      <c r="F27" s="23" t="s">
        <v>677</v>
      </c>
      <c r="G27" s="34"/>
    </row>
  </sheetData>
  <mergeCells count="1">
    <mergeCell ref="A3:D3"/>
  </mergeCells>
  <pageMargins left="0.7" right="0.7" top="0.75" bottom="0.75" header="0.3" footer="0.3"/>
  <pageSetup paperSize="9" orientation="portrait" verticalDpi="598"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G27"/>
  <sheetViews>
    <sheetView topLeftCell="F10" workbookViewId="0">
      <selection activeCell="G27" sqref="A16:G27"/>
    </sheetView>
  </sheetViews>
  <sheetFormatPr defaultRowHeight="15" x14ac:dyDescent="0.25"/>
  <cols>
    <col min="1" max="1" width="22.28515625" customWidth="1"/>
    <col min="2" max="2" width="32.85546875" customWidth="1"/>
    <col min="3" max="3" width="24.5703125" customWidth="1"/>
    <col min="4" max="4" width="25.85546875" customWidth="1"/>
    <col min="5" max="5" width="11.42578125" customWidth="1"/>
    <col min="6" max="6" width="46.140625" bestFit="1" customWidth="1"/>
    <col min="7" max="7" width="74.85546875" bestFit="1" customWidth="1"/>
  </cols>
  <sheetData>
    <row r="3" spans="1:7" x14ac:dyDescent="0.25">
      <c r="A3" s="170" t="s">
        <v>0</v>
      </c>
      <c r="B3" s="171"/>
      <c r="C3" s="171"/>
      <c r="D3" s="172"/>
    </row>
    <row r="4" spans="1:7" x14ac:dyDescent="0.25">
      <c r="A4" s="6" t="s">
        <v>1</v>
      </c>
      <c r="B4" s="7">
        <v>57</v>
      </c>
      <c r="C4" s="38" t="s">
        <v>2</v>
      </c>
      <c r="D4" s="8" t="s">
        <v>513</v>
      </c>
    </row>
    <row r="5" spans="1:7" x14ac:dyDescent="0.25">
      <c r="A5" s="12" t="s">
        <v>3</v>
      </c>
      <c r="B5" s="13" t="s">
        <v>678</v>
      </c>
      <c r="C5" s="39" t="s">
        <v>4</v>
      </c>
      <c r="D5" s="8" t="s">
        <v>515</v>
      </c>
    </row>
    <row r="6" spans="1:7" x14ac:dyDescent="0.25">
      <c r="A6" s="12" t="s">
        <v>5</v>
      </c>
      <c r="B6" s="13" t="s">
        <v>516</v>
      </c>
      <c r="C6" s="39" t="s">
        <v>6</v>
      </c>
      <c r="D6" s="8" t="s">
        <v>517</v>
      </c>
    </row>
    <row r="7" spans="1:7" x14ac:dyDescent="0.25">
      <c r="A7" s="12" t="s">
        <v>7</v>
      </c>
      <c r="B7" s="13" t="s">
        <v>518</v>
      </c>
      <c r="C7" s="39" t="s">
        <v>8</v>
      </c>
      <c r="D7" s="8" t="s">
        <v>519</v>
      </c>
    </row>
    <row r="8" spans="1:7" x14ac:dyDescent="0.25">
      <c r="A8" s="12" t="s">
        <v>9</v>
      </c>
      <c r="B8" s="13" t="s">
        <v>520</v>
      </c>
      <c r="C8" s="39" t="s">
        <v>10</v>
      </c>
      <c r="D8" s="8" t="s">
        <v>521</v>
      </c>
    </row>
    <row r="9" spans="1:7" x14ac:dyDescent="0.25">
      <c r="A9" s="12" t="s">
        <v>11</v>
      </c>
      <c r="B9" s="13" t="s">
        <v>522</v>
      </c>
      <c r="C9" s="39" t="s">
        <v>12</v>
      </c>
      <c r="D9" s="8" t="s">
        <v>523</v>
      </c>
    </row>
    <row r="10" spans="1:7" x14ac:dyDescent="0.25">
      <c r="A10" s="12" t="s">
        <v>13</v>
      </c>
      <c r="B10" s="13" t="s">
        <v>524</v>
      </c>
      <c r="C10" s="39" t="s">
        <v>14</v>
      </c>
      <c r="D10" s="8" t="s">
        <v>590</v>
      </c>
    </row>
    <row r="11" spans="1:7" x14ac:dyDescent="0.25">
      <c r="A11" s="12" t="s">
        <v>15</v>
      </c>
      <c r="B11" s="13" t="s">
        <v>524</v>
      </c>
      <c r="C11" s="39" t="s">
        <v>16</v>
      </c>
      <c r="D11" s="8" t="s">
        <v>526</v>
      </c>
    </row>
    <row r="12" spans="1:7" ht="26.25" x14ac:dyDescent="0.25">
      <c r="A12" s="12" t="s">
        <v>17</v>
      </c>
      <c r="B12" s="13" t="s">
        <v>527</v>
      </c>
      <c r="C12" s="39" t="s">
        <v>18</v>
      </c>
      <c r="D12" s="8" t="s">
        <v>591</v>
      </c>
    </row>
    <row r="13" spans="1:7" ht="26.25" x14ac:dyDescent="0.25">
      <c r="A13" s="12" t="s">
        <v>19</v>
      </c>
      <c r="B13" s="13" t="s">
        <v>679</v>
      </c>
      <c r="C13" s="39" t="s">
        <v>20</v>
      </c>
      <c r="D13" s="8" t="s">
        <v>524</v>
      </c>
      <c r="F13" s="72"/>
    </row>
    <row r="15" spans="1:7" ht="48" customHeight="1" thickBot="1" x14ac:dyDescent="0.3">
      <c r="A15" s="15" t="s">
        <v>21</v>
      </c>
      <c r="B15" s="16" t="s">
        <v>680</v>
      </c>
      <c r="C15" s="17" t="s">
        <v>23</v>
      </c>
      <c r="D15" s="17" t="s">
        <v>24</v>
      </c>
      <c r="E15" s="58" t="s">
        <v>25</v>
      </c>
      <c r="F15" s="77" t="s">
        <v>681</v>
      </c>
      <c r="G15" s="73" t="s">
        <v>27</v>
      </c>
    </row>
    <row r="16" spans="1:7" x14ac:dyDescent="0.25">
      <c r="A16" s="67" t="s">
        <v>682</v>
      </c>
      <c r="B16" s="68" t="s">
        <v>682</v>
      </c>
      <c r="C16" s="68" t="s">
        <v>106</v>
      </c>
      <c r="D16" s="42"/>
      <c r="E16" s="80"/>
      <c r="F16" s="42" t="s">
        <v>683</v>
      </c>
      <c r="G16" s="45" t="s">
        <v>684</v>
      </c>
    </row>
    <row r="17" spans="1:7" x14ac:dyDescent="0.25">
      <c r="A17" s="69" t="s">
        <v>685</v>
      </c>
      <c r="B17" s="64" t="s">
        <v>685</v>
      </c>
      <c r="C17" s="64" t="s">
        <v>106</v>
      </c>
      <c r="D17" s="23"/>
      <c r="E17" s="81"/>
      <c r="F17" s="23" t="s">
        <v>686</v>
      </c>
      <c r="G17" s="78"/>
    </row>
    <row r="18" spans="1:7" ht="30" x14ac:dyDescent="0.25">
      <c r="A18" s="69" t="s">
        <v>565</v>
      </c>
      <c r="B18" s="64" t="s">
        <v>565</v>
      </c>
      <c r="C18" s="64" t="s">
        <v>106</v>
      </c>
      <c r="D18" s="23"/>
      <c r="E18" s="81"/>
      <c r="F18" s="23" t="s">
        <v>687</v>
      </c>
      <c r="G18" s="78" t="s">
        <v>688</v>
      </c>
    </row>
    <row r="19" spans="1:7" x14ac:dyDescent="0.25">
      <c r="A19" s="69" t="s">
        <v>689</v>
      </c>
      <c r="B19" s="64" t="s">
        <v>689</v>
      </c>
      <c r="C19" s="64" t="s">
        <v>44</v>
      </c>
      <c r="D19" s="23">
        <v>5</v>
      </c>
      <c r="E19" s="81"/>
      <c r="F19" s="23" t="s">
        <v>690</v>
      </c>
      <c r="G19" s="30" t="s">
        <v>691</v>
      </c>
    </row>
    <row r="20" spans="1:7" ht="30" x14ac:dyDescent="0.25">
      <c r="A20" s="69" t="s">
        <v>692</v>
      </c>
      <c r="B20" s="64" t="s">
        <v>692</v>
      </c>
      <c r="C20" s="64" t="s">
        <v>44</v>
      </c>
      <c r="D20" s="23">
        <v>50</v>
      </c>
      <c r="E20" s="23"/>
      <c r="F20" s="82" t="s">
        <v>693</v>
      </c>
      <c r="G20" s="60"/>
    </row>
    <row r="21" spans="1:7" ht="45" x14ac:dyDescent="0.25">
      <c r="A21" s="69" t="s">
        <v>694</v>
      </c>
      <c r="B21" s="64" t="s">
        <v>694</v>
      </c>
      <c r="C21" s="64" t="s">
        <v>44</v>
      </c>
      <c r="D21" s="23">
        <v>5</v>
      </c>
      <c r="E21" s="23"/>
      <c r="F21" s="23"/>
      <c r="G21" s="78" t="s">
        <v>695</v>
      </c>
    </row>
    <row r="22" spans="1:7" x14ac:dyDescent="0.25">
      <c r="A22" s="69" t="s">
        <v>696</v>
      </c>
      <c r="B22" s="64" t="s">
        <v>696</v>
      </c>
      <c r="C22" s="64" t="s">
        <v>55</v>
      </c>
      <c r="D22" s="23" t="s">
        <v>354</v>
      </c>
      <c r="E22" s="23"/>
      <c r="F22" s="23" t="s">
        <v>697</v>
      </c>
      <c r="G22" s="30"/>
    </row>
    <row r="23" spans="1:7" x14ac:dyDescent="0.25">
      <c r="A23" s="69" t="s">
        <v>698</v>
      </c>
      <c r="B23" s="64" t="s">
        <v>698</v>
      </c>
      <c r="C23" s="64" t="s">
        <v>51</v>
      </c>
      <c r="D23" s="23"/>
      <c r="E23" s="23"/>
      <c r="F23" s="23" t="s">
        <v>699</v>
      </c>
      <c r="G23" s="30"/>
    </row>
    <row r="24" spans="1:7" x14ac:dyDescent="0.25">
      <c r="A24" s="69" t="s">
        <v>700</v>
      </c>
      <c r="B24" s="64" t="s">
        <v>700</v>
      </c>
      <c r="C24" s="64" t="s">
        <v>55</v>
      </c>
      <c r="D24" s="23" t="s">
        <v>354</v>
      </c>
      <c r="E24" s="23"/>
      <c r="F24" s="23" t="s">
        <v>701</v>
      </c>
      <c r="G24" s="30"/>
    </row>
    <row r="25" spans="1:7" ht="45" x14ac:dyDescent="0.25">
      <c r="A25" s="69" t="s">
        <v>702</v>
      </c>
      <c r="B25" s="64" t="s">
        <v>702</v>
      </c>
      <c r="C25" s="64" t="s">
        <v>44</v>
      </c>
      <c r="D25" s="23">
        <v>50</v>
      </c>
      <c r="E25" s="23"/>
      <c r="F25" s="23" t="s">
        <v>703</v>
      </c>
      <c r="G25" s="78" t="s">
        <v>704</v>
      </c>
    </row>
    <row r="26" spans="1:7" x14ac:dyDescent="0.25">
      <c r="A26" s="69" t="s">
        <v>93</v>
      </c>
      <c r="B26" s="64" t="s">
        <v>93</v>
      </c>
      <c r="C26" s="64" t="s">
        <v>47</v>
      </c>
      <c r="D26" s="23"/>
      <c r="E26" s="23"/>
      <c r="F26" s="23" t="s">
        <v>705</v>
      </c>
      <c r="G26" s="30"/>
    </row>
    <row r="27" spans="1:7" ht="15.75" thickBot="1" x14ac:dyDescent="0.3">
      <c r="A27" s="70" t="s">
        <v>90</v>
      </c>
      <c r="B27" s="71" t="s">
        <v>90</v>
      </c>
      <c r="C27" s="71" t="s">
        <v>47</v>
      </c>
      <c r="D27" s="33"/>
      <c r="E27" s="33"/>
      <c r="F27" s="33" t="s">
        <v>706</v>
      </c>
      <c r="G27" s="34"/>
    </row>
  </sheetData>
  <mergeCells count="1">
    <mergeCell ref="A3:D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C82CF612D4774FBDFBBA527A5C9166" ma:contentTypeVersion="10" ma:contentTypeDescription="Create a new document." ma:contentTypeScope="" ma:versionID="d29a173f1a436c6c29287f80104812b6">
  <xsd:schema xmlns:xsd="http://www.w3.org/2001/XMLSchema" xmlns:xs="http://www.w3.org/2001/XMLSchema" xmlns:p="http://schemas.microsoft.com/office/2006/metadata/properties" xmlns:ns2="7df2ab9b-c382-483a-b5a6-0c5a88654256" xmlns:ns3="c8137ff7-c5d8-4deb-95ac-103e4916a21d" xmlns:ns4="d56cbfaa-dc7e-43c0-b875-dcf25b32e9da" targetNamespace="http://schemas.microsoft.com/office/2006/metadata/properties" ma:root="true" ma:fieldsID="7c234989831c82263318cc15de922fb6" ns2:_="" ns3:_="" ns4:_="">
    <xsd:import namespace="7df2ab9b-c382-483a-b5a6-0c5a88654256"/>
    <xsd:import namespace="c8137ff7-c5d8-4deb-95ac-103e4916a21d"/>
    <xsd:import namespace="d56cbfaa-dc7e-43c0-b875-dcf25b32e9da"/>
    <xsd:element name="properties">
      <xsd:complexType>
        <xsd:sequence>
          <xsd:element name="documentManagement">
            <xsd:complexType>
              <xsd:all>
                <xsd:element ref="ns2:MerkleDescription" minOccurs="0"/>
                <xsd:element ref="ns2:c403d80a14b84d1abc4b40d1892fced3" minOccurs="0"/>
                <xsd:element ref="ns2:TaxCatchAll" minOccurs="0"/>
                <xsd:element ref="ns2:TaxCatchAllLabel" minOccurs="0"/>
                <xsd:element ref="ns2:a8b37c27258c422e99a84a06d6491f40" minOccurs="0"/>
                <xsd:element ref="ns3:MediaServiceOCR" minOccurs="0"/>
                <xsd:element ref="ns3:MediaServiceAutoTags" minOccurs="0"/>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f2ab9b-c382-483a-b5a6-0c5a88654256" elementFormDefault="qualified">
    <xsd:import namespace="http://schemas.microsoft.com/office/2006/documentManagement/types"/>
    <xsd:import namespace="http://schemas.microsoft.com/office/infopath/2007/PartnerControls"/>
    <xsd:element name="MerkleDescription" ma:index="2" nillable="true" ma:displayName="Abstract" ma:internalName="MerkleDescription" ma:readOnly="false">
      <xsd:simpleType>
        <xsd:restriction base="dms:Note">
          <xsd:maxLength value="255"/>
        </xsd:restriction>
      </xsd:simpleType>
    </xsd:element>
    <xsd:element name="c403d80a14b84d1abc4b40d1892fced3" ma:index="8" nillable="true" ma:taxonomy="true" ma:internalName="c403d80a14b84d1abc4b40d1892fced3" ma:taxonomyFieldName="MerkleRegion" ma:displayName="Region" ma:readOnly="false" ma:default="1;#Global|cf039cbc-9f82-4a13-90c4-6672be3eb273" ma:fieldId="{c403d80a-14b8-4d1a-bc4b-40d1892fced3}" ma:taxonomyMulti="true" ma:sspId="1bed550b-4a3d-4af0-821d-075476ebd694" ma:termSetId="109adbd9-1401-4910-b4e1-51582371a0ff" ma:anchorId="7d94a4c7-eb2a-4893-afdb-dc8a023400b1" ma:open="false" ma:isKeyword="false">
      <xsd:complexType>
        <xsd:sequence>
          <xsd:element ref="pc:Terms" minOccurs="0" maxOccurs="1"/>
        </xsd:sequence>
      </xsd:complexType>
    </xsd:element>
    <xsd:element name="TaxCatchAll" ma:index="9" nillable="true" ma:displayName="Taxonomy Catch All Column" ma:hidden="true" ma:list="{5d8708d0-a20f-4bc1-b64b-5d9d65164744}" ma:internalName="TaxCatchAll" ma:showField="CatchAllData" ma:web="d56cbfaa-dc7e-43c0-b875-dcf25b32e9da">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5d8708d0-a20f-4bc1-b64b-5d9d65164744}" ma:internalName="TaxCatchAllLabel" ma:readOnly="true" ma:showField="CatchAllDataLabel" ma:web="d56cbfaa-dc7e-43c0-b875-dcf25b32e9da">
      <xsd:complexType>
        <xsd:complexContent>
          <xsd:extension base="dms:MultiChoiceLookup">
            <xsd:sequence>
              <xsd:element name="Value" type="dms:Lookup" maxOccurs="unbounded" minOccurs="0" nillable="true"/>
            </xsd:sequence>
          </xsd:extension>
        </xsd:complexContent>
      </xsd:complexType>
    </xsd:element>
    <xsd:element name="a8b37c27258c422e99a84a06d6491f40" ma:index="12" nillable="true" ma:taxonomy="true" ma:internalName="a8b37c27258c422e99a84a06d6491f40" ma:taxonomyFieldName="MerkleCountry" ma:displayName="Country" ma:default="2;#Global|7a0f06d1-cbea-4536-ad47-cefe758cbe8f" ma:fieldId="{a8b37c27-258c-422e-99a8-4a06d6491f40}" ma:taxonomyMulti="true" ma:sspId="1bed550b-4a3d-4af0-821d-075476ebd694" ma:termSetId="109adbd9-1401-4910-b4e1-51582371a0ff" ma:anchorId="cc32eec0-a6db-4f05-8c92-f2336158fc6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8137ff7-c5d8-4deb-95ac-103e4916a21d" elementFormDefault="qualified">
    <xsd:import namespace="http://schemas.microsoft.com/office/2006/documentManagement/types"/>
    <xsd:import namespace="http://schemas.microsoft.com/office/infopath/2007/PartnerControls"/>
    <xsd:element name="MediaServiceOCR" ma:index="15" nillable="true" ma:displayName="MediaServiceOCR" ma:internalName="MediaServiceOCR" ma:readOnly="true">
      <xsd:simpleType>
        <xsd:restriction base="dms:Note">
          <xsd:maxLength value="255"/>
        </xsd:restriction>
      </xsd:simpleType>
    </xsd:element>
    <xsd:element name="MediaServiceAutoTags" ma:index="16" nillable="true" ma:displayName="MediaServiceAutoTags" ma:internalName="MediaServiceAutoTags" ma:readOnly="true">
      <xsd:simpleType>
        <xsd:restriction base="dms:Text"/>
      </xsd:simple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6cbfaa-dc7e-43c0-b875-dcf25b32e9da"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rkleDescription xmlns="7df2ab9b-c382-483a-b5a6-0c5a88654256" xsi:nil="true"/>
    <c403d80a14b84d1abc4b40d1892fced3 xmlns="7df2ab9b-c382-483a-b5a6-0c5a88654256">
      <Terms xmlns="http://schemas.microsoft.com/office/infopath/2007/PartnerControls">
        <TermInfo xmlns="http://schemas.microsoft.com/office/infopath/2007/PartnerControls">
          <TermName xmlns="http://schemas.microsoft.com/office/infopath/2007/PartnerControls">Global</TermName>
          <TermId xmlns="http://schemas.microsoft.com/office/infopath/2007/PartnerControls">cf039cbc-9f82-4a13-90c4-6672be3eb273</TermId>
        </TermInfo>
      </Terms>
    </c403d80a14b84d1abc4b40d1892fced3>
    <TaxCatchAll xmlns="7df2ab9b-c382-483a-b5a6-0c5a88654256">
      <Value>2</Value>
      <Value>1</Value>
    </TaxCatchAll>
    <a8b37c27258c422e99a84a06d6491f40 xmlns="7df2ab9b-c382-483a-b5a6-0c5a88654256">
      <Terms xmlns="http://schemas.microsoft.com/office/infopath/2007/PartnerControls">
        <TermInfo xmlns="http://schemas.microsoft.com/office/infopath/2007/PartnerControls">
          <TermName xmlns="http://schemas.microsoft.com/office/infopath/2007/PartnerControls">Global</TermName>
          <TermId xmlns="http://schemas.microsoft.com/office/infopath/2007/PartnerControls">7a0f06d1-cbea-4536-ad47-cefe758cbe8f</TermId>
        </TermInfo>
      </Terms>
    </a8b37c27258c422e99a84a06d6491f40>
  </documentManagement>
</p:properties>
</file>

<file path=customXml/item4.xml><?xml version="1.0" encoding="utf-8"?>
<?mso-contentType ?>
<SharedContentType xmlns="Microsoft.SharePoint.Taxonomy.ContentTypeSync" SourceId="1bed550b-4a3d-4af0-821d-075476ebd694" ContentTypeId="0x0101" PreviousValue="false"/>
</file>

<file path=customXml/itemProps1.xml><?xml version="1.0" encoding="utf-8"?>
<ds:datastoreItem xmlns:ds="http://schemas.openxmlformats.org/officeDocument/2006/customXml" ds:itemID="{5ADBB7F5-389D-42E7-BBB7-6F7DDCA192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f2ab9b-c382-483a-b5a6-0c5a88654256"/>
    <ds:schemaRef ds:uri="c8137ff7-c5d8-4deb-95ac-103e4916a21d"/>
    <ds:schemaRef ds:uri="d56cbfaa-dc7e-43c0-b875-dcf25b32e9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5E7C4B-656E-4997-87AC-60E04A8ABC70}">
  <ds:schemaRefs>
    <ds:schemaRef ds:uri="http://schemas.microsoft.com/sharepoint/v3/contenttype/forms"/>
  </ds:schemaRefs>
</ds:datastoreItem>
</file>

<file path=customXml/itemProps3.xml><?xml version="1.0" encoding="utf-8"?>
<ds:datastoreItem xmlns:ds="http://schemas.openxmlformats.org/officeDocument/2006/customXml" ds:itemID="{FA745B9E-05E4-41A1-ADA3-A3F46ABD68C3}">
  <ds:schemaRefs>
    <ds:schemaRef ds:uri="d56cbfaa-dc7e-43c0-b875-dcf25b32e9da"/>
    <ds:schemaRef ds:uri="http://schemas.openxmlformats.org/package/2006/metadata/core-properties"/>
    <ds:schemaRef ds:uri="http://schemas.microsoft.com/office/2006/documentManagement/types"/>
    <ds:schemaRef ds:uri="http://purl.org/dc/elements/1.1/"/>
    <ds:schemaRef ds:uri="http://purl.org/dc/terms/"/>
    <ds:schemaRef ds:uri="http://schemas.microsoft.com/office/infopath/2007/PartnerControls"/>
    <ds:schemaRef ds:uri="http://purl.org/dc/dcmitype/"/>
    <ds:schemaRef ds:uri="c8137ff7-c5d8-4deb-95ac-103e4916a21d"/>
    <ds:schemaRef ds:uri="7df2ab9b-c382-483a-b5a6-0c5a88654256"/>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0AACDC75-6E3A-48D1-A17D-159E59958B2A}">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ToCPlus - Transation</vt:lpstr>
      <vt:lpstr>ToCPlus - Customer</vt:lpstr>
      <vt:lpstr>ToCPlus - Journey</vt:lpstr>
      <vt:lpstr>ToCPlus - JourneyLeg</vt:lpstr>
      <vt:lpstr>ToCPlus - Leg</vt:lpstr>
      <vt:lpstr>ToCPlus - Seasons</vt:lpstr>
      <vt:lpstr>ToCPlus - RailRefunds</vt:lpstr>
      <vt:lpstr>ADR Cash</vt:lpstr>
      <vt:lpstr>ToCPlus - Supplements</vt:lpstr>
      <vt:lpstr>Nexas Alpha</vt:lpstr>
      <vt:lpstr>Nectar PAF</vt:lpstr>
      <vt:lpstr>VA Flyers Club</vt:lpstr>
      <vt:lpstr>BEAM Inbound</vt:lpstr>
      <vt:lpstr>NAS Questions</vt:lpstr>
      <vt:lpstr>NAS PUSH</vt:lpstr>
      <vt:lpstr>NAS PULL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Russell Jackson</dc:creator>
  <cp:keywords/>
  <dc:description/>
  <cp:lastModifiedBy>Russell Jackson</cp:lastModifiedBy>
  <cp:revision/>
  <dcterms:created xsi:type="dcterms:W3CDTF">2018-07-24T09:26:34Z</dcterms:created>
  <dcterms:modified xsi:type="dcterms:W3CDTF">2018-10-30T15:51:50Z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0x01010032C82CF612D4774FBDFBBA527A5C9166</vt:lpwstr>
  </property>
  <property fmtid="{D5CDD505-2E9C-101B-9397-08002B2CF9AE}" pid="3" name="MerkleRegion">
    <vt:lpwstr>1;#Global|cf039cbc-9f82-4a13-90c4-6672be3eb273</vt:lpwstr>
  </property>
  <property fmtid="{D5CDD505-2E9C-101B-9397-08002B2CF9AE}" pid="4" name="MerkleCountry">
    <vt:lpwstr>2;#Global|7a0f06d1-cbea-4536-ad47-cefe758cbe8f</vt:lpwstr>
  </property>
</Properties>
</file>