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2930" windowHeight="8130" tabRatio="419"/>
  </bookViews>
  <sheets>
    <sheet name="VENTAS" sheetId="1" r:id="rId1"/>
    <sheet name="GASTOS" sheetId="2" r:id="rId2"/>
  </sheets>
  <externalReferences>
    <externalReference r:id="rId3"/>
  </externalReferences>
  <definedNames>
    <definedName name="_xlnm.Print_Area" localSheetId="1">GASTOS!$A$1:$H$68</definedName>
    <definedName name="_xlnm.Print_Area" localSheetId="0">VENTAS!$A$1:$H$62</definedName>
  </definedNames>
  <calcPr calcId="125725"/>
</workbook>
</file>

<file path=xl/calcChain.xml><?xml version="1.0" encoding="utf-8"?>
<calcChain xmlns="http://schemas.openxmlformats.org/spreadsheetml/2006/main">
  <c r="H6" i="2"/>
  <c r="H11"/>
  <c r="G5"/>
  <c r="F5"/>
  <c r="F14"/>
  <c r="F23" s="1"/>
  <c r="F24" s="1"/>
  <c r="F37" i="1" s="1"/>
  <c r="E5" i="2"/>
  <c r="B7"/>
  <c r="D24"/>
  <c r="D37" i="1" s="1"/>
  <c r="H18" i="2"/>
  <c r="D14"/>
  <c r="G14"/>
  <c r="G23" s="1"/>
  <c r="G24" s="1"/>
  <c r="G37" i="1" s="1"/>
  <c r="E14" i="2"/>
  <c r="E23" s="1"/>
  <c r="E24" s="1"/>
  <c r="E37" i="1" s="1"/>
  <c r="B14" i="2"/>
  <c r="B23" s="1"/>
  <c r="B24" s="1"/>
  <c r="C14"/>
  <c r="C23" s="1"/>
  <c r="C24" s="1"/>
  <c r="C29" s="1"/>
  <c r="H5"/>
  <c r="H12"/>
  <c r="F6" i="1"/>
  <c r="E7"/>
  <c r="E4"/>
  <c r="D7"/>
  <c r="D8"/>
  <c r="D4"/>
  <c r="B4" s="1"/>
  <c r="C7"/>
  <c r="C5"/>
  <c r="C12" s="1"/>
  <c r="C6"/>
  <c r="H10" i="2"/>
  <c r="H9"/>
  <c r="H8"/>
  <c r="H7"/>
  <c r="B6" i="1"/>
  <c r="H22" i="2"/>
  <c r="H21"/>
  <c r="H20"/>
  <c r="H19"/>
  <c r="H12" i="1"/>
  <c r="G30" i="2" s="1"/>
  <c r="B11" i="1"/>
  <c r="B10"/>
  <c r="B9"/>
  <c r="G12"/>
  <c r="F30" i="2" s="1"/>
  <c r="F12" i="1"/>
  <c r="E30" i="2" s="1"/>
  <c r="E12" i="1"/>
  <c r="D30" i="2" s="1"/>
  <c r="B5" i="1" l="1"/>
  <c r="D29" i="2"/>
  <c r="F29"/>
  <c r="E29"/>
  <c r="G29"/>
  <c r="H14"/>
  <c r="H24"/>
  <c r="H23"/>
  <c r="C37" i="1"/>
  <c r="B29" i="2"/>
  <c r="D32"/>
  <c r="D44" s="1"/>
  <c r="E32"/>
  <c r="E44" s="1"/>
  <c r="F32"/>
  <c r="F44" s="1"/>
  <c r="G32"/>
  <c r="G44" s="1"/>
  <c r="B8" i="1"/>
  <c r="D38"/>
  <c r="D39" s="1"/>
  <c r="E38"/>
  <c r="E39" s="1"/>
  <c r="F38"/>
  <c r="F39" s="1"/>
  <c r="G38"/>
  <c r="G39" s="1"/>
  <c r="B30" i="2"/>
  <c r="B37" i="1" l="1"/>
  <c r="H37" s="1"/>
  <c r="B32" i="2"/>
  <c r="B44" s="1"/>
  <c r="H29"/>
  <c r="B38" i="1"/>
  <c r="B39" l="1"/>
  <c r="D12"/>
  <c r="C30" i="2" s="1"/>
  <c r="B7" i="1"/>
  <c r="B12" l="1"/>
  <c r="H30" i="2"/>
  <c r="H32" s="1"/>
  <c r="C32"/>
  <c r="C44" s="1"/>
  <c r="C38" i="1"/>
  <c r="C39" l="1"/>
  <c r="H38"/>
  <c r="H39" s="1"/>
</calcChain>
</file>

<file path=xl/sharedStrings.xml><?xml version="1.0" encoding="utf-8"?>
<sst xmlns="http://schemas.openxmlformats.org/spreadsheetml/2006/main" count="83" uniqueCount="43">
  <si>
    <t>Ene</t>
  </si>
  <si>
    <t>Feb</t>
  </si>
  <si>
    <t>Mar</t>
  </si>
  <si>
    <t>Abr</t>
  </si>
  <si>
    <t>Jun</t>
  </si>
  <si>
    <t>May</t>
  </si>
  <si>
    <t>AEROPIAGI</t>
  </si>
  <si>
    <t>TOTAL</t>
  </si>
  <si>
    <t>GASTOS ADMINISTRTIVOS</t>
  </si>
  <si>
    <t>GASTOS GENERALES</t>
  </si>
  <si>
    <t>GASTOS DE SERVICIO TECNICO</t>
  </si>
  <si>
    <t>DEPRECIACIONES Y AMORTIZACIONES</t>
  </si>
  <si>
    <t>1ER SEM</t>
  </si>
  <si>
    <t>CLIENTE</t>
  </si>
  <si>
    <t>TOTAL GASTOS</t>
  </si>
  <si>
    <t>TOTAL VENTAS</t>
  </si>
  <si>
    <t>RUBRO</t>
  </si>
  <si>
    <t>TOTAL SEMESTRE</t>
  </si>
  <si>
    <t>DETALLE</t>
  </si>
  <si>
    <t>VENTAS vs GASTOS</t>
  </si>
  <si>
    <t>SALDO</t>
  </si>
  <si>
    <t>AÑO</t>
  </si>
  <si>
    <t>INDICADOR DE RENTABILIDAD</t>
  </si>
  <si>
    <t>META</t>
  </si>
  <si>
    <t>CUADRO DE VENTAS X CLIENTE
(1ER SEMESTRE 2011)</t>
  </si>
  <si>
    <t>CUADRO COMPARATIVO 1ER SEMESTRE 2011</t>
  </si>
  <si>
    <t>CONS. TENA</t>
  </si>
  <si>
    <t>CONS. SHI-ASIA MONTEVERDE</t>
  </si>
  <si>
    <t>EQUITRANSA</t>
  </si>
  <si>
    <t>ALTECONSA S.A.</t>
  </si>
  <si>
    <t>CONSORCIO SHI-ASIA</t>
  </si>
  <si>
    <t>AEROPUERTO TENA</t>
  </si>
  <si>
    <t>INTERAGUA</t>
  </si>
  <si>
    <t>GASTO X OBRAS</t>
  </si>
  <si>
    <t>CONS. ANDRADE-GUTIERREZ</t>
  </si>
  <si>
    <t>COSTOS OPERATIVOS EN OBRAS</t>
  </si>
  <si>
    <t>QUELLE S.A.</t>
  </si>
  <si>
    <t>MATERIALES Y SUMINISTROS</t>
  </si>
  <si>
    <t>GRUPO WONG</t>
  </si>
  <si>
    <t>CONSORCIO BETA</t>
  </si>
  <si>
    <t>AECON CONSTRUCCIONES</t>
  </si>
  <si>
    <t>DETALLE DE GASTOS POR OBRA EN EJECUCIÓN</t>
  </si>
  <si>
    <t>CUADRO COMPARATIVO DE RENTABILIDAD
 1ER SEM 2009, 2010 Y 2011</t>
  </si>
</sst>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" fontId="5" fillId="0" borderId="8" xfId="1" applyNumberFormat="1" applyFont="1" applyBorder="1" applyAlignment="1">
      <alignment vertical="center"/>
    </xf>
    <xf numFmtId="4" fontId="5" fillId="0" borderId="9" xfId="1" applyNumberFormat="1" applyFont="1" applyBorder="1" applyAlignment="1">
      <alignment vertical="center"/>
    </xf>
    <xf numFmtId="0" fontId="10" fillId="0" borderId="0" xfId="0" applyFont="1"/>
    <xf numFmtId="4" fontId="8" fillId="0" borderId="14" xfId="0" applyNumberFormat="1" applyFont="1" applyBorder="1"/>
    <xf numFmtId="4" fontId="11" fillId="0" borderId="14" xfId="0" applyNumberFormat="1" applyFont="1" applyBorder="1"/>
    <xf numFmtId="0" fontId="8" fillId="0" borderId="0" xfId="0" applyFont="1" applyAlignment="1">
      <alignment horizontal="right"/>
    </xf>
    <xf numFmtId="4" fontId="8" fillId="0" borderId="0" xfId="0" applyNumberFormat="1" applyFont="1" applyBorder="1"/>
    <xf numFmtId="4" fontId="11" fillId="0" borderId="0" xfId="0" applyNumberFormat="1" applyFont="1" applyBorder="1"/>
    <xf numFmtId="0" fontId="3" fillId="3" borderId="11" xfId="0" applyFont="1" applyFill="1" applyBorder="1" applyAlignment="1">
      <alignment horizontal="center" wrapText="1"/>
    </xf>
    <xf numFmtId="4" fontId="5" fillId="3" borderId="12" xfId="1" applyNumberFormat="1" applyFont="1" applyFill="1" applyBorder="1"/>
    <xf numFmtId="4" fontId="5" fillId="3" borderId="13" xfId="1" applyNumberFormat="1" applyFont="1" applyFill="1" applyBorder="1"/>
    <xf numFmtId="0" fontId="3" fillId="4" borderId="2" xfId="0" applyFont="1" applyFill="1" applyBorder="1" applyAlignment="1">
      <alignment horizontal="center" wrapText="1"/>
    </xf>
    <xf numFmtId="4" fontId="5" fillId="4" borderId="3" xfId="1" applyNumberFormat="1" applyFont="1" applyFill="1" applyBorder="1"/>
    <xf numFmtId="4" fontId="5" fillId="4" borderId="4" xfId="1" applyNumberFormat="1" applyFont="1" applyFill="1" applyBorder="1"/>
    <xf numFmtId="17" fontId="12" fillId="0" borderId="15" xfId="0" applyNumberFormat="1" applyFont="1" applyBorder="1" applyAlignment="1">
      <alignment horizontal="center" vertical="center" wrapText="1"/>
    </xf>
    <xf numFmtId="17" fontId="12" fillId="0" borderId="1" xfId="0" applyNumberFormat="1" applyFont="1" applyBorder="1" applyAlignment="1">
      <alignment horizontal="center" vertical="center" wrapText="1"/>
    </xf>
    <xf numFmtId="4" fontId="4" fillId="0" borderId="7" xfId="1" applyNumberFormat="1" applyFont="1" applyFill="1" applyBorder="1" applyAlignment="1">
      <alignment vertical="center"/>
    </xf>
    <xf numFmtId="4" fontId="4" fillId="0" borderId="8" xfId="1" applyNumberFormat="1" applyFont="1" applyFill="1" applyBorder="1" applyAlignment="1">
      <alignment vertical="center"/>
    </xf>
    <xf numFmtId="4" fontId="7" fillId="0" borderId="8" xfId="1" applyNumberFormat="1" applyFont="1" applyFill="1" applyBorder="1" applyAlignment="1">
      <alignment vertical="center"/>
    </xf>
    <xf numFmtId="4" fontId="4" fillId="0" borderId="9" xfId="1" applyNumberFormat="1" applyFont="1" applyFill="1" applyBorder="1" applyAlignment="1">
      <alignment vertical="center"/>
    </xf>
    <xf numFmtId="4" fontId="7" fillId="0" borderId="9" xfId="1" applyNumberFormat="1" applyFont="1" applyFill="1" applyBorder="1" applyAlignment="1">
      <alignment vertical="center"/>
    </xf>
    <xf numFmtId="4" fontId="5" fillId="0" borderId="14" xfId="0" applyNumberFormat="1" applyFont="1" applyFill="1" applyBorder="1"/>
    <xf numFmtId="4" fontId="5" fillId="0" borderId="16" xfId="0" applyNumberFormat="1" applyFont="1" applyFill="1" applyBorder="1"/>
    <xf numFmtId="0" fontId="4" fillId="0" borderId="0" xfId="0" applyFont="1" applyBorder="1"/>
    <xf numFmtId="0" fontId="4" fillId="0" borderId="17" xfId="0" applyFont="1" applyBorder="1"/>
    <xf numFmtId="4" fontId="5" fillId="0" borderId="17" xfId="0" applyNumberFormat="1" applyFont="1" applyFill="1" applyBorder="1"/>
    <xf numFmtId="0" fontId="3" fillId="0" borderId="0" xfId="0" applyFont="1" applyBorder="1" applyAlignment="1">
      <alignment horizontal="center" vertical="center" wrapText="1"/>
    </xf>
    <xf numFmtId="4" fontId="5" fillId="0" borderId="5" xfId="1" applyNumberFormat="1" applyFont="1" applyFill="1" applyBorder="1" applyAlignment="1">
      <alignment vertical="center"/>
    </xf>
    <xf numFmtId="4" fontId="8" fillId="0" borderId="5" xfId="1" applyNumberFormat="1" applyFont="1" applyBorder="1" applyAlignment="1">
      <alignment vertical="center"/>
    </xf>
    <xf numFmtId="4" fontId="16" fillId="0" borderId="14" xfId="0" applyNumberFormat="1" applyFont="1" applyBorder="1"/>
    <xf numFmtId="0" fontId="3" fillId="0" borderId="7" xfId="0" applyFont="1" applyBorder="1" applyAlignment="1">
      <alignment horizontal="center" wrapText="1"/>
    </xf>
    <xf numFmtId="4" fontId="13" fillId="0" borderId="7" xfId="1" applyNumberFormat="1" applyFont="1" applyBorder="1"/>
    <xf numFmtId="0" fontId="3" fillId="0" borderId="9" xfId="0" applyFont="1" applyBorder="1" applyAlignment="1">
      <alignment horizontal="center" wrapText="1"/>
    </xf>
    <xf numFmtId="4" fontId="5" fillId="0" borderId="9" xfId="1" applyNumberFormat="1" applyFont="1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0" fontId="5" fillId="2" borderId="0" xfId="2" applyNumberFormat="1" applyFont="1" applyFill="1" applyAlignment="1">
      <alignment horizontal="center"/>
    </xf>
    <xf numFmtId="10" fontId="13" fillId="4" borderId="0" xfId="2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10" fontId="15" fillId="0" borderId="7" xfId="2" applyNumberFormat="1" applyFont="1" applyBorder="1" applyAlignment="1">
      <alignment horizontal="center"/>
    </xf>
    <xf numFmtId="10" fontId="14" fillId="0" borderId="7" xfId="2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0" fontId="17" fillId="0" borderId="8" xfId="2" applyNumberFormat="1" applyFont="1" applyBorder="1" applyAlignment="1">
      <alignment horizontal="center"/>
    </xf>
    <xf numFmtId="10" fontId="14" fillId="0" borderId="8" xfId="2" applyNumberFormat="1" applyFont="1" applyBorder="1" applyAlignment="1">
      <alignment horizontal="center"/>
    </xf>
    <xf numFmtId="10" fontId="15" fillId="0" borderId="8" xfId="2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0" fontId="5" fillId="0" borderId="9" xfId="2" applyNumberFormat="1" applyFont="1" applyBorder="1" applyAlignment="1">
      <alignment horizontal="center"/>
    </xf>
    <xf numFmtId="10" fontId="15" fillId="0" borderId="9" xfId="2" applyNumberFormat="1" applyFont="1" applyBorder="1" applyAlignment="1">
      <alignment horizontal="center"/>
    </xf>
    <xf numFmtId="10" fontId="6" fillId="0" borderId="9" xfId="2" applyNumberFormat="1" applyFont="1" applyBorder="1" applyAlignment="1">
      <alignment horizontal="center"/>
    </xf>
    <xf numFmtId="0" fontId="3" fillId="0" borderId="5" xfId="0" applyFont="1" applyBorder="1" applyAlignment="1">
      <alignment horizontal="right" vertical="center" wrapText="1"/>
    </xf>
    <xf numFmtId="4" fontId="9" fillId="0" borderId="10" xfId="1" applyNumberFormat="1" applyFont="1" applyBorder="1" applyAlignment="1">
      <alignment horizontal="right" vertical="center"/>
    </xf>
    <xf numFmtId="4" fontId="5" fillId="0" borderId="6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9" fontId="18" fillId="0" borderId="1" xfId="2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ual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VENTAS 1er SEMESTRE 2011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VENTAS!$B$3</c:f>
              <c:strCache>
                <c:ptCount val="1"/>
                <c:pt idx="0">
                  <c:v>1ER SEM</c:v>
                </c:pt>
              </c:strCache>
            </c:strRef>
          </c:tx>
          <c:cat>
            <c:strRef>
              <c:f>VENTAS!$A$4:$A$11</c:f>
              <c:strCache>
                <c:ptCount val="7"/>
                <c:pt idx="0">
                  <c:v>AEROPIAGI</c:v>
                </c:pt>
                <c:pt idx="1">
                  <c:v>CONS. TENA</c:v>
                </c:pt>
                <c:pt idx="2">
                  <c:v>CONS. SHI-ASIA MONTEVERDE</c:v>
                </c:pt>
                <c:pt idx="3">
                  <c:v>EQUITRANSA</c:v>
                </c:pt>
                <c:pt idx="4">
                  <c:v>ALTECONSA S.A.</c:v>
                </c:pt>
                <c:pt idx="5">
                  <c:v>QUELLE S.A.</c:v>
                </c:pt>
                <c:pt idx="6">
                  <c:v>INTERAGUA</c:v>
                </c:pt>
              </c:strCache>
            </c:strRef>
          </c:cat>
          <c:val>
            <c:numRef>
              <c:f>VENTAS!$B$4:$B$11</c:f>
              <c:numCache>
                <c:formatCode>#,##0.00</c:formatCode>
                <c:ptCount val="8"/>
                <c:pt idx="0">
                  <c:v>65212.77</c:v>
                </c:pt>
                <c:pt idx="1">
                  <c:v>1218608.3</c:v>
                </c:pt>
                <c:pt idx="2">
                  <c:v>11223.07</c:v>
                </c:pt>
                <c:pt idx="3">
                  <c:v>691112.58000000007</c:v>
                </c:pt>
                <c:pt idx="4">
                  <c:v>6204</c:v>
                </c:pt>
                <c:pt idx="5">
                  <c:v>150</c:v>
                </c:pt>
                <c:pt idx="6">
                  <c:v>31513.53</c:v>
                </c:pt>
                <c:pt idx="7">
                  <c:v>0</c:v>
                </c:pt>
              </c:numCache>
            </c:numRef>
          </c:val>
        </c:ser>
        <c:marker val="1"/>
        <c:axId val="151576576"/>
        <c:axId val="151578112"/>
      </c:lineChart>
      <c:catAx>
        <c:axId val="151576576"/>
        <c:scaling>
          <c:orientation val="minMax"/>
        </c:scaling>
        <c:axPos val="b"/>
        <c:tickLblPos val="nextTo"/>
        <c:crossAx val="151578112"/>
        <c:crosses val="autoZero"/>
        <c:auto val="1"/>
        <c:lblAlgn val="ctr"/>
        <c:lblOffset val="100"/>
      </c:catAx>
      <c:valAx>
        <c:axId val="151578112"/>
        <c:scaling>
          <c:orientation val="minMax"/>
        </c:scaling>
        <c:axPos val="l"/>
        <c:majorGridlines/>
        <c:numFmt formatCode="#,##0.00" sourceLinked="1"/>
        <c:minorTickMark val="out"/>
        <c:tickLblPos val="nextTo"/>
        <c:crossAx val="151576576"/>
        <c:crosses val="autoZero"/>
        <c:crossBetween val="between"/>
      </c:valAx>
      <c:spPr>
        <a:noFill/>
        <a:ln>
          <a:solidFill>
            <a:srgbClr val="4F81BD"/>
          </a:solidFill>
        </a:ln>
      </c:spPr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autoTitleDeleted val="1"/>
    <c:view3D>
      <c:perspective val="30"/>
    </c:view3D>
    <c:plotArea>
      <c:layout/>
      <c:line3DChart>
        <c:grouping val="standard"/>
        <c:ser>
          <c:idx val="0"/>
          <c:order val="0"/>
          <c:spPr>
            <a:solidFill>
              <a:srgbClr val="FF0000"/>
            </a:solidFill>
          </c:spPr>
          <c:dLbls>
            <c:showVal val="1"/>
          </c:dLbls>
          <c:cat>
            <c:strRef>
              <c:f>VENTAS!$B$36:$G$36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VENTAS!$B$37:$G$37</c:f>
              <c:numCache>
                <c:formatCode>#,##0.00</c:formatCode>
                <c:ptCount val="6"/>
                <c:pt idx="0">
                  <c:v>242208.66</c:v>
                </c:pt>
                <c:pt idx="1">
                  <c:v>174281.11</c:v>
                </c:pt>
                <c:pt idx="2">
                  <c:v>411398.45999999996</c:v>
                </c:pt>
                <c:pt idx="3">
                  <c:v>136953.06</c:v>
                </c:pt>
                <c:pt idx="4">
                  <c:v>153012.35999999999</c:v>
                </c:pt>
                <c:pt idx="5">
                  <c:v>173234.58000000002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dLbls>
            <c:showVal val="1"/>
          </c:dLbls>
          <c:cat>
            <c:strRef>
              <c:f>VENTAS!$B$36:$G$36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VENTAS!$B$38:$G$38</c:f>
              <c:numCache>
                <c:formatCode>#,##0.00</c:formatCode>
                <c:ptCount val="6"/>
                <c:pt idx="0">
                  <c:v>471970.06999999995</c:v>
                </c:pt>
                <c:pt idx="1">
                  <c:v>263796.74</c:v>
                </c:pt>
                <c:pt idx="2">
                  <c:v>236801.75</c:v>
                </c:pt>
                <c:pt idx="3">
                  <c:v>186552.17</c:v>
                </c:pt>
                <c:pt idx="4">
                  <c:v>60904.43</c:v>
                </c:pt>
                <c:pt idx="5">
                  <c:v>803999.09000000008</c:v>
                </c:pt>
              </c:numCache>
            </c:numRef>
          </c:val>
        </c:ser>
        <c:dLbls/>
        <c:axId val="115987584"/>
        <c:axId val="115989120"/>
        <c:axId val="123334656"/>
      </c:line3DChart>
      <c:catAx>
        <c:axId val="115987584"/>
        <c:scaling>
          <c:orientation val="minMax"/>
        </c:scaling>
        <c:axPos val="b"/>
        <c:majorTickMark val="none"/>
        <c:tickLblPos val="nextTo"/>
        <c:crossAx val="115989120"/>
        <c:crosses val="autoZero"/>
        <c:auto val="1"/>
        <c:lblAlgn val="ctr"/>
        <c:lblOffset val="100"/>
      </c:catAx>
      <c:valAx>
        <c:axId val="115989120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spPr>
          <a:ln w="9525">
            <a:noFill/>
          </a:ln>
        </c:spPr>
        <c:crossAx val="115987584"/>
        <c:crosses val="autoZero"/>
        <c:crossBetween val="between"/>
      </c:valAx>
      <c:serAx>
        <c:axId val="123334656"/>
        <c:scaling>
          <c:orientation val="minMax"/>
        </c:scaling>
        <c:delete val="1"/>
        <c:axPos val="b"/>
        <c:tickLblPos val="none"/>
        <c:crossAx val="115989120"/>
        <c:crosses val="autoZero"/>
      </c:ser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967388058528787E-2"/>
          <c:y val="0.21281665119370996"/>
          <c:w val="0.90946774168198918"/>
          <c:h val="0.68475122924044973"/>
        </c:manualLayout>
      </c:layout>
      <c:lineChart>
        <c:grouping val="standard"/>
        <c:ser>
          <c:idx val="0"/>
          <c:order val="0"/>
          <c:cat>
            <c:strRef>
              <c:f>GASTOS!$B$40:$G$40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GASTOS!$B$41:$G$41</c:f>
              <c:numCache>
                <c:formatCode>0%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</c:numCache>
            </c:numRef>
          </c:val>
        </c:ser>
        <c:ser>
          <c:idx val="1"/>
          <c:order val="1"/>
          <c:dLbls>
            <c:dLbl>
              <c:idx val="2"/>
              <c:layout>
                <c:manualLayout>
                  <c:x val="-3.6726546906187624E-2"/>
                  <c:y val="-5.2401746724890827E-2"/>
                </c:manualLayout>
              </c:layout>
              <c:showVal val="1"/>
            </c:dLbl>
            <c:showVal val="1"/>
          </c:dLbls>
          <c:cat>
            <c:strRef>
              <c:f>GASTOS!$B$40:$G$40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GASTOS!$B$42:$G$42</c:f>
              <c:numCache>
                <c:formatCode>0.00%</c:formatCode>
                <c:ptCount val="6"/>
                <c:pt idx="0">
                  <c:v>-0.4788</c:v>
                </c:pt>
                <c:pt idx="1">
                  <c:v>0.58360000000000001</c:v>
                </c:pt>
                <c:pt idx="2">
                  <c:v>0.77029999999999998</c:v>
                </c:pt>
                <c:pt idx="3">
                  <c:v>-4.0385</c:v>
                </c:pt>
                <c:pt idx="4">
                  <c:v>0.89500000000000002</c:v>
                </c:pt>
                <c:pt idx="5">
                  <c:v>-0.82689999999999997</c:v>
                </c:pt>
              </c:numCache>
            </c:numRef>
          </c:val>
        </c:ser>
        <c:ser>
          <c:idx val="2"/>
          <c:order val="2"/>
          <c:dLbls>
            <c:showVal val="1"/>
          </c:dLbls>
          <c:cat>
            <c:strRef>
              <c:f>GASTOS!$B$40:$G$40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GASTOS!$B$44:$G$44</c:f>
              <c:numCache>
                <c:formatCode>0.00%</c:formatCode>
                <c:ptCount val="6"/>
                <c:pt idx="0">
                  <c:v>0.48681351764530317</c:v>
                </c:pt>
                <c:pt idx="1">
                  <c:v>0.33933561877982271</c:v>
                </c:pt>
                <c:pt idx="2">
                  <c:v>-0.73731173861679633</c:v>
                </c:pt>
                <c:pt idx="3">
                  <c:v>0.26587259746161096</c:v>
                </c:pt>
                <c:pt idx="4">
                  <c:v>-1.5123354737906585</c:v>
                </c:pt>
                <c:pt idx="5">
                  <c:v>0.78453386060424513</c:v>
                </c:pt>
              </c:numCache>
            </c:numRef>
          </c:val>
        </c:ser>
        <c:marker val="1"/>
        <c:axId val="124652544"/>
        <c:axId val="124670720"/>
      </c:lineChart>
      <c:catAx>
        <c:axId val="124652544"/>
        <c:scaling>
          <c:orientation val="minMax"/>
        </c:scaling>
        <c:axPos val="b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124670720"/>
        <c:crosses val="autoZero"/>
        <c:auto val="1"/>
        <c:lblAlgn val="ctr"/>
        <c:lblOffset val="100"/>
      </c:catAx>
      <c:valAx>
        <c:axId val="124670720"/>
        <c:scaling>
          <c:orientation val="minMax"/>
        </c:scaling>
        <c:axPos val="l"/>
        <c:majorGridlines/>
        <c:numFmt formatCode="0%" sourceLinked="0"/>
        <c:tickLblPos val="nextTo"/>
        <c:crossAx val="12465254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14</xdr:row>
      <xdr:rowOff>11906</xdr:rowOff>
    </xdr:from>
    <xdr:to>
      <xdr:col>7</xdr:col>
      <xdr:colOff>952499</xdr:colOff>
      <xdr:row>27</xdr:row>
      <xdr:rowOff>119063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35719</xdr:colOff>
      <xdr:row>41</xdr:row>
      <xdr:rowOff>23812</xdr:rowOff>
    </xdr:from>
    <xdr:to>
      <xdr:col>7</xdr:col>
      <xdr:colOff>773906</xdr:colOff>
      <xdr:row>61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44</xdr:row>
      <xdr:rowOff>171450</xdr:rowOff>
    </xdr:from>
    <xdr:to>
      <xdr:col>7</xdr:col>
      <xdr:colOff>457200</xdr:colOff>
      <xdr:row>66</xdr:row>
      <xdr:rowOff>180975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TALLE%20DE%20FACTURAS%20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TALLE 2011"/>
      <sheetName val="DETALLE 2010"/>
      <sheetName val="ACUMULADO"/>
    </sheetNames>
    <sheetDataSet>
      <sheetData sheetId="0">
        <row r="7">
          <cell r="F7">
            <v>367875.94</v>
          </cell>
        </row>
        <row r="8">
          <cell r="F8">
            <v>78396.800000000003</v>
          </cell>
        </row>
        <row r="15">
          <cell r="F15">
            <v>25248.61</v>
          </cell>
        </row>
        <row r="19">
          <cell r="F19">
            <v>448.72</v>
          </cell>
        </row>
        <row r="26">
          <cell r="F26">
            <v>19704.86</v>
          </cell>
        </row>
        <row r="27">
          <cell r="F27">
            <v>210531.34</v>
          </cell>
        </row>
        <row r="33">
          <cell r="F33">
            <v>1254</v>
          </cell>
        </row>
        <row r="36">
          <cell r="E36">
            <v>11928.27</v>
          </cell>
        </row>
        <row r="39">
          <cell r="E39">
            <v>11928.27</v>
          </cell>
        </row>
        <row r="42">
          <cell r="F42">
            <v>4950</v>
          </cell>
        </row>
        <row r="43">
          <cell r="F43">
            <v>3500</v>
          </cell>
        </row>
        <row r="51">
          <cell r="F51">
            <v>145460.22</v>
          </cell>
        </row>
        <row r="52">
          <cell r="E52">
            <v>204.39</v>
          </cell>
        </row>
        <row r="54">
          <cell r="E54">
            <v>204.39</v>
          </cell>
        </row>
        <row r="55">
          <cell r="E55">
            <v>204.39</v>
          </cell>
        </row>
        <row r="56">
          <cell r="E56">
            <v>11928.27</v>
          </cell>
        </row>
        <row r="58">
          <cell r="E58">
            <v>1766</v>
          </cell>
        </row>
        <row r="59">
          <cell r="E59">
            <v>1766</v>
          </cell>
        </row>
        <row r="60">
          <cell r="E60">
            <v>378.36</v>
          </cell>
        </row>
        <row r="62">
          <cell r="F62">
            <v>74889.73</v>
          </cell>
        </row>
        <row r="73">
          <cell r="F73">
            <v>10774.35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zoomScale="80" zoomScaleNormal="80" workbookViewId="0">
      <selection activeCell="K6" sqref="K6"/>
    </sheetView>
  </sheetViews>
  <sheetFormatPr baseColWidth="10" defaultColWidth="12.42578125" defaultRowHeight="15"/>
  <cols>
    <col min="1" max="1" width="19.85546875" style="1" customWidth="1"/>
    <col min="2" max="8" width="15.7109375" style="1" customWidth="1"/>
    <col min="10" max="16384" width="12.42578125" style="1"/>
  </cols>
  <sheetData>
    <row r="1" spans="1:9" ht="32.25" customHeight="1">
      <c r="A1" s="44" t="s">
        <v>24</v>
      </c>
      <c r="B1" s="45"/>
      <c r="C1" s="45"/>
      <c r="D1" s="45"/>
      <c r="E1" s="45"/>
      <c r="F1" s="45"/>
      <c r="G1" s="45"/>
      <c r="H1" s="45"/>
    </row>
    <row r="3" spans="1:9">
      <c r="A3" s="2" t="s">
        <v>13</v>
      </c>
      <c r="B3" s="2" t="s">
        <v>12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5</v>
      </c>
      <c r="H3" s="2" t="s">
        <v>4</v>
      </c>
    </row>
    <row r="4" spans="1:9" s="3" customFormat="1" ht="23.25" customHeight="1">
      <c r="A4" s="4" t="s">
        <v>6</v>
      </c>
      <c r="B4" s="9">
        <f t="shared" ref="B4:B11" si="0">+SUM(C4:H4)</f>
        <v>65212.77</v>
      </c>
      <c r="C4" s="25">
        <v>0</v>
      </c>
      <c r="D4" s="25">
        <f>+'[1]DETALLE 2011'!$E$39+'[1]DETALLE 2011'!$E$36</f>
        <v>23856.54</v>
      </c>
      <c r="E4" s="25">
        <f>+'[1]DETALLE 2011'!$E$52+'[1]DETALLE 2011'!$E$54+'[1]DETALLE 2011'!$E$55+'[1]DETALLE 2011'!$E$56+'[1]DETALLE 2011'!$E$58+'[1]DETALLE 2011'!$E$59+'[1]DETALLE 2011'!$E$60</f>
        <v>16451.8</v>
      </c>
      <c r="F4" s="25">
        <v>0</v>
      </c>
      <c r="G4" s="25">
        <v>24904.43</v>
      </c>
      <c r="H4" s="25">
        <v>0</v>
      </c>
      <c r="I4"/>
    </row>
    <row r="5" spans="1:9" s="3" customFormat="1" ht="23.25" customHeight="1">
      <c r="A5" s="5" t="s">
        <v>26</v>
      </c>
      <c r="B5" s="9">
        <f t="shared" si="0"/>
        <v>1218608.3</v>
      </c>
      <c r="C5" s="26">
        <f>+'[1]DETALLE 2011'!$F$7+'[1]DETALLE 2011'!$F$8</f>
        <v>446272.74</v>
      </c>
      <c r="D5" s="26">
        <v>0</v>
      </c>
      <c r="E5" s="26">
        <v>0</v>
      </c>
      <c r="F5" s="26">
        <v>0</v>
      </c>
      <c r="G5" s="26">
        <v>0</v>
      </c>
      <c r="H5" s="26">
        <v>772335.56</v>
      </c>
      <c r="I5"/>
    </row>
    <row r="6" spans="1:9" s="3" customFormat="1" ht="23.25" customHeight="1">
      <c r="A6" s="5" t="s">
        <v>27</v>
      </c>
      <c r="B6" s="9">
        <f t="shared" si="0"/>
        <v>11223.07</v>
      </c>
      <c r="C6" s="26">
        <f>+'[1]DETALLE 2011'!$F$19</f>
        <v>448.72</v>
      </c>
      <c r="D6" s="26">
        <v>0</v>
      </c>
      <c r="E6" s="26">
        <v>0</v>
      </c>
      <c r="F6" s="26">
        <f>+'[1]DETALLE 2011'!$F$73</f>
        <v>10774.35</v>
      </c>
      <c r="G6" s="26">
        <v>0</v>
      </c>
      <c r="H6" s="26">
        <v>0</v>
      </c>
      <c r="I6"/>
    </row>
    <row r="7" spans="1:9" s="3" customFormat="1" ht="23.25" customHeight="1">
      <c r="A7" s="5" t="s">
        <v>28</v>
      </c>
      <c r="B7" s="9">
        <f t="shared" si="0"/>
        <v>691112.58000000007</v>
      </c>
      <c r="C7" s="26">
        <f>+'[1]DETALLE 2011'!$F$15</f>
        <v>25248.61</v>
      </c>
      <c r="D7" s="26">
        <f>+'[1]DETALLE 2011'!$F$26+'[1]DETALLE 2011'!$F$27+'[1]DETALLE 2011'!$F$43</f>
        <v>233736.2</v>
      </c>
      <c r="E7" s="26">
        <f>+'[1]DETALLE 2011'!$F$51+'[1]DETALLE 2011'!$F$62</f>
        <v>220349.95</v>
      </c>
      <c r="F7" s="26">
        <v>175777.82</v>
      </c>
      <c r="G7" s="26">
        <v>36000</v>
      </c>
      <c r="H7" s="26">
        <v>0</v>
      </c>
      <c r="I7"/>
    </row>
    <row r="8" spans="1:9" s="3" customFormat="1" ht="23.25" customHeight="1">
      <c r="A8" s="5" t="s">
        <v>29</v>
      </c>
      <c r="B8" s="9">
        <f t="shared" si="0"/>
        <v>6204</v>
      </c>
      <c r="C8" s="26">
        <v>0</v>
      </c>
      <c r="D8" s="26">
        <f>+'[1]DETALLE 2011'!$F$33+'[1]DETALLE 2011'!$F$42</f>
        <v>6204</v>
      </c>
      <c r="E8" s="26">
        <v>0</v>
      </c>
      <c r="F8" s="26">
        <v>0</v>
      </c>
      <c r="G8" s="26">
        <v>0</v>
      </c>
      <c r="H8" s="26">
        <v>0</v>
      </c>
      <c r="I8"/>
    </row>
    <row r="9" spans="1:9" s="3" customFormat="1" ht="23.25" customHeight="1">
      <c r="A9" s="5" t="s">
        <v>36</v>
      </c>
      <c r="B9" s="9">
        <f t="shared" si="0"/>
        <v>150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150</v>
      </c>
      <c r="I9"/>
    </row>
    <row r="10" spans="1:9" s="3" customFormat="1" ht="23.25" customHeight="1">
      <c r="A10" s="5" t="s">
        <v>32</v>
      </c>
      <c r="B10" s="9">
        <f t="shared" si="0"/>
        <v>31513.53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31513.53</v>
      </c>
      <c r="I10"/>
    </row>
    <row r="11" spans="1:9" s="3" customFormat="1" ht="23.25" customHeight="1">
      <c r="A11" s="6"/>
      <c r="B11" s="10">
        <f t="shared" si="0"/>
        <v>0</v>
      </c>
      <c r="C11" s="28"/>
      <c r="D11" s="28"/>
      <c r="E11" s="28"/>
      <c r="F11" s="28"/>
      <c r="G11" s="28"/>
      <c r="H11" s="28"/>
      <c r="I11"/>
    </row>
    <row r="12" spans="1:9" ht="23.25" customHeight="1" thickBot="1">
      <c r="A12" s="62" t="s">
        <v>15</v>
      </c>
      <c r="B12" s="63">
        <f>+SUM(C12:H12)</f>
        <v>2024024.25</v>
      </c>
      <c r="C12" s="64">
        <f>+SUM(C4:C11)</f>
        <v>471970.06999999995</v>
      </c>
      <c r="D12" s="64">
        <f>+SUM(D4:D11)</f>
        <v>263796.74</v>
      </c>
      <c r="E12" s="64">
        <f>+SUM(E4:E11)</f>
        <v>236801.75</v>
      </c>
      <c r="F12" s="64">
        <f>+SUM(F4:F11)</f>
        <v>186552.17</v>
      </c>
      <c r="G12" s="64">
        <f>+SUM(G4:G11)</f>
        <v>60904.43</v>
      </c>
      <c r="H12" s="64">
        <f>+SUM(H4:H11)</f>
        <v>803999.09000000008</v>
      </c>
    </row>
    <row r="13" spans="1:9" ht="15.75" thickTop="1"/>
    <row r="32" spans="1:9" s="11" customFormat="1" ht="18.75">
      <c r="A32" s="47" t="s">
        <v>19</v>
      </c>
      <c r="B32" s="47"/>
      <c r="C32" s="47"/>
      <c r="D32" s="47"/>
      <c r="E32" s="47"/>
      <c r="F32" s="47"/>
      <c r="G32" s="47"/>
      <c r="H32" s="47"/>
      <c r="I32"/>
    </row>
    <row r="34" spans="1:8" ht="14.25" customHeight="1">
      <c r="A34" s="46" t="s">
        <v>25</v>
      </c>
      <c r="B34" s="46"/>
      <c r="C34" s="46"/>
      <c r="D34" s="46"/>
      <c r="E34" s="46"/>
      <c r="F34" s="46"/>
      <c r="G34" s="46"/>
      <c r="H34" s="46"/>
    </row>
    <row r="35" spans="1:8" ht="15" customHeight="1"/>
    <row r="36" spans="1:8" customFormat="1">
      <c r="A36" s="2" t="s">
        <v>16</v>
      </c>
      <c r="B36" s="2" t="s">
        <v>0</v>
      </c>
      <c r="C36" s="2" t="s">
        <v>1</v>
      </c>
      <c r="D36" s="2" t="s">
        <v>2</v>
      </c>
      <c r="E36" s="2" t="s">
        <v>3</v>
      </c>
      <c r="F36" s="2" t="s">
        <v>5</v>
      </c>
      <c r="G36" s="2" t="s">
        <v>4</v>
      </c>
      <c r="H36" s="7" t="s">
        <v>17</v>
      </c>
    </row>
    <row r="37" spans="1:8" customFormat="1">
      <c r="A37" s="39" t="s">
        <v>14</v>
      </c>
      <c r="B37" s="40">
        <f>+GASTOS!B$24</f>
        <v>242208.66</v>
      </c>
      <c r="C37" s="40">
        <f>+GASTOS!C$24</f>
        <v>174281.11</v>
      </c>
      <c r="D37" s="40">
        <f>+GASTOS!D$24</f>
        <v>411398.45999999996</v>
      </c>
      <c r="E37" s="40">
        <f>+GASTOS!E$24</f>
        <v>136953.06</v>
      </c>
      <c r="F37" s="40">
        <f>+GASTOS!F$24</f>
        <v>153012.35999999999</v>
      </c>
      <c r="G37" s="40">
        <f>+GASTOS!G$24</f>
        <v>173234.58000000002</v>
      </c>
      <c r="H37" s="40">
        <f>+SUM(B37:G37)</f>
        <v>1291088.23</v>
      </c>
    </row>
    <row r="38" spans="1:8">
      <c r="A38" s="41" t="s">
        <v>15</v>
      </c>
      <c r="B38" s="42">
        <f t="shared" ref="B38:G38" si="1">+C12</f>
        <v>471970.06999999995</v>
      </c>
      <c r="C38" s="42">
        <f t="shared" si="1"/>
        <v>263796.74</v>
      </c>
      <c r="D38" s="42">
        <f t="shared" si="1"/>
        <v>236801.75</v>
      </c>
      <c r="E38" s="42">
        <f t="shared" si="1"/>
        <v>186552.17</v>
      </c>
      <c r="F38" s="42">
        <f t="shared" si="1"/>
        <v>60904.43</v>
      </c>
      <c r="G38" s="42">
        <f t="shared" si="1"/>
        <v>803999.09000000008</v>
      </c>
      <c r="H38" s="42">
        <f>+SUM(B38:G38)</f>
        <v>2024024.25</v>
      </c>
    </row>
    <row r="39" spans="1:8" ht="15.75" thickBot="1">
      <c r="A39" s="43" t="s">
        <v>20</v>
      </c>
      <c r="B39" s="12">
        <f>+B38-B37</f>
        <v>229761.40999999995</v>
      </c>
      <c r="C39" s="12">
        <f t="shared" ref="C39:H39" si="2">+C38-C37</f>
        <v>89515.63</v>
      </c>
      <c r="D39" s="13">
        <f t="shared" si="2"/>
        <v>-174596.70999999996</v>
      </c>
      <c r="E39" s="12">
        <f t="shared" si="2"/>
        <v>49599.110000000015</v>
      </c>
      <c r="F39" s="13">
        <f t="shared" si="2"/>
        <v>-92107.93</v>
      </c>
      <c r="G39" s="38">
        <f t="shared" si="2"/>
        <v>630764.51</v>
      </c>
      <c r="H39" s="12">
        <f t="shared" si="2"/>
        <v>732936.02</v>
      </c>
    </row>
    <row r="40" spans="1:8" ht="15.75" thickTop="1">
      <c r="A40" s="14"/>
      <c r="B40" s="15"/>
      <c r="C40" s="15"/>
      <c r="D40" s="15"/>
      <c r="E40" s="15"/>
      <c r="F40" s="15"/>
      <c r="G40" s="16"/>
      <c r="H40" s="15"/>
    </row>
    <row r="41" spans="1:8">
      <c r="A41"/>
      <c r="B41"/>
      <c r="C41"/>
      <c r="D41"/>
      <c r="E41"/>
      <c r="F41"/>
      <c r="G41"/>
      <c r="H41"/>
    </row>
  </sheetData>
  <mergeCells count="3">
    <mergeCell ref="A1:H1"/>
    <mergeCell ref="A34:H34"/>
    <mergeCell ref="A32:H32"/>
  </mergeCells>
  <printOptions horizontalCentered="1" verticalCentered="1"/>
  <pageMargins left="0.78740157480314965" right="0.39370078740157483" top="0.78740157480314965" bottom="0.39370078740157483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Q55"/>
  <sheetViews>
    <sheetView workbookViewId="0">
      <selection activeCell="J46" sqref="J46"/>
    </sheetView>
  </sheetViews>
  <sheetFormatPr baseColWidth="10" defaultColWidth="12.42578125" defaultRowHeight="15"/>
  <cols>
    <col min="1" max="1" width="14.5703125" style="1" customWidth="1"/>
    <col min="2" max="7" width="10.42578125" style="1" customWidth="1"/>
    <col min="8" max="8" width="11.5703125" customWidth="1"/>
    <col min="9" max="15" width="10.7109375" customWidth="1"/>
    <col min="18" max="16384" width="12.42578125" style="1"/>
  </cols>
  <sheetData>
    <row r="2" spans="1:17">
      <c r="A2" s="45" t="s">
        <v>41</v>
      </c>
      <c r="B2" s="45"/>
      <c r="C2" s="45"/>
      <c r="D2" s="45"/>
      <c r="E2" s="45"/>
      <c r="F2" s="45"/>
      <c r="G2" s="45"/>
      <c r="H2" s="45"/>
    </row>
    <row r="4" spans="1:17">
      <c r="A4" s="2" t="s">
        <v>18</v>
      </c>
      <c r="B4" s="2" t="s">
        <v>0</v>
      </c>
      <c r="C4" s="2" t="s">
        <v>1</v>
      </c>
      <c r="D4" s="2" t="s">
        <v>2</v>
      </c>
      <c r="E4" s="8" t="s">
        <v>3</v>
      </c>
      <c r="F4" s="2" t="s">
        <v>5</v>
      </c>
      <c r="G4" s="2" t="s">
        <v>4</v>
      </c>
      <c r="H4" s="2" t="s">
        <v>12</v>
      </c>
    </row>
    <row r="5" spans="1:17" s="3" customFormat="1" ht="33.75" customHeight="1">
      <c r="A5" s="5" t="s">
        <v>35</v>
      </c>
      <c r="B5" s="26">
        <v>25886.12</v>
      </c>
      <c r="C5" s="26">
        <v>26357.06</v>
      </c>
      <c r="D5" s="26">
        <v>76715.23</v>
      </c>
      <c r="E5" s="27">
        <f>26392.74+21248.21</f>
        <v>47640.95</v>
      </c>
      <c r="F5" s="26">
        <f>12056+8665.72</f>
        <v>20721.72</v>
      </c>
      <c r="G5" s="26">
        <f>7363.93+25211.74</f>
        <v>32575.670000000002</v>
      </c>
      <c r="H5" s="9">
        <f t="shared" ref="H5" si="0">+SUM(B5:G5)</f>
        <v>229896.75</v>
      </c>
      <c r="I5"/>
      <c r="J5"/>
      <c r="K5"/>
      <c r="L5"/>
      <c r="M5"/>
      <c r="N5"/>
      <c r="O5"/>
      <c r="P5"/>
      <c r="Q5"/>
    </row>
    <row r="6" spans="1:17" s="3" customFormat="1" ht="33.75" customHeight="1">
      <c r="A6" s="5" t="s">
        <v>40</v>
      </c>
      <c r="B6" s="26">
        <v>0</v>
      </c>
      <c r="C6" s="26">
        <v>0</v>
      </c>
      <c r="D6" s="26">
        <v>0</v>
      </c>
      <c r="E6" s="27">
        <v>0</v>
      </c>
      <c r="F6" s="26">
        <v>0</v>
      </c>
      <c r="G6" s="26">
        <v>14911.9</v>
      </c>
      <c r="H6" s="9">
        <f t="shared" ref="H6:H7" si="1">+SUM(B6:G6)</f>
        <v>14911.9</v>
      </c>
      <c r="I6"/>
      <c r="J6"/>
      <c r="K6"/>
      <c r="L6"/>
      <c r="M6"/>
      <c r="N6"/>
      <c r="O6"/>
      <c r="P6"/>
      <c r="Q6"/>
    </row>
    <row r="7" spans="1:17" s="3" customFormat="1" ht="28.5" customHeight="1">
      <c r="A7" s="5" t="s">
        <v>30</v>
      </c>
      <c r="B7" s="26">
        <f>1843.89+14824.43</f>
        <v>16668.32</v>
      </c>
      <c r="C7" s="26">
        <v>24296.36</v>
      </c>
      <c r="D7" s="26">
        <v>12482.26</v>
      </c>
      <c r="E7" s="27">
        <v>2624.05</v>
      </c>
      <c r="F7" s="26">
        <v>1133.5999999999999</v>
      </c>
      <c r="G7" s="26">
        <v>2432.63</v>
      </c>
      <c r="H7" s="9">
        <f t="shared" si="1"/>
        <v>59637.22</v>
      </c>
      <c r="I7"/>
      <c r="J7"/>
      <c r="K7"/>
      <c r="L7"/>
      <c r="M7"/>
      <c r="N7"/>
      <c r="O7"/>
      <c r="P7"/>
      <c r="Q7"/>
    </row>
    <row r="8" spans="1:17" s="3" customFormat="1" ht="28.5" customHeight="1">
      <c r="A8" s="5" t="s">
        <v>28</v>
      </c>
      <c r="B8" s="26">
        <v>48815.86</v>
      </c>
      <c r="C8" s="26">
        <v>26441.86</v>
      </c>
      <c r="D8" s="26">
        <v>6331.16</v>
      </c>
      <c r="E8" s="27">
        <v>5247.56</v>
      </c>
      <c r="F8" s="26">
        <v>14209.99</v>
      </c>
      <c r="G8" s="26">
        <v>17667.330000000002</v>
      </c>
      <c r="H8" s="9">
        <f t="shared" ref="H8" si="2">+SUM(B8:G8)</f>
        <v>118713.76000000001</v>
      </c>
      <c r="I8"/>
      <c r="J8"/>
      <c r="K8"/>
      <c r="L8"/>
      <c r="M8"/>
      <c r="N8"/>
      <c r="O8"/>
      <c r="P8"/>
      <c r="Q8"/>
    </row>
    <row r="9" spans="1:17" s="3" customFormat="1" ht="28.5" customHeight="1">
      <c r="A9" s="5" t="s">
        <v>31</v>
      </c>
      <c r="B9" s="26">
        <v>102698.85</v>
      </c>
      <c r="C9" s="26">
        <v>61347.21</v>
      </c>
      <c r="D9" s="26">
        <v>278180.28000000003</v>
      </c>
      <c r="E9" s="27">
        <v>42747.86</v>
      </c>
      <c r="F9" s="26">
        <v>74335.740000000005</v>
      </c>
      <c r="G9" s="26">
        <v>21756.39</v>
      </c>
      <c r="H9" s="9">
        <f t="shared" ref="H9" si="3">+SUM(B9:G9)</f>
        <v>581066.33000000007</v>
      </c>
      <c r="I9"/>
      <c r="J9"/>
      <c r="K9"/>
      <c r="L9"/>
      <c r="M9"/>
      <c r="N9"/>
      <c r="O9"/>
      <c r="P9"/>
      <c r="Q9"/>
    </row>
    <row r="10" spans="1:17" s="3" customFormat="1" ht="28.5" customHeight="1">
      <c r="A10" s="5" t="s">
        <v>32</v>
      </c>
      <c r="B10" s="26">
        <v>695.21</v>
      </c>
      <c r="C10" s="26">
        <v>1996</v>
      </c>
      <c r="D10" s="26">
        <v>0</v>
      </c>
      <c r="E10" s="27">
        <v>1499.63</v>
      </c>
      <c r="F10" s="26">
        <v>2337.1799999999998</v>
      </c>
      <c r="G10" s="26">
        <v>22108.93</v>
      </c>
      <c r="H10" s="9">
        <f t="shared" ref="H10:H12" si="4">+SUM(B10:G10)</f>
        <v>28636.95</v>
      </c>
      <c r="I10"/>
      <c r="J10"/>
      <c r="K10"/>
      <c r="L10"/>
      <c r="M10"/>
      <c r="N10"/>
      <c r="O10"/>
      <c r="P10"/>
      <c r="Q10"/>
    </row>
    <row r="11" spans="1:17" s="3" customFormat="1" ht="28.5" customHeight="1">
      <c r="A11" s="5" t="s">
        <v>39</v>
      </c>
      <c r="B11" s="26">
        <v>0</v>
      </c>
      <c r="C11" s="26">
        <v>0</v>
      </c>
      <c r="D11" s="26">
        <v>0</v>
      </c>
      <c r="E11" s="27">
        <v>0</v>
      </c>
      <c r="F11" s="26">
        <v>0</v>
      </c>
      <c r="G11" s="26">
        <v>41.72</v>
      </c>
      <c r="H11" s="9">
        <f t="shared" si="4"/>
        <v>41.72</v>
      </c>
      <c r="I11"/>
      <c r="J11"/>
      <c r="K11"/>
      <c r="L11"/>
      <c r="M11"/>
      <c r="N11"/>
      <c r="O11"/>
      <c r="P11"/>
      <c r="Q11"/>
    </row>
    <row r="12" spans="1:17" s="3" customFormat="1" ht="28.5" customHeight="1">
      <c r="A12" s="5" t="s">
        <v>34</v>
      </c>
      <c r="B12" s="26">
        <v>0</v>
      </c>
      <c r="C12" s="26">
        <v>0</v>
      </c>
      <c r="D12" s="26">
        <v>0</v>
      </c>
      <c r="E12" s="27">
        <v>0</v>
      </c>
      <c r="F12" s="26">
        <v>865.7</v>
      </c>
      <c r="G12" s="26">
        <v>769.63</v>
      </c>
      <c r="H12" s="9">
        <f t="shared" si="4"/>
        <v>1635.33</v>
      </c>
      <c r="I12"/>
      <c r="J12"/>
      <c r="K12"/>
      <c r="L12"/>
      <c r="M12"/>
      <c r="N12"/>
      <c r="O12"/>
      <c r="P12"/>
      <c r="Q12"/>
    </row>
    <row r="13" spans="1:17" s="3" customFormat="1" ht="28.5" customHeight="1">
      <c r="A13" s="6" t="s">
        <v>38</v>
      </c>
      <c r="B13" s="28"/>
      <c r="C13" s="28"/>
      <c r="D13" s="28"/>
      <c r="E13" s="29">
        <v>379.2</v>
      </c>
      <c r="F13" s="28"/>
      <c r="G13" s="28"/>
      <c r="H13" s="10"/>
      <c r="I13"/>
      <c r="J13"/>
      <c r="K13"/>
      <c r="L13"/>
      <c r="M13"/>
      <c r="N13"/>
      <c r="O13"/>
      <c r="P13"/>
      <c r="Q13"/>
    </row>
    <row r="14" spans="1:17" ht="15.75" thickBot="1">
      <c r="B14" s="30">
        <f>+SUM(B5:B13)</f>
        <v>194764.36000000002</v>
      </c>
      <c r="C14" s="30">
        <f>+SUM(C5:C13)</f>
        <v>140438.49</v>
      </c>
      <c r="D14" s="30">
        <f>+SUM(D5:D13)</f>
        <v>373708.93000000005</v>
      </c>
      <c r="E14" s="30">
        <f>+SUM(E5:E13)</f>
        <v>100139.25</v>
      </c>
      <c r="F14" s="30">
        <f>+SUM(F5:F13)</f>
        <v>113603.93</v>
      </c>
      <c r="G14" s="30">
        <f>+SUM(G5:G13)</f>
        <v>112264.20000000001</v>
      </c>
      <c r="H14" s="30">
        <f>+SUM(H7:H13)</f>
        <v>789731.30999999994</v>
      </c>
    </row>
    <row r="15" spans="1:17" ht="15.75" thickTop="1">
      <c r="A15" s="32"/>
      <c r="B15" s="31"/>
      <c r="C15" s="31"/>
      <c r="D15" s="31"/>
      <c r="E15" s="31"/>
      <c r="F15" s="31"/>
      <c r="G15" s="31"/>
      <c r="H15" s="31"/>
    </row>
    <row r="16" spans="1:17">
      <c r="A16" s="33"/>
      <c r="B16" s="34"/>
      <c r="C16" s="34"/>
      <c r="D16" s="34"/>
      <c r="E16" s="34"/>
      <c r="F16" s="34"/>
      <c r="G16" s="34"/>
      <c r="H16" s="34"/>
    </row>
    <row r="17" spans="1:17">
      <c r="A17" s="2" t="s">
        <v>18</v>
      </c>
      <c r="B17" s="2" t="s">
        <v>0</v>
      </c>
      <c r="C17" s="2" t="s">
        <v>1</v>
      </c>
      <c r="D17" s="2" t="s">
        <v>2</v>
      </c>
      <c r="E17" s="8" t="s">
        <v>3</v>
      </c>
      <c r="F17" s="2" t="s">
        <v>5</v>
      </c>
      <c r="G17" s="2" t="s">
        <v>4</v>
      </c>
      <c r="H17" s="2" t="s">
        <v>12</v>
      </c>
    </row>
    <row r="18" spans="1:17" s="3" customFormat="1" ht="28.5" customHeight="1">
      <c r="A18" s="5" t="s">
        <v>37</v>
      </c>
      <c r="B18" s="26">
        <v>0</v>
      </c>
      <c r="C18" s="26">
        <v>0</v>
      </c>
      <c r="D18" s="26">
        <v>0</v>
      </c>
      <c r="E18" s="27">
        <v>0</v>
      </c>
      <c r="F18" s="26">
        <v>0</v>
      </c>
      <c r="G18" s="26">
        <v>22857.59</v>
      </c>
      <c r="H18" s="9">
        <f>+SUM(B18:G18)</f>
        <v>22857.59</v>
      </c>
      <c r="I18"/>
      <c r="J18"/>
      <c r="K18"/>
      <c r="L18"/>
      <c r="M18"/>
      <c r="N18"/>
      <c r="O18"/>
      <c r="P18"/>
      <c r="Q18"/>
    </row>
    <row r="19" spans="1:17" s="3" customFormat="1" ht="28.5" customHeight="1">
      <c r="A19" s="5" t="s">
        <v>9</v>
      </c>
      <c r="B19" s="26">
        <v>8309.5</v>
      </c>
      <c r="C19" s="26">
        <v>2740.89</v>
      </c>
      <c r="D19" s="26">
        <v>7537.49</v>
      </c>
      <c r="E19" s="27">
        <v>3147.83</v>
      </c>
      <c r="F19" s="26">
        <v>3832.13</v>
      </c>
      <c r="G19" s="26">
        <v>2993.69</v>
      </c>
      <c r="H19" s="9">
        <f t="shared" ref="H19:H22" si="5">+SUM(B19:G19)</f>
        <v>28561.53</v>
      </c>
      <c r="I19"/>
      <c r="J19"/>
      <c r="K19"/>
      <c r="L19"/>
      <c r="M19"/>
      <c r="N19"/>
      <c r="O19"/>
      <c r="P19"/>
      <c r="Q19"/>
    </row>
    <row r="20" spans="1:17" s="3" customFormat="1" ht="28.5" customHeight="1">
      <c r="A20" s="5" t="s">
        <v>8</v>
      </c>
      <c r="B20" s="26">
        <v>16539.89</v>
      </c>
      <c r="C20" s="26">
        <v>14650.19</v>
      </c>
      <c r="D20" s="26">
        <v>13554.39</v>
      </c>
      <c r="E20" s="27">
        <v>13915.34</v>
      </c>
      <c r="F20" s="26">
        <v>15826.06</v>
      </c>
      <c r="G20" s="26">
        <v>15427.14</v>
      </c>
      <c r="H20" s="9">
        <f t="shared" si="5"/>
        <v>89913.01</v>
      </c>
      <c r="I20"/>
      <c r="J20"/>
      <c r="K20"/>
      <c r="L20"/>
      <c r="M20"/>
      <c r="N20"/>
      <c r="O20"/>
      <c r="P20"/>
      <c r="Q20"/>
    </row>
    <row r="21" spans="1:17" s="3" customFormat="1" ht="28.5" customHeight="1">
      <c r="A21" s="5" t="s">
        <v>10</v>
      </c>
      <c r="B21" s="26">
        <v>18598.39</v>
      </c>
      <c r="C21" s="26">
        <v>12421.56</v>
      </c>
      <c r="D21" s="26">
        <v>12567.67</v>
      </c>
      <c r="E21" s="27">
        <v>13602.98</v>
      </c>
      <c r="F21" s="26">
        <v>13569.12</v>
      </c>
      <c r="G21" s="26">
        <v>13477.38</v>
      </c>
      <c r="H21" s="9">
        <f t="shared" si="5"/>
        <v>84237.099999999991</v>
      </c>
      <c r="I21"/>
      <c r="J21"/>
      <c r="K21"/>
      <c r="L21"/>
      <c r="M21"/>
      <c r="N21"/>
      <c r="O21"/>
      <c r="P21"/>
      <c r="Q21"/>
    </row>
    <row r="22" spans="1:17" s="3" customFormat="1" ht="28.5" customHeight="1">
      <c r="A22" s="5" t="s">
        <v>11</v>
      </c>
      <c r="B22" s="26">
        <v>3996.52</v>
      </c>
      <c r="C22" s="26">
        <v>4029.98</v>
      </c>
      <c r="D22" s="26">
        <v>4029.98</v>
      </c>
      <c r="E22" s="27">
        <v>6147.66</v>
      </c>
      <c r="F22" s="26">
        <v>6181.12</v>
      </c>
      <c r="G22" s="26">
        <v>6214.58</v>
      </c>
      <c r="H22" s="9">
        <f t="shared" si="5"/>
        <v>30599.839999999997</v>
      </c>
      <c r="I22"/>
      <c r="J22"/>
      <c r="K22"/>
      <c r="L22"/>
      <c r="M22"/>
      <c r="N22"/>
      <c r="O22"/>
      <c r="P22"/>
      <c r="Q22"/>
    </row>
    <row r="23" spans="1:17" s="3" customFormat="1" ht="28.5" customHeight="1">
      <c r="A23" s="6" t="s">
        <v>33</v>
      </c>
      <c r="B23" s="26">
        <f>+B14</f>
        <v>194764.36000000002</v>
      </c>
      <c r="C23" s="26">
        <f>+C14</f>
        <v>140438.49</v>
      </c>
      <c r="D23" s="26">
        <v>373708.93</v>
      </c>
      <c r="E23" s="26">
        <f>+E14</f>
        <v>100139.25</v>
      </c>
      <c r="F23" s="26">
        <f>+F14</f>
        <v>113603.93</v>
      </c>
      <c r="G23" s="26">
        <f>+G14</f>
        <v>112264.20000000001</v>
      </c>
      <c r="H23" s="9">
        <f t="shared" ref="H23" si="6">+SUM(B23:G23)</f>
        <v>1034919.1599999999</v>
      </c>
      <c r="I23"/>
      <c r="J23"/>
      <c r="K23"/>
      <c r="L23"/>
      <c r="M23"/>
      <c r="N23"/>
      <c r="O23"/>
      <c r="P23"/>
      <c r="Q23"/>
    </row>
    <row r="24" spans="1:17" ht="22.5" customHeight="1" thickBot="1">
      <c r="A24" s="35" t="s">
        <v>7</v>
      </c>
      <c r="B24" s="36">
        <f>+SUM(B18:B23)</f>
        <v>242208.66</v>
      </c>
      <c r="C24" s="36">
        <f>+SUM(C18:C23)</f>
        <v>174281.11</v>
      </c>
      <c r="D24" s="36">
        <f>+SUM(D18:D23)</f>
        <v>411398.45999999996</v>
      </c>
      <c r="E24" s="36">
        <f>+SUM(E18:E23)</f>
        <v>136953.06</v>
      </c>
      <c r="F24" s="36">
        <f>+SUM(F18:F23)</f>
        <v>153012.35999999999</v>
      </c>
      <c r="G24" s="36">
        <f>+SUM(G18:G23)</f>
        <v>173234.58000000002</v>
      </c>
      <c r="H24" s="37">
        <f>+SUM(B24:G24)</f>
        <v>1291088.23</v>
      </c>
    </row>
    <row r="25" spans="1:17" ht="15.75" thickTop="1">
      <c r="H25" s="1"/>
    </row>
    <row r="26" spans="1:17">
      <c r="H26" s="1"/>
    </row>
    <row r="28" spans="1:17" ht="25.5">
      <c r="A28" s="2" t="s">
        <v>16</v>
      </c>
      <c r="B28" s="2" t="s">
        <v>0</v>
      </c>
      <c r="C28" s="2" t="s">
        <v>1</v>
      </c>
      <c r="D28" s="2" t="s">
        <v>2</v>
      </c>
      <c r="E28" s="2" t="s">
        <v>3</v>
      </c>
      <c r="F28" s="2" t="s">
        <v>5</v>
      </c>
      <c r="G28" s="2" t="s">
        <v>4</v>
      </c>
      <c r="H28" s="7" t="s">
        <v>17</v>
      </c>
    </row>
    <row r="29" spans="1:17">
      <c r="A29" s="20" t="s">
        <v>14</v>
      </c>
      <c r="B29" s="21">
        <f t="shared" ref="B29:G29" si="7">+B$24</f>
        <v>242208.66</v>
      </c>
      <c r="C29" s="21">
        <f t="shared" si="7"/>
        <v>174281.11</v>
      </c>
      <c r="D29" s="21">
        <f t="shared" si="7"/>
        <v>411398.45999999996</v>
      </c>
      <c r="E29" s="21">
        <f t="shared" si="7"/>
        <v>136953.06</v>
      </c>
      <c r="F29" s="21">
        <f t="shared" si="7"/>
        <v>153012.35999999999</v>
      </c>
      <c r="G29" s="21">
        <f t="shared" si="7"/>
        <v>173234.58000000002</v>
      </c>
      <c r="H29" s="22">
        <f>+SUM(B29:G29)</f>
        <v>1291088.23</v>
      </c>
    </row>
    <row r="30" spans="1:17">
      <c r="A30" s="17" t="s">
        <v>15</v>
      </c>
      <c r="B30" s="18">
        <f>+VENTAS!C$12</f>
        <v>471970.06999999995</v>
      </c>
      <c r="C30" s="18">
        <f>+VENTAS!D$12</f>
        <v>263796.74</v>
      </c>
      <c r="D30" s="18">
        <f>+VENTAS!E$12</f>
        <v>236801.75</v>
      </c>
      <c r="E30" s="18">
        <f>+VENTAS!F$12</f>
        <v>186552.17</v>
      </c>
      <c r="F30" s="18">
        <f>+VENTAS!G$12</f>
        <v>60904.43</v>
      </c>
      <c r="G30" s="18">
        <f>+VENTAS!H$12</f>
        <v>803999.09000000008</v>
      </c>
      <c r="H30" s="19">
        <f>+SUM(B30:G30)</f>
        <v>2024024.25</v>
      </c>
    </row>
    <row r="31" spans="1:17">
      <c r="H31" s="1"/>
    </row>
    <row r="32" spans="1:17">
      <c r="B32" s="49">
        <f t="shared" ref="B32:H32" si="8">+(B30-B29)/B30</f>
        <v>0.48681351764530317</v>
      </c>
      <c r="C32" s="49">
        <f t="shared" si="8"/>
        <v>0.33933561877982271</v>
      </c>
      <c r="D32" s="50">
        <f t="shared" si="8"/>
        <v>-0.73731173861679633</v>
      </c>
      <c r="E32" s="49">
        <f t="shared" si="8"/>
        <v>0.26587259746161096</v>
      </c>
      <c r="F32" s="49">
        <f t="shared" si="8"/>
        <v>-1.5123354737906585</v>
      </c>
      <c r="G32" s="50">
        <f t="shared" si="8"/>
        <v>0.78453386060424513</v>
      </c>
      <c r="H32" s="49">
        <f t="shared" si="8"/>
        <v>0.36211820090594271</v>
      </c>
    </row>
    <row r="33" spans="1:17">
      <c r="H33" s="1"/>
    </row>
    <row r="34" spans="1:17">
      <c r="H34" s="1"/>
    </row>
    <row r="35" spans="1:17">
      <c r="H35" s="1"/>
    </row>
    <row r="36" spans="1:17">
      <c r="E36"/>
      <c r="F36"/>
      <c r="G36"/>
      <c r="O36" s="1"/>
      <c r="P36" s="1"/>
      <c r="Q36" s="1"/>
    </row>
    <row r="37" spans="1:17" ht="18.75">
      <c r="A37" s="47" t="s">
        <v>22</v>
      </c>
      <c r="B37" s="47"/>
      <c r="C37" s="47"/>
      <c r="D37" s="47"/>
      <c r="E37" s="47"/>
      <c r="F37" s="47"/>
      <c r="G37" s="47"/>
      <c r="H37" s="47"/>
      <c r="N37" s="1"/>
      <c r="O37" s="1"/>
      <c r="P37" s="1"/>
      <c r="Q37" s="1"/>
    </row>
    <row r="38" spans="1:17" ht="29.25" customHeight="1">
      <c r="A38" s="65" t="s">
        <v>42</v>
      </c>
      <c r="B38" s="48"/>
      <c r="C38" s="48"/>
      <c r="D38" s="48"/>
      <c r="E38" s="48"/>
      <c r="F38" s="48"/>
      <c r="G38" s="48"/>
      <c r="H38" s="48"/>
      <c r="N38" s="1"/>
      <c r="O38" s="1"/>
      <c r="P38" s="1"/>
      <c r="Q38" s="1"/>
    </row>
    <row r="39" spans="1:17">
      <c r="D39"/>
      <c r="E39"/>
      <c r="F39"/>
      <c r="G39"/>
      <c r="N39" s="1"/>
      <c r="O39" s="1"/>
      <c r="P39" s="1"/>
      <c r="Q39" s="1"/>
    </row>
    <row r="40" spans="1:17">
      <c r="A40" s="23" t="s">
        <v>21</v>
      </c>
      <c r="B40" s="23" t="s">
        <v>0</v>
      </c>
      <c r="C40" s="23" t="s">
        <v>1</v>
      </c>
      <c r="D40" s="23" t="s">
        <v>2</v>
      </c>
      <c r="E40" s="23" t="s">
        <v>3</v>
      </c>
      <c r="F40" s="23" t="s">
        <v>5</v>
      </c>
      <c r="G40" s="24" t="s">
        <v>4</v>
      </c>
      <c r="H40" s="1"/>
      <c r="N40" s="1"/>
      <c r="O40" s="1"/>
      <c r="P40" s="1"/>
      <c r="Q40" s="1"/>
    </row>
    <row r="41" spans="1:17">
      <c r="A41" s="66" t="s">
        <v>23</v>
      </c>
      <c r="B41" s="67">
        <v>0.15</v>
      </c>
      <c r="C41" s="67">
        <v>0.15</v>
      </c>
      <c r="D41" s="67">
        <v>0.15</v>
      </c>
      <c r="E41" s="67">
        <v>0.15</v>
      </c>
      <c r="F41" s="67">
        <v>0.15</v>
      </c>
      <c r="G41" s="67">
        <v>0.15</v>
      </c>
      <c r="H41" s="1"/>
      <c r="N41" s="1"/>
      <c r="O41" s="1"/>
      <c r="P41" s="1"/>
      <c r="Q41" s="1"/>
    </row>
    <row r="42" spans="1:17">
      <c r="A42" s="51">
        <v>2009</v>
      </c>
      <c r="B42" s="52">
        <v>-0.4788</v>
      </c>
      <c r="C42" s="53">
        <v>0.58360000000000001</v>
      </c>
      <c r="D42" s="53">
        <v>0.77029999999999998</v>
      </c>
      <c r="E42" s="52">
        <v>-4.0385</v>
      </c>
      <c r="F42" s="53">
        <v>0.89500000000000002</v>
      </c>
      <c r="G42" s="52">
        <v>-0.82689999999999997</v>
      </c>
      <c r="H42" s="1"/>
      <c r="N42" s="1"/>
      <c r="O42" s="1"/>
      <c r="P42" s="1"/>
      <c r="Q42" s="1"/>
    </row>
    <row r="43" spans="1:17">
      <c r="A43" s="54">
        <v>2010</v>
      </c>
      <c r="B43" s="55">
        <v>0.59420234970997643</v>
      </c>
      <c r="C43" s="56">
        <v>3.0011390528208632E-2</v>
      </c>
      <c r="D43" s="56">
        <v>0.42413869483328986</v>
      </c>
      <c r="E43" s="57">
        <v>0.29601118524434816</v>
      </c>
      <c r="F43" s="56">
        <v>0.28000543677511042</v>
      </c>
      <c r="G43" s="57">
        <v>-1.2205556486986719</v>
      </c>
      <c r="H43" s="1"/>
      <c r="N43" s="1"/>
      <c r="O43" s="1"/>
      <c r="P43" s="1"/>
      <c r="Q43" s="1"/>
    </row>
    <row r="44" spans="1:17">
      <c r="A44" s="58">
        <v>2011</v>
      </c>
      <c r="B44" s="59">
        <f>+B32</f>
        <v>0.48681351764530317</v>
      </c>
      <c r="C44" s="59">
        <f>+C32</f>
        <v>0.33933561877982271</v>
      </c>
      <c r="D44" s="60">
        <f>+D32</f>
        <v>-0.73731173861679633</v>
      </c>
      <c r="E44" s="59">
        <f>+E32</f>
        <v>0.26587259746161096</v>
      </c>
      <c r="F44" s="60">
        <f>+F32</f>
        <v>-1.5123354737906585</v>
      </c>
      <c r="G44" s="61">
        <f>+G32</f>
        <v>0.78453386060424513</v>
      </c>
      <c r="H44" s="1"/>
      <c r="Q44" s="1"/>
    </row>
    <row r="45" spans="1:17">
      <c r="Q45" s="1"/>
    </row>
    <row r="46" spans="1:17">
      <c r="Q46" s="1"/>
    </row>
    <row r="47" spans="1:17">
      <c r="Q47" s="1"/>
    </row>
    <row r="48" spans="1:17">
      <c r="G48"/>
      <c r="Q48" s="1"/>
    </row>
    <row r="49" spans="7:17">
      <c r="G49"/>
      <c r="Q49" s="1"/>
    </row>
    <row r="50" spans="7:17" customFormat="1"/>
    <row r="51" spans="7:17" customFormat="1"/>
    <row r="52" spans="7:17" customFormat="1"/>
    <row r="53" spans="7:17" customFormat="1"/>
    <row r="54" spans="7:17" customFormat="1"/>
    <row r="55" spans="7:17" customFormat="1"/>
  </sheetData>
  <mergeCells count="3">
    <mergeCell ref="A37:H37"/>
    <mergeCell ref="A38:H38"/>
    <mergeCell ref="A2:H2"/>
  </mergeCells>
  <pageMargins left="0.70866141732283472" right="0.39370078740157483" top="0.74803149606299213" bottom="0.7480314960629921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VENTAS</vt:lpstr>
      <vt:lpstr>GASTOS</vt:lpstr>
      <vt:lpstr>GASTOS!Área_de_impresión</vt:lpstr>
      <vt:lpstr>VENTAS!Área_de_impresión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LORENA DE PILEGGI</cp:lastModifiedBy>
  <cp:lastPrinted>2011-08-18T20:55:29Z</cp:lastPrinted>
  <dcterms:created xsi:type="dcterms:W3CDTF">2010-06-30T16:33:59Z</dcterms:created>
  <dcterms:modified xsi:type="dcterms:W3CDTF">2011-08-18T20:57:50Z</dcterms:modified>
</cp:coreProperties>
</file>