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DEN GAMERS\Downloads\DOCUMENTOS FASE3\"/>
    </mc:Choice>
  </mc:AlternateContent>
  <xr:revisionPtr revIDLastSave="0" documentId="13_ncr:1_{C188F898-36EF-4B0B-98E5-671DA58C6D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C59" i="1"/>
  <c r="C60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<sst xmlns="http://schemas.openxmlformats.org/spreadsheetml/2006/main" count="164" uniqueCount="66">
  <si>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</si>
  <si>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</si>
  <si>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</si>
  <si>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</si>
  <si>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</si>
  <si>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</si>
  <si>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</si>
  <si>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</si>
  <si>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</si>
  <si>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</si>
  <si>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</si>
  <si>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</si>
  <si>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</si>
  <si>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</si>
  <si>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</si>
  <si>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</si>
  <si>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</si>
  <si>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</si>
  <si>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</si>
  <si>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</si>
  <si>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</si>
  <si>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</si>
  <si>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</si>
  <si>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</si>
  <si>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</si>
  <si>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</si>
  <si>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</si>
  <si>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</si>
  <si>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</si>
  <si>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</si>
  <si>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</si>
  <si>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</si>
  <si>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</si>
  <si>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</si>
  <si>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</si>
  <si>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</si>
  <si>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</si>
  <si>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</si>
  <si>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</si>
  <si>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</si>
  <si>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</si>
  <si>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</si>
  <si>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</si>
  <si>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</si>
  <si>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</si>
  <si>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</si>
  <si>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</si>
  <si>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</si>
  <si>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</si>
  <si>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</si>
  <si>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</si>
  <si>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</si>
  <si>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</si>
  <si>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</si>
  <si>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</si>
  <si>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</si>
  <si>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</si>
  <si>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</si>
  <si>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</si>
  <si>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</si>
  <si>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</si>
  <si>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</si>
  <si>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</si>
  <si>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Benjamín Tapia</t>
  </si>
  <si>
    <t>Orlando Sierra</t>
  </si>
  <si>
    <t>Patricio Vergara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</si>
</sst>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B9" sqref="B9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30">
        <v>0.7</v>
      </c>
      <c r="D2" s="33">
        <v>0.3</v>
      </c>
      <c r="E2" s="34">
        <v>1</v>
      </c>
    </row>
    <row r="3" spans="1:11" ht="30" x14ac:dyDescent="0.25">
      <c r="B3" s="2" t="s">
        <v>2</v>
      </c>
      <c r="C3" s="31" t="s">
        <v>45</v>
      </c>
      <c r="D3" s="35" t="s">
        <v>47</v>
      </c>
      <c r="E3" s="36" t="s">
        <v>46</v>
      </c>
    </row>
    <row r="4" spans="1:11" x14ac:dyDescent="0.25">
      <c r="A4" s="3">
        <v>1</v>
      </c>
      <c r="B4" s="17" t="s">
        <v>65</v>
      </c>
      <c r="C4" s="32">
        <f>C21</f>
        <v>7</v>
      </c>
      <c r="D4" s="38">
        <f>C60</f>
        <v>7</v>
      </c>
      <c r="E4" s="37">
        <f>C4*C$2+D4*D$2</f>
        <v>7</v>
      </c>
    </row>
    <row r="5" spans="1:11" x14ac:dyDescent="0.25">
      <c r="A5" s="3">
        <v>2</v>
      </c>
      <c r="B5" s="17" t="s">
        <v>64</v>
      </c>
      <c r="C5" s="32">
        <f>C34</f>
        <v>7</v>
      </c>
      <c r="D5" s="38">
        <f>C73</f>
        <v>7</v>
      </c>
      <c r="E5" s="37">
        <f t="shared" ref="E5:E6" si="0">C5*C$2+D5*D$2</f>
        <v>7</v>
      </c>
    </row>
    <row r="6" spans="1:11" x14ac:dyDescent="0.25">
      <c r="A6" s="3">
        <v>3</v>
      </c>
      <c r="B6" s="17" t="s">
        <v>63</v>
      </c>
      <c r="C6" s="32">
        <f>C47</f>
        <v>7</v>
      </c>
      <c r="D6" s="38">
        <f>C86</f>
        <v>7</v>
      </c>
      <c r="E6" s="37">
        <f t="shared" si="0"/>
        <v>7</v>
      </c>
    </row>
    <row r="11" spans="1:11" ht="18.75" outlineLevel="1" x14ac:dyDescent="0.25">
      <c r="A11" s="48" t="s">
        <v>48</v>
      </c>
      <c r="B11" s="12" t="str">
        <f>B4</f>
        <v>Patricio Vergara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outlineLevel="1" x14ac:dyDescent="0.25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4" outlineLevel="1" x14ac:dyDescent="0.25">
      <c r="A13" s="41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45" customHeight="1" outlineLevel="1" x14ac:dyDescent="0.25">
      <c r="A14" s="41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4" outlineLevel="1" x14ac:dyDescent="0.25">
      <c r="A15" s="41"/>
      <c r="B15" s="20" t="str">
        <f>RUBRICA!A6</f>
        <v>3. Responde las preguntas realizadas por la comisión, cumpliendo con los estándares de calidad de la disciplina.</v>
      </c>
      <c r="C15" s="18" t="s">
        <v>5</v>
      </c>
      <c r="D15" s="13" t="str">
        <f t="shared" si="1"/>
        <v>X</v>
      </c>
      <c r="E15" s="13">
        <f>IF(D15="X",100*0.2,"")</f>
        <v>20</v>
      </c>
      <c r="F15" s="13" t="str">
        <f t="shared" si="2"/>
        <v/>
      </c>
      <c r="G15" s="13" t="str">
        <f>IF(F15="X",60*0.2,"")</f>
        <v/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ht="24" outlineLevel="1" x14ac:dyDescent="0.25">
      <c r="A16" s="41"/>
      <c r="B16" s="20" t="str">
        <f>RUBRICA!A7</f>
        <v>4. Expone el Proyecto APT, considerando el formato y el tiempo establecido para la presentación.</v>
      </c>
      <c r="C16" s="18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ht="24" outlineLevel="1" x14ac:dyDescent="0.25">
      <c r="A17" s="41"/>
      <c r="B17" s="20" t="str">
        <f>RUBRICA!A8</f>
        <v>5. Expresa sus ideas con fluidez, claridad y precisión, utilizando lenguaje técnico propio de la disciplina.</v>
      </c>
      <c r="C17" s="18" t="s">
        <v>5</v>
      </c>
      <c r="D17" s="13" t="str">
        <f t="shared" si="1"/>
        <v>X</v>
      </c>
      <c r="E17" s="13">
        <f>IF(D17="X",100*0.05,"")</f>
        <v>5</v>
      </c>
      <c r="F17" s="13" t="str">
        <f t="shared" si="2"/>
        <v/>
      </c>
      <c r="G17" s="13" t="str">
        <f>IF(F17="X",60*0.05,"")</f>
        <v/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36" outlineLevel="1" x14ac:dyDescent="0.25">
      <c r="A18" s="41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4" outlineLevel="1" x14ac:dyDescent="0.25">
      <c r="A19" s="41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3">
      <c r="A20" s="40"/>
      <c r="B20" s="19" t="s">
        <v>4</v>
      </c>
      <c r="C20" s="23">
        <f>E20+G20+I20+K20</f>
        <v>100</v>
      </c>
      <c r="D20" s="14"/>
      <c r="E20" s="14">
        <f>SUM(E13:E19)</f>
        <v>100</v>
      </c>
      <c r="F20" s="14"/>
      <c r="G20" s="14">
        <f>SUM(G13:G19)</f>
        <v>0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3">
      <c r="A21" s="42"/>
      <c r="B21" s="22" t="s">
        <v>12</v>
      </c>
      <c r="C21" s="15">
        <f>VLOOKUP(C20,ESCALA_IEP!A2:B202,2,FALSE)</f>
        <v>7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8" t="s">
        <v>48</v>
      </c>
      <c r="B24" s="12" t="str">
        <f>B5</f>
        <v>Orlando Sierra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5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25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 x14ac:dyDescent="0.25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 x14ac:dyDescent="0.25">
      <c r="A28" s="41"/>
      <c r="B28" s="20" t="str">
        <f>RUBRICA!A6</f>
        <v>3. Responde las preguntas realizadas por la comisión, cumpliendo con los estándares de calidad de la disciplina.</v>
      </c>
      <c r="C28" s="18" t="s">
        <v>5</v>
      </c>
      <c r="D28" s="13" t="str">
        <f t="shared" si="7"/>
        <v>X</v>
      </c>
      <c r="E28" s="13">
        <f>IF(D28="X",100*0.2,"")</f>
        <v>20</v>
      </c>
      <c r="F28" s="13" t="str">
        <f t="shared" si="8"/>
        <v/>
      </c>
      <c r="G28" s="13" t="str">
        <f>IF(F28="X",60*0.2,"")</f>
        <v/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 x14ac:dyDescent="0.25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 x14ac:dyDescent="0.25">
      <c r="A30" s="41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 t="str">
        <f t="shared" si="7"/>
        <v>X</v>
      </c>
      <c r="E30" s="13">
        <f>IF(D30="X",100*0.05,"")</f>
        <v>5</v>
      </c>
      <c r="F30" s="13" t="str">
        <f t="shared" si="8"/>
        <v/>
      </c>
      <c r="G30" s="13" t="str">
        <f>IF(F30="X",60*0.05,"")</f>
        <v/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 x14ac:dyDescent="0.25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 x14ac:dyDescent="0.25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 x14ac:dyDescent="0.3">
      <c r="A33" s="40"/>
      <c r="B33" s="19" t="s">
        <v>4</v>
      </c>
      <c r="C33" s="23">
        <f>E33+G33+I33+K33</f>
        <v>100</v>
      </c>
      <c r="D33" s="14"/>
      <c r="E33" s="14">
        <f>SUM(E26:E32)</f>
        <v>100</v>
      </c>
      <c r="F33" s="14"/>
      <c r="G33" s="14">
        <f>SUM(G26:G32)</f>
        <v>0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3">
      <c r="A34" s="42"/>
      <c r="B34" s="22" t="s">
        <v>12</v>
      </c>
      <c r="C34" s="15">
        <f>VLOOKUP(C33,ESCALA_IEP!A15:B215,2,FALSE)</f>
        <v>7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48" t="s">
        <v>48</v>
      </c>
      <c r="B37" s="12" t="str">
        <f>B6</f>
        <v>Benjamín Tapia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5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25">
      <c r="A39" s="41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 x14ac:dyDescent="0.25">
      <c r="A40" s="41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 x14ac:dyDescent="0.25">
      <c r="A41" s="41"/>
      <c r="B41" s="20" t="str">
        <f>RUBRICA!A6</f>
        <v>3. Responde las preguntas realizadas por la comisión, cumpliendo con los estándares de calidad de la disciplina.</v>
      </c>
      <c r="C41" s="18" t="s">
        <v>5</v>
      </c>
      <c r="D41" s="13" t="str">
        <f t="shared" si="12"/>
        <v>X</v>
      </c>
      <c r="E41" s="13">
        <f>IF(D41="X",100*0.2,"")</f>
        <v>20</v>
      </c>
      <c r="F41" s="13" t="str">
        <f t="shared" si="13"/>
        <v/>
      </c>
      <c r="G41" s="13" t="str">
        <f>IF(F41="X",60*0.2,"")</f>
        <v/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 x14ac:dyDescent="0.25">
      <c r="A42" s="41"/>
      <c r="B42" s="20" t="str">
        <f>RUBRICA!A7</f>
        <v>4. Expone el Proyecto APT, considerando el formato y el tiempo establecido para la presentación.</v>
      </c>
      <c r="C42" s="18" t="s">
        <v>5</v>
      </c>
      <c r="D42" s="13" t="str">
        <f t="shared" si="12"/>
        <v>X</v>
      </c>
      <c r="E42" s="13">
        <f>IF(D42="X",100*0.05,"")</f>
        <v>5</v>
      </c>
      <c r="F42" s="13" t="str">
        <f t="shared" si="13"/>
        <v/>
      </c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 x14ac:dyDescent="0.25">
      <c r="A43" s="41"/>
      <c r="B43" s="20" t="str">
        <f>RUBRICA!A8</f>
        <v>5. Expresa sus ideas con fluidez, claridad y precisión, utilizando lenguaje técnico propio de la disciplina.</v>
      </c>
      <c r="C43" s="18" t="s">
        <v>5</v>
      </c>
      <c r="D43" s="13" t="str">
        <f t="shared" si="12"/>
        <v>X</v>
      </c>
      <c r="E43" s="13">
        <f>IF(D43="X",100*0.05,"")</f>
        <v>5</v>
      </c>
      <c r="F43" s="13" t="str">
        <f t="shared" si="13"/>
        <v/>
      </c>
      <c r="G43" s="13" t="str">
        <f>IF(F43="X",60*0.05,"")</f>
        <v/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 x14ac:dyDescent="0.25">
      <c r="A44" s="41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 x14ac:dyDescent="0.25">
      <c r="A45" s="41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 x14ac:dyDescent="0.3">
      <c r="A46" s="40"/>
      <c r="B46" s="19" t="s">
        <v>4</v>
      </c>
      <c r="C46" s="23">
        <f>E46+G46+I46+K46</f>
        <v>100</v>
      </c>
      <c r="D46" s="14"/>
      <c r="E46" s="14">
        <f>SUM(E39:E45)</f>
        <v>100</v>
      </c>
      <c r="F46" s="14"/>
      <c r="G46" s="14">
        <f>SUM(G39:G45)</f>
        <v>0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3">
      <c r="A47" s="42"/>
      <c r="B47" s="22" t="s">
        <v>12</v>
      </c>
      <c r="C47" s="15">
        <f>VLOOKUP(C46,ESCALA_IEP!A28:B228,2,FALSE)</f>
        <v>7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39" t="s">
        <v>60</v>
      </c>
      <c r="B50" s="12" t="str">
        <f>B4</f>
        <v>Patricio Vergara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5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 x14ac:dyDescent="0.25">
      <c r="A52" s="41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5</v>
      </c>
      <c r="D52" s="13" t="str">
        <f t="shared" ref="D52:D56" si="17">IF($C52=CL,"X","")</f>
        <v>X</v>
      </c>
      <c r="E52" s="13">
        <f>IF(D52="X",100*0.15,"")</f>
        <v>15</v>
      </c>
      <c r="F52" s="13" t="str">
        <f t="shared" ref="F52:F56" si="18">IF($C52=L,"X","")</f>
        <v/>
      </c>
      <c r="G52" s="13" t="str">
        <f>IF(F52="X",60*0.15,"")</f>
        <v/>
      </c>
      <c r="H52" s="13" t="str">
        <f t="shared" ref="H52:H56" si="19">IF($C52=ML,"X","")</f>
        <v/>
      </c>
      <c r="I52" s="13" t="str">
        <f>IF(H52="X",30*0.15,"")</f>
        <v/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 x14ac:dyDescent="0.25">
      <c r="A53" s="41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5</v>
      </c>
      <c r="D53" s="13" t="str">
        <f t="shared" si="17"/>
        <v>X</v>
      </c>
      <c r="E53" s="13">
        <f>IF(D53="X",100*0.25,"")</f>
        <v>25</v>
      </c>
      <c r="F53" s="13" t="str">
        <f t="shared" si="18"/>
        <v/>
      </c>
      <c r="G53" s="13" t="str">
        <f>IF(F53="X",60*0.25,"")</f>
        <v/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 x14ac:dyDescent="0.25">
      <c r="A54" s="41"/>
      <c r="B54" s="20" t="str">
        <f>RUBRICA!A6</f>
        <v>3. Responde las preguntas realizadas por la comisión, cumpliendo con los estándares de calidad de la disciplina.</v>
      </c>
      <c r="C54" s="18" t="s">
        <v>5</v>
      </c>
      <c r="D54" s="13" t="str">
        <f t="shared" si="17"/>
        <v>X</v>
      </c>
      <c r="E54" s="13">
        <f>IF(D54="X",100*0.2,"")</f>
        <v>20</v>
      </c>
      <c r="F54" s="13" t="str">
        <f t="shared" si="18"/>
        <v/>
      </c>
      <c r="G54" s="13" t="str">
        <f>IF(F54="X",60*0.2,"")</f>
        <v/>
      </c>
      <c r="H54" s="13" t="str">
        <f t="shared" si="19"/>
        <v/>
      </c>
      <c r="I54" s="13" t="str">
        <f>IF(H54="X",30*0.2,"")</f>
        <v/>
      </c>
      <c r="J54" s="13" t="str">
        <f t="shared" si="20"/>
        <v/>
      </c>
      <c r="K54" s="13" t="str">
        <f t="shared" si="21"/>
        <v/>
      </c>
    </row>
    <row r="55" spans="1:11" ht="24" customHeight="1" x14ac:dyDescent="0.25">
      <c r="A55" s="41"/>
      <c r="B55" s="20" t="str">
        <f>RUBRICA!A7</f>
        <v>4. Expone el Proyecto APT, considerando el formato y el tiempo establecido para la presentación.</v>
      </c>
      <c r="C55" s="18" t="s">
        <v>5</v>
      </c>
      <c r="D55" s="13" t="str">
        <f t="shared" si="17"/>
        <v>X</v>
      </c>
      <c r="E55" s="13">
        <f>IF(D55="X",100*0.05,"")</f>
        <v>5</v>
      </c>
      <c r="F55" s="13" t="str">
        <f t="shared" si="18"/>
        <v/>
      </c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 x14ac:dyDescent="0.25">
      <c r="A56" s="41"/>
      <c r="B56" s="20" t="str">
        <f>RUBRICA!A8</f>
        <v>5. Expresa sus ideas con fluidez, claridad y precisión, utilizando lenguaje técnico propio de la disciplina.</v>
      </c>
      <c r="C56" s="18" t="s">
        <v>5</v>
      </c>
      <c r="D56" s="13" t="str">
        <f t="shared" si="17"/>
        <v>X</v>
      </c>
      <c r="E56" s="13">
        <f>IF(D56="X",100*0.05,"")</f>
        <v>5</v>
      </c>
      <c r="F56" s="13" t="str">
        <f t="shared" si="18"/>
        <v/>
      </c>
      <c r="G56" s="13" t="str">
        <f>IF(F56="X",60*0.05,"")</f>
        <v/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 x14ac:dyDescent="0.25">
      <c r="A57" s="41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5</v>
      </c>
      <c r="D57" s="13" t="str">
        <f>IF($C57=CL,"X","")</f>
        <v>X</v>
      </c>
      <c r="E57" s="13">
        <f>IF(D57="X",100*0.2,"")</f>
        <v>20</v>
      </c>
      <c r="F57" s="13" t="str">
        <f>IF($C57=L,"X","")</f>
        <v/>
      </c>
      <c r="G57" s="13" t="str">
        <f>IF(F57="X",60*0.2,"")</f>
        <v/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 x14ac:dyDescent="0.25">
      <c r="A58" s="41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5</v>
      </c>
      <c r="D58" s="13" t="str">
        <f>IF($C58=CL,"X","")</f>
        <v>X</v>
      </c>
      <c r="E58" s="13">
        <f>IF(D58="X",100*0.1,"")</f>
        <v>10</v>
      </c>
      <c r="F58" s="13" t="str">
        <f>IF($C58=L,"X","")</f>
        <v/>
      </c>
      <c r="G58" s="13" t="str">
        <f>IF(F58="X",60*0.1,"")</f>
        <v/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1"/>
        <v/>
      </c>
    </row>
    <row r="59" spans="1:11" ht="24" customHeight="1" x14ac:dyDescent="0.3">
      <c r="A59" s="40"/>
      <c r="B59" s="19" t="s">
        <v>4</v>
      </c>
      <c r="C59" s="23">
        <f>E59+G59+I59+K59</f>
        <v>100</v>
      </c>
      <c r="D59" s="14"/>
      <c r="E59" s="14">
        <f>SUM(E52:E58)</f>
        <v>100</v>
      </c>
      <c r="F59" s="14"/>
      <c r="G59" s="14">
        <f>SUM(G52:G58)</f>
        <v>0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3">
      <c r="A60" s="42"/>
      <c r="B60" s="22" t="s">
        <v>12</v>
      </c>
      <c r="C60" s="15">
        <f>VLOOKUP(C59,ESCALA_IEP!A41:B241,2,FALSE)</f>
        <v>7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39" t="s">
        <v>61</v>
      </c>
      <c r="B63" s="12" t="str">
        <f>B5</f>
        <v>Orlando Sierra</v>
      </c>
      <c r="C63" s="43" t="s">
        <v>9</v>
      </c>
      <c r="D63" s="44" t="s">
        <v>10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5">
      <c r="A64" s="40"/>
      <c r="B64" s="16" t="s">
        <v>11</v>
      </c>
      <c r="C64" s="42"/>
      <c r="D64" s="44" t="s">
        <v>5</v>
      </c>
      <c r="E64" s="46"/>
      <c r="F64" s="44" t="s">
        <v>6</v>
      </c>
      <c r="G64" s="46"/>
      <c r="H64" s="47" t="s">
        <v>17</v>
      </c>
      <c r="I64" s="46"/>
      <c r="J64" s="44" t="s">
        <v>7</v>
      </c>
      <c r="K64" s="46"/>
    </row>
    <row r="65" spans="1:11" ht="24" customHeight="1" x14ac:dyDescent="0.25">
      <c r="A65" s="41"/>
      <c r="B65" s="20" t="str">
        <f>RUBRICA!A4</f>
        <v xml:space="preserve">1. Presenta el proyecto considerando la relevancia, objetivos, metodología y desarrollo, de acuerdo a los estándares de calidad de la disciplina. </v>
      </c>
      <c r="C65" s="18" t="s">
        <v>5</v>
      </c>
      <c r="D65" s="13" t="str">
        <f t="shared" ref="D65:D69" si="22">IF($C65=CL,"X","")</f>
        <v>X</v>
      </c>
      <c r="E65" s="13">
        <f>IF(D65="X",100*0.15,"")</f>
        <v>15</v>
      </c>
      <c r="F65" s="13" t="str">
        <f t="shared" ref="F65:F69" si="23">IF($C65=L,"X","")</f>
        <v/>
      </c>
      <c r="G65" s="13" t="str">
        <f>IF(F65="X",60*0.15,"")</f>
        <v/>
      </c>
      <c r="H65" s="13" t="str">
        <f t="shared" ref="H65:H69" si="24">IF($C65=ML,"X","")</f>
        <v/>
      </c>
      <c r="I65" s="13" t="str">
        <f>IF(H65="X",30*0.15,"")</f>
        <v/>
      </c>
      <c r="J65" s="13" t="str">
        <f t="shared" ref="J65:J69" si="25">IF($C65=NL,"X","")</f>
        <v/>
      </c>
      <c r="K65" s="13" t="str">
        <f t="shared" ref="K65:K71" si="26">IF($J65="X",0,"")</f>
        <v/>
      </c>
    </row>
    <row r="66" spans="1:11" ht="24" customHeight="1" x14ac:dyDescent="0.25">
      <c r="A66" s="41"/>
      <c r="B66" s="20" t="str">
        <f>RUBRICA!A5</f>
        <v xml:space="preserve">2. Presenta las evidencias del Proyecto APT, dando cuenta del cumplimiento de los objetivos y de acuerdo a los estándares de la disciplina. </v>
      </c>
      <c r="C66" s="18" t="s">
        <v>5</v>
      </c>
      <c r="D66" s="13" t="str">
        <f t="shared" si="22"/>
        <v>X</v>
      </c>
      <c r="E66" s="13">
        <f>IF(D66="X",100*0.25,"")</f>
        <v>25</v>
      </c>
      <c r="F66" s="13" t="str">
        <f t="shared" si="23"/>
        <v/>
      </c>
      <c r="G66" s="13" t="str">
        <f>IF(F66="X",60*0.25,"")</f>
        <v/>
      </c>
      <c r="H66" s="13" t="str">
        <f t="shared" si="24"/>
        <v/>
      </c>
      <c r="I66" s="13" t="str">
        <f>IF(H66="X",30*0.25,"")</f>
        <v/>
      </c>
      <c r="J66" s="13" t="str">
        <f t="shared" si="25"/>
        <v/>
      </c>
      <c r="K66" s="13" t="str">
        <f t="shared" si="26"/>
        <v/>
      </c>
    </row>
    <row r="67" spans="1:11" ht="24" customHeight="1" x14ac:dyDescent="0.25">
      <c r="A67" s="41"/>
      <c r="B67" s="20" t="str">
        <f>RUBRICA!A6</f>
        <v>3. Responde las preguntas realizadas por la comisión, cumpliendo con los estándares de calidad de la disciplina.</v>
      </c>
      <c r="C67" s="18" t="s">
        <v>5</v>
      </c>
      <c r="D67" s="13" t="str">
        <f t="shared" si="22"/>
        <v>X</v>
      </c>
      <c r="E67" s="13">
        <f>IF(D67="X",100*0.2,"")</f>
        <v>20</v>
      </c>
      <c r="F67" s="13" t="str">
        <f t="shared" si="23"/>
        <v/>
      </c>
      <c r="G67" s="13" t="str">
        <f>IF(F67="X",60*0.2,"")</f>
        <v/>
      </c>
      <c r="H67" s="13" t="str">
        <f t="shared" si="24"/>
        <v/>
      </c>
      <c r="I67" s="13" t="str">
        <f>IF(H67="X",30*0.2,"")</f>
        <v/>
      </c>
      <c r="J67" s="13" t="str">
        <f t="shared" si="25"/>
        <v/>
      </c>
      <c r="K67" s="13" t="str">
        <f t="shared" si="26"/>
        <v/>
      </c>
    </row>
    <row r="68" spans="1:11" ht="24" customHeight="1" x14ac:dyDescent="0.25">
      <c r="A68" s="41"/>
      <c r="B68" s="20" t="str">
        <f>RUBRICA!A7</f>
        <v>4. Expone el Proyecto APT, considerando el formato y el tiempo establecido para la presentación.</v>
      </c>
      <c r="C68" s="18" t="s">
        <v>5</v>
      </c>
      <c r="D68" s="13" t="str">
        <f t="shared" si="22"/>
        <v>X</v>
      </c>
      <c r="E68" s="13">
        <f>IF(D68="X",100*0.05,"")</f>
        <v>5</v>
      </c>
      <c r="F68" s="13" t="str">
        <f t="shared" si="23"/>
        <v/>
      </c>
      <c r="G68" s="13" t="str">
        <f>IF(F68="X",60*0.05,"")</f>
        <v/>
      </c>
      <c r="H68" s="13" t="str">
        <f t="shared" si="24"/>
        <v/>
      </c>
      <c r="I68" s="13" t="str">
        <f>IF(H68="X",30*0.05,"")</f>
        <v/>
      </c>
      <c r="J68" s="13" t="str">
        <f t="shared" si="25"/>
        <v/>
      </c>
      <c r="K68" s="13" t="str">
        <f t="shared" si="26"/>
        <v/>
      </c>
    </row>
    <row r="69" spans="1:11" ht="24" customHeight="1" x14ac:dyDescent="0.25">
      <c r="A69" s="41"/>
      <c r="B69" s="20" t="str">
        <f>RUBRICA!A8</f>
        <v>5. Expresa sus ideas con fluidez, claridad y precisión, utilizando lenguaje técnico propio de la disciplina.</v>
      </c>
      <c r="C69" s="18" t="s">
        <v>5</v>
      </c>
      <c r="D69" s="13" t="str">
        <f t="shared" si="22"/>
        <v>X</v>
      </c>
      <c r="E69" s="13">
        <f>IF(D69="X",100*0.05,"")</f>
        <v>5</v>
      </c>
      <c r="F69" s="13" t="str">
        <f t="shared" si="23"/>
        <v/>
      </c>
      <c r="G69" s="13" t="str">
        <f>IF(F69="X",60*0.05,"")</f>
        <v/>
      </c>
      <c r="H69" s="13" t="str">
        <f t="shared" si="24"/>
        <v/>
      </c>
      <c r="I69" s="13" t="str">
        <f>IF(H69="X",30*0.05,"")</f>
        <v/>
      </c>
      <c r="J69" s="13" t="str">
        <f t="shared" si="25"/>
        <v/>
      </c>
      <c r="K69" s="13" t="str">
        <f t="shared" si="26"/>
        <v/>
      </c>
    </row>
    <row r="70" spans="1:11" ht="24" customHeight="1" x14ac:dyDescent="0.25">
      <c r="A70" s="41"/>
      <c r="B70" s="20" t="str">
        <f>RUBRICA!A9</f>
        <v>6. Entrega la documentación y evidencias requerida por la asignatura de acuerdo a la estructura y nombres solicitados, guardando todas las evidencias de avances en Git</v>
      </c>
      <c r="C70" s="18" t="s">
        <v>5</v>
      </c>
      <c r="D70" s="13" t="str">
        <f>IF($C70=CL,"X","")</f>
        <v>X</v>
      </c>
      <c r="E70" s="13">
        <f>IF(D70="X",100*0.2,"")</f>
        <v>20</v>
      </c>
      <c r="F70" s="13" t="str">
        <f>IF($C70=L,"X","")</f>
        <v/>
      </c>
      <c r="G70" s="13" t="str">
        <f>IF(F70="X",60*0.2,"")</f>
        <v/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6"/>
        <v/>
      </c>
    </row>
    <row r="71" spans="1:11" ht="24" customHeight="1" x14ac:dyDescent="0.25">
      <c r="A71" s="41"/>
      <c r="B71" s="20" t="str">
        <f>RUBRICA!A10</f>
        <v xml:space="preserve">7. Expone el tema utilizando un lenguaje técnico disciplinar al presentar la propuesta y responde evidenciando un manejo de la información. </v>
      </c>
      <c r="C71" s="18" t="s">
        <v>5</v>
      </c>
      <c r="D71" s="13" t="str">
        <f>IF($C71=CL,"X","")</f>
        <v>X</v>
      </c>
      <c r="E71" s="13">
        <f>IF(D71="X",100*0.1,"")</f>
        <v>10</v>
      </c>
      <c r="F71" s="13" t="str">
        <f>IF($C71=L,"X","")</f>
        <v/>
      </c>
      <c r="G71" s="13" t="str">
        <f>IF(F71="X",60*0.1,"")</f>
        <v/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6"/>
        <v/>
      </c>
    </row>
    <row r="72" spans="1:11" ht="24" customHeight="1" x14ac:dyDescent="0.3">
      <c r="A72" s="40"/>
      <c r="B72" s="19" t="s">
        <v>4</v>
      </c>
      <c r="C72" s="23">
        <f>E72+G72+I72+K72</f>
        <v>100</v>
      </c>
      <c r="D72" s="14"/>
      <c r="E72" s="14">
        <f>SUM(E65:E71)</f>
        <v>100</v>
      </c>
      <c r="F72" s="14"/>
      <c r="G72" s="14">
        <f>SUM(G65:G71)</f>
        <v>0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 x14ac:dyDescent="0.3">
      <c r="A73" s="42"/>
      <c r="B73" s="22" t="s">
        <v>12</v>
      </c>
      <c r="C73" s="15">
        <f>VLOOKUP(C72,ESCALA_IEP!A54:B254,2,FALSE)</f>
        <v>7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39" t="s">
        <v>62</v>
      </c>
      <c r="B76" s="12" t="str">
        <f>B6</f>
        <v>Benjamín Tapia</v>
      </c>
      <c r="C76" s="43" t="s">
        <v>9</v>
      </c>
      <c r="D76" s="44" t="s">
        <v>10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5">
      <c r="A77" s="40"/>
      <c r="B77" s="16" t="s">
        <v>11</v>
      </c>
      <c r="C77" s="42"/>
      <c r="D77" s="44" t="s">
        <v>5</v>
      </c>
      <c r="E77" s="46"/>
      <c r="F77" s="44" t="s">
        <v>6</v>
      </c>
      <c r="G77" s="46"/>
      <c r="H77" s="47" t="s">
        <v>17</v>
      </c>
      <c r="I77" s="46"/>
      <c r="J77" s="44" t="s">
        <v>7</v>
      </c>
      <c r="K77" s="46"/>
    </row>
    <row r="78" spans="1:11" ht="24" customHeight="1" x14ac:dyDescent="0.25">
      <c r="A78" s="41"/>
      <c r="B78" s="20" t="str">
        <f>RUBRICA!A4</f>
        <v xml:space="preserve">1. Presenta el proyecto considerando la relevancia, objetivos, metodología y desarrollo, de acuerdo a los estándares de calidad de la disciplina. </v>
      </c>
      <c r="C78" s="18" t="s">
        <v>5</v>
      </c>
      <c r="D78" s="13" t="str">
        <f t="shared" ref="D78:D82" si="27">IF($C78=CL,"X","")</f>
        <v>X</v>
      </c>
      <c r="E78" s="13">
        <f>IF(D78="X",100*0.15,"")</f>
        <v>15</v>
      </c>
      <c r="F78" s="13" t="str">
        <f t="shared" ref="F78:F82" si="28">IF($C78=L,"X","")</f>
        <v/>
      </c>
      <c r="G78" s="13" t="str">
        <f>IF(F78="X",60*0.15,"")</f>
        <v/>
      </c>
      <c r="H78" s="13" t="str">
        <f t="shared" ref="H78:H82" si="29">IF($C78=ML,"X","")</f>
        <v/>
      </c>
      <c r="I78" s="13" t="str">
        <f>IF(H78="X",30*0.15,"")</f>
        <v/>
      </c>
      <c r="J78" s="13" t="str">
        <f t="shared" ref="J78:J82" si="30">IF($C78=NL,"X","")</f>
        <v/>
      </c>
      <c r="K78" s="13" t="str">
        <f t="shared" ref="K78:K84" si="31">IF($J78="X",0,"")</f>
        <v/>
      </c>
    </row>
    <row r="79" spans="1:11" ht="24" customHeight="1" x14ac:dyDescent="0.25">
      <c r="A79" s="41"/>
      <c r="B79" s="20" t="str">
        <f>RUBRICA!A5</f>
        <v xml:space="preserve">2. Presenta las evidencias del Proyecto APT, dando cuenta del cumplimiento de los objetivos y de acuerdo a los estándares de la disciplina. </v>
      </c>
      <c r="C79" s="18" t="s">
        <v>5</v>
      </c>
      <c r="D79" s="13" t="str">
        <f t="shared" si="27"/>
        <v>X</v>
      </c>
      <c r="E79" s="13">
        <f>IF(D79="X",100*0.25,"")</f>
        <v>25</v>
      </c>
      <c r="F79" s="13" t="str">
        <f t="shared" si="28"/>
        <v/>
      </c>
      <c r="G79" s="13" t="str">
        <f>IF(F79="X",60*0.25,"")</f>
        <v/>
      </c>
      <c r="H79" s="13" t="str">
        <f t="shared" si="29"/>
        <v/>
      </c>
      <c r="I79" s="13" t="str">
        <f>IF(H79="X",30*0.25,"")</f>
        <v/>
      </c>
      <c r="J79" s="13" t="str">
        <f t="shared" si="30"/>
        <v/>
      </c>
      <c r="K79" s="13" t="str">
        <f t="shared" si="31"/>
        <v/>
      </c>
    </row>
    <row r="80" spans="1:11" ht="24" customHeight="1" x14ac:dyDescent="0.25">
      <c r="A80" s="41"/>
      <c r="B80" s="20" t="str">
        <f>RUBRICA!A6</f>
        <v>3. Responde las preguntas realizadas por la comisión, cumpliendo con los estándares de calidad de la disciplina.</v>
      </c>
      <c r="C80" s="18" t="s">
        <v>5</v>
      </c>
      <c r="D80" s="13" t="str">
        <f t="shared" si="27"/>
        <v>X</v>
      </c>
      <c r="E80" s="13">
        <f>IF(D80="X",100*0.2,"")</f>
        <v>20</v>
      </c>
      <c r="F80" s="13" t="str">
        <f t="shared" si="28"/>
        <v/>
      </c>
      <c r="G80" s="13" t="str">
        <f>IF(F80="X",60*0.2,"")</f>
        <v/>
      </c>
      <c r="H80" s="13" t="str">
        <f t="shared" si="29"/>
        <v/>
      </c>
      <c r="I80" s="13" t="str">
        <f>IF(H80="X",30*0.2,"")</f>
        <v/>
      </c>
      <c r="J80" s="13" t="str">
        <f t="shared" si="30"/>
        <v/>
      </c>
      <c r="K80" s="13" t="str">
        <f t="shared" si="31"/>
        <v/>
      </c>
    </row>
    <row r="81" spans="1:11" ht="24" customHeight="1" x14ac:dyDescent="0.25">
      <c r="A81" s="41"/>
      <c r="B81" s="20" t="str">
        <f>RUBRICA!A7</f>
        <v>4. Expone el Proyecto APT, considerando el formato y el tiempo establecido para la presentación.</v>
      </c>
      <c r="C81" s="18" t="s">
        <v>5</v>
      </c>
      <c r="D81" s="13" t="str">
        <f t="shared" si="27"/>
        <v>X</v>
      </c>
      <c r="E81" s="13">
        <f>IF(D81="X",100*0.05,"")</f>
        <v>5</v>
      </c>
      <c r="F81" s="13" t="str">
        <f t="shared" si="28"/>
        <v/>
      </c>
      <c r="G81" s="13" t="str">
        <f>IF(F81="X",60*0.05,"")</f>
        <v/>
      </c>
      <c r="H81" s="13" t="str">
        <f t="shared" si="29"/>
        <v/>
      </c>
      <c r="I81" s="13" t="str">
        <f>IF(H81="X",30*0.05,"")</f>
        <v/>
      </c>
      <c r="J81" s="13" t="str">
        <f t="shared" si="30"/>
        <v/>
      </c>
      <c r="K81" s="13" t="str">
        <f t="shared" si="31"/>
        <v/>
      </c>
    </row>
    <row r="82" spans="1:11" ht="24" customHeight="1" x14ac:dyDescent="0.25">
      <c r="A82" s="41"/>
      <c r="B82" s="20" t="str">
        <f>RUBRICA!A8</f>
        <v>5. Expresa sus ideas con fluidez, claridad y precisión, utilizando lenguaje técnico propio de la disciplina.</v>
      </c>
      <c r="C82" s="18" t="s">
        <v>5</v>
      </c>
      <c r="D82" s="13" t="str">
        <f t="shared" si="27"/>
        <v>X</v>
      </c>
      <c r="E82" s="13">
        <f>IF(D82="X",100*0.05,"")</f>
        <v>5</v>
      </c>
      <c r="F82" s="13" t="str">
        <f t="shared" si="28"/>
        <v/>
      </c>
      <c r="G82" s="13" t="str">
        <f>IF(F82="X",60*0.05,"")</f>
        <v/>
      </c>
      <c r="H82" s="13" t="str">
        <f t="shared" si="29"/>
        <v/>
      </c>
      <c r="I82" s="13" t="str">
        <f>IF(H82="X",30*0.05,"")</f>
        <v/>
      </c>
      <c r="J82" s="13" t="str">
        <f t="shared" si="30"/>
        <v/>
      </c>
      <c r="K82" s="13" t="str">
        <f t="shared" si="31"/>
        <v/>
      </c>
    </row>
    <row r="83" spans="1:11" ht="24" customHeight="1" x14ac:dyDescent="0.25">
      <c r="A83" s="41"/>
      <c r="B83" s="20" t="str">
        <f>RUBRICA!A9</f>
        <v>6. Entrega la documentación y evidencias requerida por la asignatura de acuerdo a la estructura y nombres solicitados, guardando todas las evidencias de avances en Git</v>
      </c>
      <c r="C83" s="18" t="s">
        <v>5</v>
      </c>
      <c r="D83" s="13" t="str">
        <f>IF($C83=CL,"X","")</f>
        <v>X</v>
      </c>
      <c r="E83" s="13">
        <f>IF(D83="X",100*0.2,"")</f>
        <v>20</v>
      </c>
      <c r="F83" s="13" t="str">
        <f>IF($C83=L,"X","")</f>
        <v/>
      </c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31"/>
        <v/>
      </c>
    </row>
    <row r="84" spans="1:11" ht="24" customHeight="1" x14ac:dyDescent="0.25">
      <c r="A84" s="41"/>
      <c r="B84" s="20" t="str">
        <f>RUBRICA!A10</f>
        <v xml:space="preserve">7. Expone el tema utilizando un lenguaje técnico disciplinar al presentar la propuesta y responde evidenciando un manejo de la información. </v>
      </c>
      <c r="C84" s="18" t="s">
        <v>5</v>
      </c>
      <c r="D84" s="13" t="str">
        <f>IF($C84=CL,"X","")</f>
        <v>X</v>
      </c>
      <c r="E84" s="13">
        <f>IF(D84="X",100*0.1,"")</f>
        <v>10</v>
      </c>
      <c r="F84" s="13" t="str">
        <f>IF($C84=L,"X","")</f>
        <v/>
      </c>
      <c r="G84" s="13" t="str">
        <f>IF(F84="X",60*0.1,"")</f>
        <v/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31"/>
        <v/>
      </c>
    </row>
    <row r="85" spans="1:11" ht="24" customHeight="1" x14ac:dyDescent="0.3">
      <c r="A85" s="40"/>
      <c r="B85" s="19" t="s">
        <v>4</v>
      </c>
      <c r="C85" s="23">
        <f>E85+G85+I85+K85</f>
        <v>100</v>
      </c>
      <c r="D85" s="14"/>
      <c r="E85" s="14">
        <f>SUM(E78:E84)</f>
        <v>100</v>
      </c>
      <c r="F85" s="14"/>
      <c r="G85" s="14">
        <f>SUM(G78:G84)</f>
        <v>0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 x14ac:dyDescent="0.3">
      <c r="A86" s="42"/>
      <c r="B86" s="22" t="s">
        <v>12</v>
      </c>
      <c r="C86" s="15">
        <f>VLOOKUP(C85,ESCALA_IEP!A67:B267,2,FALSE)</f>
        <v>7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 x14ac:dyDescent="0.25">
      <c r="A2" s="50"/>
      <c r="B2" s="54" t="s">
        <v>23</v>
      </c>
      <c r="C2" s="54" t="s">
        <v>24</v>
      </c>
      <c r="D2" s="26" t="s">
        <v>16</v>
      </c>
      <c r="E2" s="27" t="s">
        <v>7</v>
      </c>
      <c r="F2" s="50"/>
    </row>
    <row r="3" spans="1:6" x14ac:dyDescent="0.25">
      <c r="A3" s="50"/>
      <c r="B3" s="55"/>
      <c r="C3" s="55"/>
      <c r="D3" s="28">
        <v>0.3</v>
      </c>
      <c r="E3" s="28">
        <v>0</v>
      </c>
      <c r="F3" s="50"/>
    </row>
    <row r="4" spans="1:6" ht="102" x14ac:dyDescent="0.25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9" customHeight="1" x14ac:dyDescent="0.25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 x14ac:dyDescent="0.25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89.25" x14ac:dyDescent="0.25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89.25" x14ac:dyDescent="0.25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89.25" x14ac:dyDescent="0.25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 x14ac:dyDescent="0.25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4</v>
      </c>
      <c r="B1" t="s">
        <v>12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4</v>
      </c>
      <c r="B1" t="s">
        <v>12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6" t="s">
        <v>3</v>
      </c>
      <c r="B1" s="4" t="s">
        <v>4</v>
      </c>
      <c r="C1" s="5"/>
      <c r="D1" s="5"/>
      <c r="E1" s="6"/>
    </row>
    <row r="2" spans="1:5" ht="45.75" thickBot="1" x14ac:dyDescent="0.3">
      <c r="A2" s="57"/>
      <c r="B2" s="7" t="s">
        <v>5</v>
      </c>
      <c r="C2" s="8" t="s">
        <v>6</v>
      </c>
      <c r="D2" s="21" t="s">
        <v>18</v>
      </c>
      <c r="E2" s="9" t="s">
        <v>7</v>
      </c>
    </row>
    <row r="3" spans="1:5" ht="30.75" thickBot="1" x14ac:dyDescent="0.3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5.75" thickBot="1" x14ac:dyDescent="0.3">
      <c r="A4" s="10"/>
      <c r="B4" s="11"/>
      <c r="C4" s="11"/>
      <c r="D4" s="11"/>
      <c r="E4" s="11"/>
    </row>
    <row r="5" spans="1:5" ht="15.75" thickBot="1" x14ac:dyDescent="0.3">
      <c r="A5" s="10"/>
      <c r="B5" s="11"/>
      <c r="C5" s="11"/>
      <c r="D5" s="11"/>
      <c r="E5" s="1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BENJAMIN MATIAS TAPIA PIZARRO</cp:lastModifiedBy>
  <dcterms:created xsi:type="dcterms:W3CDTF">2023-08-07T04:08:01Z</dcterms:created>
  <dcterms:modified xsi:type="dcterms:W3CDTF">2024-12-01T22:27:28Z</dcterms:modified>
</cp:coreProperties>
</file>