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.aydinov\Desktop\АА\С7И24218И\"/>
    </mc:Choice>
  </mc:AlternateContent>
  <xr:revisionPtr revIDLastSave="0" documentId="8_{F79DFF5E-6702-431A-AC49-DCD2C6F2455C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Ramberg–Osgood Equati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" l="1"/>
  <c r="H34" i="2"/>
  <c r="H35" i="2"/>
  <c r="H36" i="2"/>
  <c r="H37" i="2"/>
  <c r="H38" i="2"/>
  <c r="H39" i="2"/>
  <c r="H40" i="2"/>
  <c r="H41" i="2"/>
  <c r="H42" i="2"/>
  <c r="H32" i="2"/>
  <c r="AJ86" i="2" l="1"/>
  <c r="AK86" i="2" s="1"/>
  <c r="AI86" i="2"/>
  <c r="AJ85" i="2"/>
  <c r="AK85" i="2" s="1"/>
  <c r="AI85" i="2"/>
  <c r="AJ84" i="2"/>
  <c r="AI84" i="2"/>
  <c r="AJ83" i="2"/>
  <c r="AK83" i="2" s="1"/>
  <c r="AI83" i="2"/>
  <c r="AJ82" i="2"/>
  <c r="AI82" i="2"/>
  <c r="AJ81" i="2"/>
  <c r="AK81" i="2" s="1"/>
  <c r="AI81" i="2"/>
  <c r="B20" i="2"/>
  <c r="B19" i="2"/>
  <c r="F18" i="2"/>
  <c r="D12" i="2"/>
  <c r="D13" i="2" s="1"/>
  <c r="C19" i="2" s="1"/>
  <c r="F19" i="2" s="1"/>
  <c r="AK82" i="2" l="1"/>
  <c r="AK84" i="2"/>
  <c r="C18" i="2"/>
  <c r="E18" i="2" s="1"/>
  <c r="B21" i="2"/>
  <c r="C20" i="2"/>
  <c r="F20" i="2" s="1"/>
  <c r="E19" i="2"/>
  <c r="G19" i="2" s="1"/>
  <c r="B22" i="2" l="1"/>
  <c r="C21" i="2"/>
  <c r="F21" i="2" s="1"/>
  <c r="E20" i="2"/>
  <c r="G20" i="2" s="1"/>
  <c r="B23" i="2" l="1"/>
  <c r="C22" i="2"/>
  <c r="F22" i="2" s="1"/>
  <c r="E21" i="2"/>
  <c r="G21" i="2" s="1"/>
  <c r="E22" i="2" l="1"/>
  <c r="G22" i="2" s="1"/>
  <c r="B24" i="2"/>
  <c r="C23" i="2"/>
  <c r="F23" i="2" s="1"/>
  <c r="E23" i="2" l="1"/>
  <c r="G23" i="2" s="1"/>
  <c r="B25" i="2"/>
  <c r="C24" i="2"/>
  <c r="F24" i="2" s="1"/>
  <c r="B26" i="2" l="1"/>
  <c r="C25" i="2"/>
  <c r="F25" i="2" s="1"/>
  <c r="E24" i="2"/>
  <c r="G24" i="2" s="1"/>
  <c r="B27" i="2" l="1"/>
  <c r="C26" i="2"/>
  <c r="F26" i="2" s="1"/>
  <c r="E25" i="2"/>
  <c r="G25" i="2" s="1"/>
  <c r="E26" i="2" l="1"/>
  <c r="G26" i="2" s="1"/>
  <c r="B28" i="2"/>
  <c r="C27" i="2"/>
  <c r="F27" i="2" s="1"/>
  <c r="E27" i="2" l="1"/>
  <c r="G27" i="2" s="1"/>
  <c r="B29" i="2"/>
  <c r="C28" i="2"/>
  <c r="F28" i="2" s="1"/>
  <c r="B30" i="2" l="1"/>
  <c r="C29" i="2"/>
  <c r="F29" i="2" s="1"/>
  <c r="E28" i="2"/>
  <c r="G28" i="2" s="1"/>
  <c r="B31" i="2" l="1"/>
  <c r="C30" i="2"/>
  <c r="F30" i="2" s="1"/>
  <c r="E29" i="2"/>
  <c r="G29" i="2" s="1"/>
  <c r="C31" i="2" l="1"/>
  <c r="F31" i="2" s="1"/>
  <c r="B32" i="2"/>
  <c r="E30" i="2"/>
  <c r="G30" i="2" s="1"/>
  <c r="B33" i="2" l="1"/>
  <c r="C32" i="2"/>
  <c r="F32" i="2" s="1"/>
  <c r="E31" i="2"/>
  <c r="G31" i="2" s="1"/>
  <c r="B34" i="2" l="1"/>
  <c r="C33" i="2"/>
  <c r="F33" i="2" s="1"/>
  <c r="E32" i="2"/>
  <c r="G32" i="2" s="1"/>
  <c r="B35" i="2" l="1"/>
  <c r="C34" i="2"/>
  <c r="F34" i="2" s="1"/>
  <c r="E33" i="2"/>
  <c r="G33" i="2" s="1"/>
  <c r="E34" i="2" l="1"/>
  <c r="G34" i="2" s="1"/>
  <c r="C35" i="2"/>
  <c r="F35" i="2" s="1"/>
  <c r="B36" i="2"/>
  <c r="E35" i="2" l="1"/>
  <c r="G35" i="2" s="1"/>
  <c r="B37" i="2"/>
  <c r="C36" i="2"/>
  <c r="F36" i="2" s="1"/>
  <c r="E36" i="2" l="1"/>
  <c r="G36" i="2" s="1"/>
  <c r="B38" i="2"/>
  <c r="C37" i="2"/>
  <c r="F37" i="2" s="1"/>
  <c r="B39" i="2" l="1"/>
  <c r="C38" i="2"/>
  <c r="F38" i="2" s="1"/>
  <c r="E37" i="2"/>
  <c r="G37" i="2" s="1"/>
  <c r="E38" i="2" l="1"/>
  <c r="G38" i="2" s="1"/>
  <c r="C39" i="2"/>
  <c r="F39" i="2" s="1"/>
  <c r="B40" i="2"/>
  <c r="E39" i="2" l="1"/>
  <c r="G39" i="2" s="1"/>
  <c r="B41" i="2"/>
  <c r="B42" i="2" s="1"/>
  <c r="C42" i="2" s="1"/>
  <c r="C40" i="2"/>
  <c r="F40" i="2" s="1"/>
  <c r="E42" i="2" l="1"/>
  <c r="F42" i="2"/>
  <c r="G42" i="2" s="1"/>
  <c r="C41" i="2"/>
  <c r="F41" i="2" s="1"/>
  <c r="E40" i="2"/>
  <c r="G40" i="2" s="1"/>
  <c r="E41" i="2" l="1"/>
  <c r="G41" i="2" s="1"/>
</calcChain>
</file>

<file path=xl/sharedStrings.xml><?xml version="1.0" encoding="utf-8"?>
<sst xmlns="http://schemas.openxmlformats.org/spreadsheetml/2006/main" count="29" uniqueCount="25">
  <si>
    <t>Ramberg–Osgood Equation</t>
  </si>
  <si>
    <t>Material</t>
  </si>
  <si>
    <t>σeng [N/mm²]</t>
  </si>
  <si>
    <t>σtrue [N/mm²]</t>
  </si>
  <si>
    <t>Ɛpl [-]</t>
  </si>
  <si>
    <t>Nom. Stress</t>
  </si>
  <si>
    <t>Nom. Strain</t>
  </si>
  <si>
    <t>True Stress</t>
  </si>
  <si>
    <t>True Strain</t>
  </si>
  <si>
    <t>Plastic Strain</t>
  </si>
  <si>
    <t>Ramberg-Osgood Engin. Stress - Strain</t>
  </si>
  <si>
    <t>Ramberg-Osgood; True Stress - Strain</t>
  </si>
  <si>
    <t>Ɛeng [-]</t>
  </si>
  <si>
    <t>Ɛtrue [-]</t>
  </si>
  <si>
    <t>S355JR</t>
  </si>
  <si>
    <t xml:space="preserve">Offset yield strain Ɛp </t>
  </si>
  <si>
    <t>N/mm²</t>
  </si>
  <si>
    <t>%</t>
  </si>
  <si>
    <t xml:space="preserve">Young Modulus </t>
  </si>
  <si>
    <t xml:space="preserve">Ultimate strenght Rm </t>
  </si>
  <si>
    <t xml:space="preserve">Yield strength Re </t>
  </si>
  <si>
    <t xml:space="preserve">Strain rupture Ɛr </t>
  </si>
  <si>
    <t xml:space="preserve">Uniform straini Ɛus </t>
  </si>
  <si>
    <t>Ramberg-Osgood exponent n</t>
  </si>
  <si>
    <t>- Вводимые в Ansys данные.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</si>
</sst>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1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2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left"/>
    </xf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6494956860881"/>
          <c:y val="5.7230138915562376E-2"/>
          <c:w val="0.84989372946487829"/>
          <c:h val="0.79703680942321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'Ramberg–Osgood Equation'!$B$16</c:f>
              <c:strCache>
                <c:ptCount val="1"/>
                <c:pt idx="0">
                  <c:v>Ramberg-Osgood Engin. Stress - Strain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'Ramberg–Osgood Equation'!$C$18:$C$41</c:f>
              <c:numCache>
                <c:formatCode>0.00000</c:formatCode>
                <c:ptCount val="24"/>
                <c:pt idx="0">
                  <c:v>0</c:v>
                </c:pt>
                <c:pt idx="1">
                  <c:v>9.3364823376956848E-5</c:v>
                </c:pt>
                <c:pt idx="2">
                  <c:v>1.8754564304484809E-4</c:v>
                </c:pt>
                <c:pt idx="3">
                  <c:v>3.978680555661185E-4</c:v>
                </c:pt>
                <c:pt idx="4">
                  <c:v>7.3199753973542526E-4</c:v>
                </c:pt>
                <c:pt idx="5">
                  <c:v>1.4315003095062488E-3</c:v>
                </c:pt>
                <c:pt idx="6">
                  <c:v>1.5639081858604801E-3</c:v>
                </c:pt>
                <c:pt idx="7">
                  <c:v>1.7096365428891003E-3</c:v>
                </c:pt>
                <c:pt idx="8">
                  <c:v>1.869847586787877E-3</c:v>
                </c:pt>
                <c:pt idx="9">
                  <c:v>2.0457668065020089E-3</c:v>
                </c:pt>
                <c:pt idx="10">
                  <c:v>2.2386844638501435E-3</c:v>
                </c:pt>
                <c:pt idx="11">
                  <c:v>2.4499570752746563E-3</c:v>
                </c:pt>
                <c:pt idx="12">
                  <c:v>2.6810088854961078E-3</c:v>
                </c:pt>
                <c:pt idx="13">
                  <c:v>2.933333333333336E-3</c:v>
                </c:pt>
                <c:pt idx="14">
                  <c:v>5.1658575232611612E-3</c:v>
                </c:pt>
                <c:pt idx="15">
                  <c:v>8.8316914556466272E-3</c:v>
                </c:pt>
                <c:pt idx="16">
                  <c:v>1.4553407227321496E-2</c:v>
                </c:pt>
                <c:pt idx="17">
                  <c:v>2.3105505078391448E-2</c:v>
                </c:pt>
                <c:pt idx="18">
                  <c:v>3.5429057068378213E-2</c:v>
                </c:pt>
                <c:pt idx="19">
                  <c:v>5.2646039570955754E-2</c:v>
                </c:pt>
                <c:pt idx="20">
                  <c:v>7.6073391004068763E-2</c:v>
                </c:pt>
                <c:pt idx="21">
                  <c:v>0.10723682405925249</c:v>
                </c:pt>
                <c:pt idx="22">
                  <c:v>0.14788441642388145</c:v>
                </c:pt>
                <c:pt idx="23">
                  <c:v>0.19999999999999984</c:v>
                </c:pt>
              </c:numCache>
            </c:numRef>
          </c:xVal>
          <c:yVal>
            <c:numRef>
              <c:f>'Ramberg–Osgood Equation'!$B$18:$B$41</c:f>
              <c:numCache>
                <c:formatCode>0.00</c:formatCode>
                <c:ptCount val="24"/>
                <c:pt idx="0">
                  <c:v>0</c:v>
                </c:pt>
                <c:pt idx="1">
                  <c:v>19.600000000000001</c:v>
                </c:pt>
                <c:pt idx="2">
                  <c:v>39.200000000000003</c:v>
                </c:pt>
                <c:pt idx="3">
                  <c:v>78.400000000000006</c:v>
                </c:pt>
                <c:pt idx="4">
                  <c:v>117.60000000000001</c:v>
                </c:pt>
                <c:pt idx="5">
                  <c:v>156.80000000000001</c:v>
                </c:pt>
                <c:pt idx="6">
                  <c:v>161.70000000000002</c:v>
                </c:pt>
                <c:pt idx="7">
                  <c:v>166.60000000000002</c:v>
                </c:pt>
                <c:pt idx="8">
                  <c:v>171.50000000000003</c:v>
                </c:pt>
                <c:pt idx="9">
                  <c:v>176.40000000000003</c:v>
                </c:pt>
                <c:pt idx="10">
                  <c:v>181.30000000000004</c:v>
                </c:pt>
                <c:pt idx="11">
                  <c:v>186.20000000000005</c:v>
                </c:pt>
                <c:pt idx="12">
                  <c:v>191.10000000000005</c:v>
                </c:pt>
                <c:pt idx="13">
                  <c:v>196.00000000000006</c:v>
                </c:pt>
                <c:pt idx="14">
                  <c:v>227.40000000000006</c:v>
                </c:pt>
                <c:pt idx="15">
                  <c:v>258.80000000000007</c:v>
                </c:pt>
                <c:pt idx="16">
                  <c:v>290.20000000000005</c:v>
                </c:pt>
                <c:pt idx="17">
                  <c:v>321.60000000000002</c:v>
                </c:pt>
                <c:pt idx="18">
                  <c:v>353</c:v>
                </c:pt>
                <c:pt idx="19">
                  <c:v>384.4</c:v>
                </c:pt>
                <c:pt idx="20">
                  <c:v>415.79999999999995</c:v>
                </c:pt>
                <c:pt idx="21">
                  <c:v>447.19999999999993</c:v>
                </c:pt>
                <c:pt idx="22">
                  <c:v>478.59999999999991</c:v>
                </c:pt>
                <c:pt idx="23">
                  <c:v>509.99999999999989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F-40AA-883C-E1AB5FD01EA7}"/>
            </c:ext>
          </c:extLst>
        </c:ser>
        <c:ser>
          <c:idx val="1"/>
          <c:order val="1"/>
          <c:tx>
            <c:strRef>
              <c:f>'Ramberg–Osgood Equation'!$E$16</c:f>
              <c:strCache>
                <c:ptCount val="1"/>
                <c:pt idx="0">
                  <c:v>Ramberg-Osgood; True Stress - Strain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'Ramberg–Osgood Equation'!$F$18:$F$41</c:f>
              <c:numCache>
                <c:formatCode>0.00000</c:formatCode>
                <c:ptCount val="24"/>
                <c:pt idx="0">
                  <c:v>0</c:v>
                </c:pt>
                <c:pt idx="1">
                  <c:v>9.3360465153108048E-5</c:v>
                </c:pt>
                <c:pt idx="2">
                  <c:v>1.8752805855935513E-4</c:v>
                </c:pt>
                <c:pt idx="3">
                  <c:v>3.9778892705902963E-4</c:v>
                </c:pt>
                <c:pt idx="4">
                  <c:v>7.3172976020443269E-4</c:v>
                </c:pt>
                <c:pt idx="5">
                  <c:v>1.4304766896964425E-3</c:v>
                </c:pt>
                <c:pt idx="6">
                  <c:v>1.5626865549667774E-3</c:v>
                </c:pt>
                <c:pt idx="7">
                  <c:v>1.7081767778762197E-3</c:v>
                </c:pt>
                <c:pt idx="8">
                  <c:v>1.8681015979389653E-3</c:v>
                </c:pt>
                <c:pt idx="9">
                  <c:v>2.0436770751719405E-3</c:v>
                </c:pt>
                <c:pt idx="10">
                  <c:v>2.2361823433955132E-3</c:v>
                </c:pt>
                <c:pt idx="11">
                  <c:v>2.4469608232341516E-3</c:v>
                </c:pt>
                <c:pt idx="12">
                  <c:v>2.6774213918117689E-3</c:v>
                </c:pt>
                <c:pt idx="13">
                  <c:v>2.9290395058797912E-3</c:v>
                </c:pt>
                <c:pt idx="14">
                  <c:v>5.152560256150864E-3</c:v>
                </c:pt>
                <c:pt idx="15">
                  <c:v>8.7929201787466001E-3</c:v>
                </c:pt>
                <c:pt idx="16">
                  <c:v>1.4448522788994746E-2</c:v>
                </c:pt>
                <c:pt idx="17">
                  <c:v>2.2842614670600767E-2</c:v>
                </c:pt>
                <c:pt idx="18">
                  <c:v>3.4815888708247082E-2</c:v>
                </c:pt>
                <c:pt idx="19">
                  <c:v>5.1307031885598701E-2</c:v>
                </c:pt>
                <c:pt idx="20">
                  <c:v>7.3318666666435758E-2</c:v>
                </c:pt>
                <c:pt idx="21">
                  <c:v>0.10186756405224483</c:v>
                </c:pt>
                <c:pt idx="22">
                  <c:v>0.13792061027095123</c:v>
                </c:pt>
                <c:pt idx="23">
                  <c:v>0.1823215567939544</c:v>
                </c:pt>
              </c:numCache>
            </c:numRef>
          </c:xVal>
          <c:yVal>
            <c:numRef>
              <c:f>'Ramberg–Osgood Equation'!$E$18:$E$41</c:f>
              <c:numCache>
                <c:formatCode>0.00</c:formatCode>
                <c:ptCount val="24"/>
                <c:pt idx="0">
                  <c:v>0</c:v>
                </c:pt>
                <c:pt idx="1">
                  <c:v>19.601829950538189</c:v>
                </c:pt>
                <c:pt idx="2">
                  <c:v>39.207351789207365</c:v>
                </c:pt>
                <c:pt idx="3">
                  <c:v>78.43119285555639</c:v>
                </c:pt>
                <c:pt idx="4">
                  <c:v>117.68608291067291</c:v>
                </c:pt>
                <c:pt idx="5">
                  <c:v>157.02445924853058</c:v>
                </c:pt>
                <c:pt idx="6">
                  <c:v>161.95288395365367</c:v>
                </c:pt>
                <c:pt idx="7">
                  <c:v>166.88482544804535</c:v>
                </c:pt>
                <c:pt idx="8">
                  <c:v>171.82067886113416</c:v>
                </c:pt>
                <c:pt idx="9">
                  <c:v>176.76087326466697</c:v>
                </c:pt>
                <c:pt idx="10">
                  <c:v>181.70587349329608</c:v>
                </c:pt>
                <c:pt idx="11">
                  <c:v>186.65618200741619</c:v>
                </c:pt>
                <c:pt idx="12">
                  <c:v>191.61234079801835</c:v>
                </c:pt>
                <c:pt idx="13">
                  <c:v>196.57493333333338</c:v>
                </c:pt>
                <c:pt idx="14">
                  <c:v>228.57471600078964</c:v>
                </c:pt>
                <c:pt idx="15">
                  <c:v>261.0856417487214</c:v>
                </c:pt>
                <c:pt idx="16">
                  <c:v>294.42339877736873</c:v>
                </c:pt>
                <c:pt idx="17">
                  <c:v>329.03073043321075</c:v>
                </c:pt>
                <c:pt idx="18">
                  <c:v>365.50645714513752</c:v>
                </c:pt>
                <c:pt idx="19">
                  <c:v>404.63713761107539</c:v>
                </c:pt>
                <c:pt idx="20">
                  <c:v>447.43131597949173</c:v>
                </c:pt>
                <c:pt idx="21">
                  <c:v>495.15630771929762</c:v>
                </c:pt>
                <c:pt idx="22">
                  <c:v>549.37748170046962</c:v>
                </c:pt>
                <c:pt idx="23">
                  <c:v>611.99999999999977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F-40AA-883C-E1AB5FD0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2800"/>
        <c:axId val="198814720"/>
      </c:scatterChart>
      <c:valAx>
        <c:axId val="1988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/>
                  <a:t>Strain Ɛ [-]</a:t>
                </a:r>
              </a:p>
            </c:rich>
          </c:tx>
          <c:layout>
            <c:manualLayout>
              <c:xMode val="edge"/>
              <c:yMode val="edge"/>
              <c:x val="0.45255450768966055"/>
              <c:y val="0.922939157492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14720"/>
        <c:crosses val="autoZero"/>
        <c:crossBetween val="midCat"/>
        <c:majorUnit val="2.5000000000000005E-2"/>
      </c:valAx>
      <c:valAx>
        <c:axId val="198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/>
                  <a:t>Stress </a:t>
                </a:r>
                <a:r>
                  <a:rPr lang="el-GR" sz="1400" b="1"/>
                  <a:t>σ</a:t>
                </a:r>
                <a:r>
                  <a:rPr lang="de-DE" sz="1400" b="1"/>
                  <a:t> [N/mm²]</a:t>
                </a:r>
              </a:p>
            </c:rich>
          </c:tx>
          <c:layout>
            <c:manualLayout>
              <c:xMode val="edge"/>
              <c:yMode val="edge"/>
              <c:x val="1.6973133301105312E-2"/>
              <c:y val="0.33993064215389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378663009270026"/>
          <c:y val="0.67863464566929133"/>
          <c:w val="0.36626333255776927"/>
          <c:h val="0.1233035237111198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670342</xdr:colOff>
      <xdr:row>63</xdr:row>
      <xdr:rowOff>95250</xdr:rowOff>
    </xdr:from>
    <xdr:to>
      <xdr:col>35</xdr:col>
      <xdr:colOff>2939</xdr:colOff>
      <xdr:row>78</xdr:row>
      <xdr:rowOff>120088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54342" y="10115550"/>
          <a:ext cx="1605758" cy="2406088"/>
        </a:xfrm>
        <a:prstGeom prst="rect">
          <a:avLst/>
        </a:prstGeom>
      </xdr:spPr>
    </xdr:pic>
    <xdr:clientData/>
  </xdr:twoCellAnchor>
  <xdr:twoCellAnchor>
    <xdr:from>
      <xdr:col>8</xdr:col>
      <xdr:colOff>25400</xdr:colOff>
      <xdr:row>3</xdr:row>
      <xdr:rowOff>31750</xdr:rowOff>
    </xdr:from>
    <xdr:to>
      <xdr:col>19</xdr:col>
      <xdr:colOff>228600</xdr:colOff>
      <xdr:row>35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FB64-BDCF-42E7-983B-6E2994913659}">
  <sheetPr codeName="Tabelle2"/>
  <dimension ref="A2:AO136"/>
  <sheetViews>
    <sheetView tabSelected="1" topLeftCell="A24" zoomScale="115" zoomScaleNormal="115" workbookViewId="0">
      <selection activeCell="H32" sqref="H32"/>
    </sheetView>
  </sheetViews>
  <sheetFormatPr defaultColWidth="10.85546875" defaultRowHeight="12.75" x14ac:dyDescent="0.2"/>
  <cols>
    <col min="1" max="36" width="10.85546875" style="1"/>
    <col min="37" max="37" width="12.42578125" style="1" bestFit="1" customWidth="1"/>
    <col min="38" max="16384" width="10.85546875" style="1"/>
  </cols>
  <sheetData>
    <row r="2" spans="2:41" ht="15.75" x14ac:dyDescent="0.25">
      <c r="B2" s="20" t="s">
        <v>0</v>
      </c>
    </row>
    <row r="4" spans="2:41" x14ac:dyDescent="0.2">
      <c r="C4" s="2" t="s">
        <v>1</v>
      </c>
      <c r="D4" s="17" t="s">
        <v>14</v>
      </c>
      <c r="K4" s="3"/>
    </row>
    <row r="6" spans="2:41" x14ac:dyDescent="0.2">
      <c r="C6" s="2" t="s">
        <v>18</v>
      </c>
      <c r="D6" s="15">
        <v>210000</v>
      </c>
      <c r="E6" s="1" t="s">
        <v>16</v>
      </c>
      <c r="K6" s="4"/>
    </row>
    <row r="7" spans="2:41" x14ac:dyDescent="0.2">
      <c r="C7" s="2" t="s">
        <v>19</v>
      </c>
      <c r="D7" s="16">
        <v>510</v>
      </c>
      <c r="E7" s="1" t="s">
        <v>16</v>
      </c>
      <c r="K7" s="5"/>
    </row>
    <row r="8" spans="2:41" x14ac:dyDescent="0.2">
      <c r="C8" s="2" t="s">
        <v>20</v>
      </c>
      <c r="D8" s="16">
        <v>196</v>
      </c>
      <c r="E8" s="1" t="s">
        <v>16</v>
      </c>
      <c r="K8" s="5"/>
    </row>
    <row r="9" spans="2:41" x14ac:dyDescent="0.2">
      <c r="C9" s="2" t="s">
        <v>21</v>
      </c>
      <c r="D9" s="16">
        <v>20</v>
      </c>
      <c r="E9" s="1" t="s">
        <v>17</v>
      </c>
      <c r="K9" s="5"/>
    </row>
    <row r="10" spans="2:41" x14ac:dyDescent="0.2">
      <c r="C10" s="2" t="s">
        <v>15</v>
      </c>
      <c r="D10" s="16">
        <v>0.2</v>
      </c>
      <c r="E10" s="1" t="s">
        <v>17</v>
      </c>
      <c r="K10" s="5"/>
    </row>
    <row r="11" spans="2:41" x14ac:dyDescent="0.2">
      <c r="C11" s="2"/>
    </row>
    <row r="12" spans="2:41" x14ac:dyDescent="0.2">
      <c r="C12" s="2" t="s">
        <v>22</v>
      </c>
      <c r="D12" s="6">
        <f>(D9/100-D7/D6)*100</f>
        <v>19.75714285714286</v>
      </c>
      <c r="E12" s="1" t="s">
        <v>17</v>
      </c>
      <c r="K12" s="6"/>
    </row>
    <row r="13" spans="2:41" x14ac:dyDescent="0.2">
      <c r="C13" s="2" t="s">
        <v>23</v>
      </c>
      <c r="D13" s="6">
        <f>(LN((D12)/D10))/(LN(D7/D8))</f>
        <v>4.8028567333941181</v>
      </c>
      <c r="J13" s="4"/>
      <c r="K13" s="6"/>
    </row>
    <row r="14" spans="2:41" x14ac:dyDescent="0.2">
      <c r="D14" s="6"/>
      <c r="K14" s="6"/>
      <c r="AO14" s="7"/>
    </row>
    <row r="16" spans="2:41" x14ac:dyDescent="0.2">
      <c r="B16" s="21" t="s">
        <v>10</v>
      </c>
      <c r="E16" s="21" t="s">
        <v>11</v>
      </c>
    </row>
    <row r="17" spans="1:8" x14ac:dyDescent="0.2">
      <c r="B17" s="8" t="s">
        <v>2</v>
      </c>
      <c r="C17" s="4" t="s">
        <v>12</v>
      </c>
      <c r="E17" s="2" t="s">
        <v>3</v>
      </c>
      <c r="F17" s="4" t="s">
        <v>13</v>
      </c>
      <c r="G17" s="4" t="s">
        <v>4</v>
      </c>
    </row>
    <row r="18" spans="1:8" x14ac:dyDescent="0.2">
      <c r="A18" s="9">
        <v>1</v>
      </c>
      <c r="B18" s="6">
        <v>0</v>
      </c>
      <c r="C18" s="10">
        <f t="shared" ref="C18:C41" si="0">B18/$D$6+0.002*(B18/$D$8)^$D$13</f>
        <v>0</v>
      </c>
      <c r="E18" s="6">
        <f t="shared" ref="E18:E41" si="1">B18*(1+C18)</f>
        <v>0</v>
      </c>
      <c r="F18" s="10">
        <f>LN(1+B18)</f>
        <v>0</v>
      </c>
      <c r="G18" s="10">
        <v>0</v>
      </c>
    </row>
    <row r="19" spans="1:8" x14ac:dyDescent="0.2">
      <c r="A19" s="9">
        <v>2</v>
      </c>
      <c r="B19" s="6">
        <f>$D$8/10</f>
        <v>19.600000000000001</v>
      </c>
      <c r="C19" s="10">
        <f t="shared" si="0"/>
        <v>9.3364823376956848E-5</v>
      </c>
      <c r="E19" s="6">
        <f t="shared" si="1"/>
        <v>19.601829950538189</v>
      </c>
      <c r="F19" s="10">
        <f t="shared" ref="F19:F41" si="2">LN(1+C19)</f>
        <v>9.3360465153108048E-5</v>
      </c>
      <c r="G19" s="10">
        <f>F19-E19/$D$6</f>
        <v>1.841776959285793E-8</v>
      </c>
    </row>
    <row r="20" spans="1:8" x14ac:dyDescent="0.2">
      <c r="A20" s="9">
        <v>3</v>
      </c>
      <c r="B20" s="6">
        <f>$D$8/5</f>
        <v>39.200000000000003</v>
      </c>
      <c r="C20" s="10">
        <f t="shared" si="0"/>
        <v>1.8754564304484809E-4</v>
      </c>
      <c r="E20" s="6">
        <f t="shared" si="1"/>
        <v>39.207351789207365</v>
      </c>
      <c r="F20" s="10">
        <f t="shared" si="2"/>
        <v>1.8752805855935513E-4</v>
      </c>
      <c r="G20" s="10">
        <f t="shared" ref="G20:G41" si="3">F20-E20/$D$6</f>
        <v>8.2638337265338816E-7</v>
      </c>
    </row>
    <row r="21" spans="1:8" x14ac:dyDescent="0.2">
      <c r="A21" s="9">
        <v>4</v>
      </c>
      <c r="B21" s="6">
        <f>B20+$D$8/5</f>
        <v>78.400000000000006</v>
      </c>
      <c r="C21" s="10">
        <f t="shared" si="0"/>
        <v>3.978680555661185E-4</v>
      </c>
      <c r="E21" s="6">
        <f t="shared" si="1"/>
        <v>78.43119285555639</v>
      </c>
      <c r="F21" s="10">
        <f t="shared" si="2"/>
        <v>3.9778892705902963E-4</v>
      </c>
      <c r="G21" s="10">
        <f t="shared" si="3"/>
        <v>2.4307056318284938E-5</v>
      </c>
    </row>
    <row r="22" spans="1:8" x14ac:dyDescent="0.2">
      <c r="A22" s="9">
        <v>5</v>
      </c>
      <c r="B22" s="6">
        <f t="shared" ref="B22:B23" si="4">B21+$D$8/5</f>
        <v>117.60000000000001</v>
      </c>
      <c r="C22" s="10">
        <f t="shared" si="0"/>
        <v>7.3199753973542526E-4</v>
      </c>
      <c r="E22" s="18">
        <f t="shared" si="1"/>
        <v>117.68608291067291</v>
      </c>
      <c r="F22" s="10">
        <f t="shared" si="2"/>
        <v>7.3172976020443269E-4</v>
      </c>
      <c r="G22" s="19">
        <f t="shared" si="3"/>
        <v>1.7131984158218075E-4</v>
      </c>
    </row>
    <row r="23" spans="1:8" x14ac:dyDescent="0.2">
      <c r="A23" s="9">
        <v>6</v>
      </c>
      <c r="B23" s="6">
        <f t="shared" si="4"/>
        <v>156.80000000000001</v>
      </c>
      <c r="C23" s="10">
        <f t="shared" si="0"/>
        <v>1.4315003095062488E-3</v>
      </c>
      <c r="E23" s="18">
        <f t="shared" si="1"/>
        <v>157.02445924853058</v>
      </c>
      <c r="F23" s="10">
        <f t="shared" si="2"/>
        <v>1.4304766896964425E-3</v>
      </c>
      <c r="G23" s="19">
        <f t="shared" si="3"/>
        <v>6.8274116946534448E-4</v>
      </c>
    </row>
    <row r="24" spans="1:8" x14ac:dyDescent="0.2">
      <c r="A24" s="9">
        <v>7</v>
      </c>
      <c r="B24" s="6">
        <f>B23+$D$8*0.025</f>
        <v>161.70000000000002</v>
      </c>
      <c r="C24" s="10">
        <f t="shared" si="0"/>
        <v>1.5639081858604801E-3</v>
      </c>
      <c r="E24" s="18">
        <f t="shared" si="1"/>
        <v>161.95288395365367</v>
      </c>
      <c r="F24" s="10">
        <f t="shared" si="2"/>
        <v>1.5626865549667774E-3</v>
      </c>
      <c r="G24" s="19">
        <f t="shared" si="3"/>
        <v>7.9148234566366472E-4</v>
      </c>
    </row>
    <row r="25" spans="1:8" x14ac:dyDescent="0.2">
      <c r="A25" s="9">
        <v>8</v>
      </c>
      <c r="B25" s="6">
        <f t="shared" ref="B25:B31" si="5">B24+$D$8*0.025</f>
        <v>166.60000000000002</v>
      </c>
      <c r="C25" s="10">
        <f t="shared" si="0"/>
        <v>1.7096365428891003E-3</v>
      </c>
      <c r="E25" s="18">
        <f t="shared" si="1"/>
        <v>166.88482544804535</v>
      </c>
      <c r="F25" s="10">
        <f t="shared" si="2"/>
        <v>1.7081767778762197E-3</v>
      </c>
      <c r="G25" s="19">
        <f t="shared" si="3"/>
        <v>9.134871328855275E-4</v>
      </c>
    </row>
    <row r="26" spans="1:8" x14ac:dyDescent="0.2">
      <c r="A26" s="9">
        <v>9</v>
      </c>
      <c r="B26" s="6">
        <f t="shared" si="5"/>
        <v>171.50000000000003</v>
      </c>
      <c r="C26" s="10">
        <f t="shared" si="0"/>
        <v>1.869847586787877E-3</v>
      </c>
      <c r="E26" s="18">
        <f t="shared" si="1"/>
        <v>171.82067886113416</v>
      </c>
      <c r="F26" s="10">
        <f t="shared" si="2"/>
        <v>1.8681015979389653E-3</v>
      </c>
      <c r="G26" s="19">
        <f t="shared" si="3"/>
        <v>1.0499078890764217E-3</v>
      </c>
    </row>
    <row r="27" spans="1:8" x14ac:dyDescent="0.2">
      <c r="A27" s="9">
        <v>10</v>
      </c>
      <c r="B27" s="6">
        <f t="shared" si="5"/>
        <v>176.40000000000003</v>
      </c>
      <c r="C27" s="10">
        <f t="shared" si="0"/>
        <v>2.0457668065020089E-3</v>
      </c>
      <c r="E27" s="18">
        <f t="shared" si="1"/>
        <v>176.76087326466697</v>
      </c>
      <c r="F27" s="10">
        <f t="shared" si="2"/>
        <v>2.0436770751719405E-3</v>
      </c>
      <c r="G27" s="19">
        <f t="shared" si="3"/>
        <v>1.2019586310544788E-3</v>
      </c>
    </row>
    <row r="28" spans="1:8" x14ac:dyDescent="0.2">
      <c r="A28" s="9">
        <v>11</v>
      </c>
      <c r="B28" s="6">
        <f t="shared" si="5"/>
        <v>181.30000000000004</v>
      </c>
      <c r="C28" s="10">
        <f t="shared" si="0"/>
        <v>2.2386844638501435E-3</v>
      </c>
      <c r="E28" s="18">
        <f t="shared" si="1"/>
        <v>181.70587349329608</v>
      </c>
      <c r="F28" s="10">
        <f t="shared" si="2"/>
        <v>2.2361823433955132E-3</v>
      </c>
      <c r="G28" s="19">
        <f t="shared" si="3"/>
        <v>1.3709162791417223E-3</v>
      </c>
    </row>
    <row r="29" spans="1:8" x14ac:dyDescent="0.2">
      <c r="A29" s="9">
        <v>12</v>
      </c>
      <c r="B29" s="6">
        <f t="shared" si="5"/>
        <v>186.20000000000005</v>
      </c>
      <c r="C29" s="10">
        <f t="shared" si="0"/>
        <v>2.4499570752746563E-3</v>
      </c>
      <c r="E29" s="18">
        <f t="shared" si="1"/>
        <v>186.65618200741619</v>
      </c>
      <c r="F29" s="10">
        <f t="shared" si="2"/>
        <v>2.4469608232341516E-3</v>
      </c>
      <c r="G29" s="19">
        <f t="shared" si="3"/>
        <v>1.5581218612940747E-3</v>
      </c>
    </row>
    <row r="30" spans="1:8" x14ac:dyDescent="0.2">
      <c r="A30" s="9">
        <v>13</v>
      </c>
      <c r="B30" s="6">
        <f t="shared" si="5"/>
        <v>191.10000000000005</v>
      </c>
      <c r="C30" s="10">
        <f t="shared" si="0"/>
        <v>2.6810088854961078E-3</v>
      </c>
      <c r="E30" s="18">
        <f t="shared" si="1"/>
        <v>191.61234079801835</v>
      </c>
      <c r="F30" s="10">
        <f t="shared" si="2"/>
        <v>2.6774213918117689E-3</v>
      </c>
      <c r="G30" s="19">
        <f t="shared" si="3"/>
        <v>1.7649816737259673E-3</v>
      </c>
    </row>
    <row r="31" spans="1:8" x14ac:dyDescent="0.2">
      <c r="A31" s="9">
        <v>14</v>
      </c>
      <c r="B31" s="6">
        <f t="shared" si="5"/>
        <v>196.00000000000006</v>
      </c>
      <c r="C31" s="10">
        <f t="shared" si="0"/>
        <v>2.933333333333336E-3</v>
      </c>
      <c r="E31" s="18">
        <f t="shared" si="1"/>
        <v>196.57493333333338</v>
      </c>
      <c r="F31" s="10">
        <f t="shared" si="2"/>
        <v>2.9290395058797912E-3</v>
      </c>
      <c r="G31" s="19">
        <f t="shared" si="3"/>
        <v>1.9929683947686799E-3</v>
      </c>
    </row>
    <row r="32" spans="1:8" x14ac:dyDescent="0.2">
      <c r="A32" s="9">
        <v>15</v>
      </c>
      <c r="B32" s="6">
        <f>B31+($D$7-$D$8)*0.1</f>
        <v>227.40000000000006</v>
      </c>
      <c r="C32" s="10">
        <f t="shared" si="0"/>
        <v>5.1658575232611612E-3</v>
      </c>
      <c r="E32" s="18">
        <f t="shared" si="1"/>
        <v>228.57471600078964</v>
      </c>
      <c r="F32" s="10">
        <f t="shared" si="2"/>
        <v>5.152560256150864E-3</v>
      </c>
      <c r="G32" s="19">
        <f t="shared" si="3"/>
        <v>4.0641092275756751E-3</v>
      </c>
      <c r="H32" s="25">
        <f>F32-$F$31</f>
        <v>2.2235207502710728E-3</v>
      </c>
    </row>
    <row r="33" spans="1:10" x14ac:dyDescent="0.2">
      <c r="A33" s="9">
        <v>16</v>
      </c>
      <c r="B33" s="6">
        <f t="shared" ref="B33:B42" si="6">B32+($D$7-$D$8)*0.1</f>
        <v>258.80000000000007</v>
      </c>
      <c r="C33" s="10">
        <f t="shared" si="0"/>
        <v>8.8316914556466272E-3</v>
      </c>
      <c r="E33" s="18">
        <f t="shared" si="1"/>
        <v>261.0856417487214</v>
      </c>
      <c r="F33" s="10">
        <f t="shared" si="2"/>
        <v>8.7929201787466001E-3</v>
      </c>
      <c r="G33" s="19">
        <f t="shared" si="3"/>
        <v>7.549655218038403E-3</v>
      </c>
      <c r="H33" s="25">
        <f t="shared" ref="H33:H42" si="7">F33-$F$31</f>
        <v>5.8638806728668093E-3</v>
      </c>
    </row>
    <row r="34" spans="1:10" x14ac:dyDescent="0.2">
      <c r="A34" s="9">
        <v>17</v>
      </c>
      <c r="B34" s="6">
        <f t="shared" si="6"/>
        <v>290.20000000000005</v>
      </c>
      <c r="C34" s="10">
        <f t="shared" si="0"/>
        <v>1.4553407227321496E-2</v>
      </c>
      <c r="E34" s="18">
        <f t="shared" si="1"/>
        <v>294.42339877736873</v>
      </c>
      <c r="F34" s="10">
        <f t="shared" si="2"/>
        <v>1.4448522788994746E-2</v>
      </c>
      <c r="G34" s="19">
        <f t="shared" si="3"/>
        <v>1.304650660434061E-2</v>
      </c>
      <c r="H34" s="25">
        <f t="shared" si="7"/>
        <v>1.1519483283114956E-2</v>
      </c>
    </row>
    <row r="35" spans="1:10" x14ac:dyDescent="0.2">
      <c r="A35" s="9">
        <v>18</v>
      </c>
      <c r="B35" s="6">
        <f t="shared" si="6"/>
        <v>321.60000000000002</v>
      </c>
      <c r="C35" s="10">
        <f t="shared" si="0"/>
        <v>2.3105505078391448E-2</v>
      </c>
      <c r="E35" s="18">
        <f t="shared" si="1"/>
        <v>329.03073043321075</v>
      </c>
      <c r="F35" s="10">
        <f t="shared" si="2"/>
        <v>2.2842614670600767E-2</v>
      </c>
      <c r="G35" s="19">
        <f t="shared" si="3"/>
        <v>2.1275801668537857E-2</v>
      </c>
      <c r="H35" s="25">
        <f t="shared" si="7"/>
        <v>1.9913575164720976E-2</v>
      </c>
    </row>
    <row r="36" spans="1:10" x14ac:dyDescent="0.2">
      <c r="A36" s="9">
        <v>19</v>
      </c>
      <c r="B36" s="6">
        <f t="shared" si="6"/>
        <v>353</v>
      </c>
      <c r="C36" s="10">
        <f t="shared" si="0"/>
        <v>3.5429057068378213E-2</v>
      </c>
      <c r="E36" s="18">
        <f t="shared" si="1"/>
        <v>365.50645714513752</v>
      </c>
      <c r="F36" s="10">
        <f t="shared" si="2"/>
        <v>3.4815888708247082E-2</v>
      </c>
      <c r="G36" s="19">
        <f t="shared" si="3"/>
        <v>3.3075381769460711E-2</v>
      </c>
      <c r="H36" s="25">
        <f t="shared" si="7"/>
        <v>3.1886849202367291E-2</v>
      </c>
    </row>
    <row r="37" spans="1:10" x14ac:dyDescent="0.2">
      <c r="A37" s="9">
        <v>20</v>
      </c>
      <c r="B37" s="6">
        <f t="shared" si="6"/>
        <v>384.4</v>
      </c>
      <c r="C37" s="10">
        <f t="shared" si="0"/>
        <v>5.2646039570955754E-2</v>
      </c>
      <c r="E37" s="18">
        <f t="shared" si="1"/>
        <v>404.63713761107539</v>
      </c>
      <c r="F37" s="10">
        <f t="shared" si="2"/>
        <v>5.1307031885598701E-2</v>
      </c>
      <c r="G37" s="19">
        <f t="shared" si="3"/>
        <v>4.9380188373165011E-2</v>
      </c>
      <c r="H37" s="25">
        <f t="shared" si="7"/>
        <v>4.8377992379718911E-2</v>
      </c>
    </row>
    <row r="38" spans="1:10" x14ac:dyDescent="0.2">
      <c r="A38" s="9">
        <v>21</v>
      </c>
      <c r="B38" s="6">
        <f t="shared" si="6"/>
        <v>415.79999999999995</v>
      </c>
      <c r="C38" s="10">
        <f t="shared" si="0"/>
        <v>7.6073391004068763E-2</v>
      </c>
      <c r="E38" s="18">
        <f t="shared" si="1"/>
        <v>447.43131597949173</v>
      </c>
      <c r="F38" s="10">
        <f t="shared" si="2"/>
        <v>7.3318666666435758E-2</v>
      </c>
      <c r="G38" s="19">
        <f t="shared" si="3"/>
        <v>7.1188041352247697E-2</v>
      </c>
      <c r="H38" s="25">
        <f t="shared" si="7"/>
        <v>7.0389627160555968E-2</v>
      </c>
    </row>
    <row r="39" spans="1:10" x14ac:dyDescent="0.2">
      <c r="A39" s="9">
        <v>22</v>
      </c>
      <c r="B39" s="6">
        <f t="shared" si="6"/>
        <v>447.19999999999993</v>
      </c>
      <c r="C39" s="10">
        <f t="shared" si="0"/>
        <v>0.10723682405925249</v>
      </c>
      <c r="E39" s="18">
        <f t="shared" si="1"/>
        <v>495.15630771929762</v>
      </c>
      <c r="F39" s="10">
        <f t="shared" si="2"/>
        <v>0.10186756405224483</v>
      </c>
      <c r="G39" s="19">
        <f t="shared" si="3"/>
        <v>9.9509676872629127E-2</v>
      </c>
      <c r="H39" s="25">
        <f t="shared" si="7"/>
        <v>9.8938524546365036E-2</v>
      </c>
    </row>
    <row r="40" spans="1:10" x14ac:dyDescent="0.2">
      <c r="A40" s="9">
        <v>23</v>
      </c>
      <c r="B40" s="6">
        <f t="shared" si="6"/>
        <v>478.59999999999991</v>
      </c>
      <c r="C40" s="10">
        <f t="shared" si="0"/>
        <v>0.14788441642388145</v>
      </c>
      <c r="E40" s="18">
        <f t="shared" si="1"/>
        <v>549.37748170046962</v>
      </c>
      <c r="F40" s="10">
        <f t="shared" si="2"/>
        <v>0.13792061027095123</v>
      </c>
      <c r="G40" s="19">
        <f t="shared" si="3"/>
        <v>0.13530452702475851</v>
      </c>
      <c r="H40" s="25">
        <f t="shared" si="7"/>
        <v>0.13499157076507143</v>
      </c>
    </row>
    <row r="41" spans="1:10" x14ac:dyDescent="0.2">
      <c r="A41" s="9">
        <v>24</v>
      </c>
      <c r="B41" s="6">
        <f t="shared" si="6"/>
        <v>509.99999999999989</v>
      </c>
      <c r="C41" s="10">
        <f t="shared" si="0"/>
        <v>0.19999999999999984</v>
      </c>
      <c r="E41" s="18">
        <f t="shared" si="1"/>
        <v>611.99999999999977</v>
      </c>
      <c r="F41" s="10">
        <f t="shared" si="2"/>
        <v>0.1823215567939544</v>
      </c>
      <c r="G41" s="19">
        <f t="shared" si="3"/>
        <v>0.1794072710796687</v>
      </c>
      <c r="H41" s="25">
        <f t="shared" si="7"/>
        <v>0.17939251728807459</v>
      </c>
    </row>
    <row r="42" spans="1:10" x14ac:dyDescent="0.2">
      <c r="A42" s="9">
        <v>25</v>
      </c>
      <c r="B42" s="6">
        <f t="shared" si="6"/>
        <v>541.39999999999986</v>
      </c>
      <c r="C42" s="10">
        <f t="shared" ref="C42" si="8">B42/$D$6+0.002*(B42/$D$8)^$D$13</f>
        <v>0.2658163655330813</v>
      </c>
      <c r="E42" s="18">
        <f t="shared" ref="E42" si="9">B42*(1+C42)</f>
        <v>685.31298029960999</v>
      </c>
      <c r="F42" s="10">
        <f t="shared" ref="F42" si="10">LN(1+C42)</f>
        <v>0.23571726227934528</v>
      </c>
      <c r="G42" s="19">
        <f>F42-E42/$D$6</f>
        <v>0.23245386713506141</v>
      </c>
      <c r="H42" s="25">
        <f t="shared" si="7"/>
        <v>0.23278822277346548</v>
      </c>
    </row>
    <row r="43" spans="1:10" x14ac:dyDescent="0.2">
      <c r="A43" s="9"/>
      <c r="B43" s="11"/>
      <c r="C43" s="4"/>
      <c r="E43" s="6"/>
      <c r="F43" s="10"/>
      <c r="G43" s="10"/>
    </row>
    <row r="44" spans="1:10" x14ac:dyDescent="0.2">
      <c r="A44" s="9"/>
      <c r="E44" s="18"/>
      <c r="F44" s="24" t="s">
        <v>24</v>
      </c>
      <c r="G44" s="10"/>
      <c r="H44" s="10"/>
    </row>
    <row r="45" spans="1:10" x14ac:dyDescent="0.2">
      <c r="A45" s="9"/>
      <c r="B45" s="11"/>
      <c r="C45" s="4"/>
      <c r="E45" s="6"/>
      <c r="F45" s="10"/>
      <c r="G45" s="10"/>
      <c r="I45" s="22"/>
      <c r="J45" s="23"/>
    </row>
    <row r="46" spans="1:10" x14ac:dyDescent="0.2">
      <c r="A46" s="9"/>
      <c r="B46" s="11"/>
      <c r="C46" s="4"/>
      <c r="E46" s="6"/>
      <c r="F46" s="10"/>
      <c r="G46" s="10"/>
      <c r="I46" s="22"/>
      <c r="J46" s="23"/>
    </row>
    <row r="47" spans="1:10" x14ac:dyDescent="0.2">
      <c r="A47" s="9"/>
      <c r="B47" s="11"/>
      <c r="C47" s="4"/>
      <c r="E47" s="6"/>
      <c r="F47" s="10"/>
      <c r="G47" s="10"/>
      <c r="I47" s="22"/>
      <c r="J47" s="23"/>
    </row>
    <row r="48" spans="1:10" x14ac:dyDescent="0.2">
      <c r="A48" s="9"/>
      <c r="B48" s="11"/>
      <c r="C48" s="4"/>
      <c r="E48" s="6"/>
      <c r="F48" s="10"/>
      <c r="G48" s="10"/>
      <c r="I48" s="22"/>
      <c r="J48" s="23"/>
    </row>
    <row r="49" spans="1:10" x14ac:dyDescent="0.2">
      <c r="A49" s="9"/>
      <c r="B49" s="11"/>
      <c r="C49" s="4"/>
      <c r="E49" s="6"/>
      <c r="F49" s="10"/>
      <c r="G49" s="10"/>
      <c r="I49" s="22"/>
      <c r="J49" s="23"/>
    </row>
    <row r="50" spans="1:10" x14ac:dyDescent="0.2">
      <c r="A50" s="9"/>
      <c r="B50" s="11"/>
      <c r="C50" s="4"/>
      <c r="E50" s="6"/>
      <c r="F50" s="10"/>
      <c r="G50" s="10"/>
      <c r="I50" s="22"/>
      <c r="J50" s="23"/>
    </row>
    <row r="51" spans="1:10" x14ac:dyDescent="0.2">
      <c r="A51" s="9"/>
      <c r="B51" s="11"/>
      <c r="C51" s="4"/>
      <c r="E51" s="6"/>
      <c r="F51" s="10"/>
      <c r="G51" s="10"/>
      <c r="I51" s="22"/>
      <c r="J51" s="23"/>
    </row>
    <row r="52" spans="1:10" x14ac:dyDescent="0.2">
      <c r="A52" s="9"/>
      <c r="B52" s="11"/>
      <c r="C52" s="4"/>
      <c r="E52" s="6"/>
      <c r="F52" s="10"/>
      <c r="G52" s="10"/>
      <c r="I52" s="22"/>
      <c r="J52" s="23"/>
    </row>
    <row r="53" spans="1:10" x14ac:dyDescent="0.2">
      <c r="A53" s="9"/>
      <c r="B53" s="11"/>
      <c r="C53" s="4"/>
      <c r="E53" s="6"/>
      <c r="F53" s="10"/>
      <c r="G53" s="10"/>
      <c r="I53" s="22"/>
      <c r="J53" s="23"/>
    </row>
    <row r="54" spans="1:10" x14ac:dyDescent="0.2">
      <c r="A54" s="9"/>
      <c r="B54" s="11"/>
      <c r="C54" s="4"/>
      <c r="E54" s="6"/>
      <c r="F54" s="10"/>
      <c r="G54" s="10"/>
      <c r="I54" s="22"/>
      <c r="J54" s="23"/>
    </row>
    <row r="55" spans="1:10" x14ac:dyDescent="0.2">
      <c r="A55" s="9"/>
      <c r="B55" s="11"/>
      <c r="C55" s="4"/>
      <c r="E55" s="6"/>
      <c r="F55" s="10"/>
      <c r="G55" s="10"/>
      <c r="I55" s="22"/>
      <c r="J55" s="23"/>
    </row>
    <row r="56" spans="1:10" x14ac:dyDescent="0.2">
      <c r="A56" s="9"/>
      <c r="B56" s="11"/>
      <c r="C56" s="4"/>
      <c r="E56" s="6"/>
      <c r="F56" s="10"/>
      <c r="G56" s="10"/>
      <c r="I56" s="22"/>
      <c r="J56" s="23"/>
    </row>
    <row r="57" spans="1:10" x14ac:dyDescent="0.2">
      <c r="A57" s="9"/>
      <c r="B57" s="11"/>
      <c r="C57" s="4"/>
      <c r="E57" s="6"/>
      <c r="F57" s="10"/>
      <c r="G57" s="10"/>
      <c r="I57" s="22"/>
      <c r="J57" s="23"/>
    </row>
    <row r="58" spans="1:10" x14ac:dyDescent="0.2">
      <c r="A58" s="9"/>
      <c r="B58" s="11"/>
      <c r="C58" s="4"/>
      <c r="E58" s="6"/>
      <c r="F58" s="10"/>
      <c r="G58" s="10"/>
      <c r="I58" s="22"/>
      <c r="J58" s="23"/>
    </row>
    <row r="59" spans="1:10" x14ac:dyDescent="0.2">
      <c r="A59" s="9"/>
      <c r="B59" s="11"/>
      <c r="C59" s="4"/>
      <c r="E59" s="6"/>
      <c r="F59" s="10"/>
      <c r="G59" s="10"/>
      <c r="I59" s="22"/>
      <c r="J59" s="23"/>
    </row>
    <row r="60" spans="1:10" x14ac:dyDescent="0.2">
      <c r="A60" s="9"/>
      <c r="B60" s="11"/>
      <c r="C60" s="4"/>
      <c r="E60" s="6"/>
      <c r="F60" s="10"/>
      <c r="G60" s="10"/>
      <c r="I60" s="22"/>
      <c r="J60" s="23"/>
    </row>
    <row r="61" spans="1:10" x14ac:dyDescent="0.2">
      <c r="A61" s="9"/>
      <c r="B61" s="11"/>
      <c r="C61" s="4"/>
      <c r="E61" s="6"/>
      <c r="F61" s="10"/>
      <c r="G61" s="10"/>
      <c r="I61" s="22"/>
      <c r="J61" s="23"/>
    </row>
    <row r="62" spans="1:10" x14ac:dyDescent="0.2">
      <c r="A62" s="9"/>
      <c r="B62" s="11"/>
      <c r="C62" s="4"/>
      <c r="E62" s="6"/>
      <c r="F62" s="10"/>
      <c r="G62" s="10"/>
      <c r="I62" s="22"/>
      <c r="J62" s="23"/>
    </row>
    <row r="63" spans="1:10" x14ac:dyDescent="0.2">
      <c r="A63" s="9"/>
      <c r="B63" s="11"/>
      <c r="C63" s="4"/>
      <c r="E63" s="6"/>
      <c r="F63" s="10"/>
      <c r="G63" s="10"/>
      <c r="I63" s="22"/>
      <c r="J63" s="23"/>
    </row>
    <row r="64" spans="1:10" x14ac:dyDescent="0.2">
      <c r="A64" s="9"/>
      <c r="B64" s="11"/>
      <c r="C64" s="4"/>
      <c r="E64" s="6"/>
      <c r="F64" s="10"/>
      <c r="G64" s="10"/>
      <c r="I64" s="22"/>
      <c r="J64" s="23"/>
    </row>
    <row r="65" spans="1:37" x14ac:dyDescent="0.2">
      <c r="A65" s="9"/>
      <c r="B65" s="11"/>
      <c r="C65" s="4"/>
      <c r="E65" s="6"/>
      <c r="F65" s="10"/>
      <c r="G65" s="10"/>
    </row>
    <row r="66" spans="1:37" x14ac:dyDescent="0.2">
      <c r="A66" s="9"/>
      <c r="B66" s="11"/>
      <c r="C66" s="4"/>
      <c r="E66" s="6"/>
      <c r="F66" s="10"/>
      <c r="G66" s="10"/>
    </row>
    <row r="80" spans="1:37" x14ac:dyDescent="0.2">
      <c r="Z80" s="8"/>
      <c r="AA80" s="8"/>
      <c r="AB80" s="8"/>
      <c r="AC80" s="8"/>
      <c r="AD80" s="8"/>
      <c r="AG80" s="8" t="s">
        <v>5</v>
      </c>
      <c r="AH80" s="8" t="s">
        <v>6</v>
      </c>
      <c r="AI80" s="12" t="s">
        <v>7</v>
      </c>
      <c r="AJ80" s="8" t="s">
        <v>8</v>
      </c>
      <c r="AK80" s="12" t="s">
        <v>9</v>
      </c>
    </row>
    <row r="81" spans="1:37" x14ac:dyDescent="0.2">
      <c r="Z81" s="13"/>
      <c r="AA81" s="4"/>
      <c r="AB81" s="13"/>
      <c r="AC81" s="4"/>
      <c r="AD81" s="4"/>
      <c r="AG81" s="4">
        <v>200</v>
      </c>
      <c r="AH81" s="4">
        <v>9.5E-4</v>
      </c>
      <c r="AI81" s="11">
        <f>AG81*(1+AH81)</f>
        <v>200.19</v>
      </c>
      <c r="AJ81" s="14">
        <f>LN(1+AH81)</f>
        <v>9.4954903558820117E-4</v>
      </c>
      <c r="AK81" s="14">
        <f>AJ81-AI81/210000</f>
        <v>-3.7366786975130727E-6</v>
      </c>
    </row>
    <row r="82" spans="1:37" x14ac:dyDescent="0.2">
      <c r="Z82" s="13"/>
      <c r="AA82" s="4"/>
      <c r="AB82" s="13"/>
      <c r="AC82" s="4"/>
      <c r="AD82" s="4"/>
      <c r="AG82" s="4">
        <v>240</v>
      </c>
      <c r="AH82" s="4">
        <v>2.5000000000000001E-2</v>
      </c>
      <c r="AI82" s="4">
        <f t="shared" ref="AI82:AI86" si="11">AG82*(1+AH82)</f>
        <v>245.99999999999997</v>
      </c>
      <c r="AJ82" s="14">
        <f t="shared" ref="AJ82:AJ86" si="12">LN(1+AH82)</f>
        <v>2.4692612590371414E-2</v>
      </c>
      <c r="AK82" s="14">
        <f t="shared" ref="AK82:AK86" si="13">AJ82-AI82/210000</f>
        <v>2.3521184018942844E-2</v>
      </c>
    </row>
    <row r="83" spans="1:37" x14ac:dyDescent="0.2">
      <c r="Z83" s="13"/>
      <c r="AA83" s="4"/>
      <c r="AB83" s="13"/>
      <c r="AC83" s="4"/>
      <c r="AD83" s="4"/>
      <c r="AG83" s="4">
        <v>280</v>
      </c>
      <c r="AH83" s="4">
        <v>0.05</v>
      </c>
      <c r="AI83" s="4">
        <f t="shared" si="11"/>
        <v>294</v>
      </c>
      <c r="AJ83" s="14">
        <f t="shared" si="12"/>
        <v>4.8790164169432049E-2</v>
      </c>
      <c r="AK83" s="14">
        <f t="shared" si="13"/>
        <v>4.739016416943205E-2</v>
      </c>
    </row>
    <row r="84" spans="1:37" x14ac:dyDescent="0.2">
      <c r="Z84" s="13"/>
      <c r="AA84" s="4"/>
      <c r="AB84" s="13"/>
      <c r="AC84" s="4"/>
      <c r="AD84" s="4"/>
      <c r="AG84" s="4">
        <v>340</v>
      </c>
      <c r="AH84" s="4">
        <v>0.1</v>
      </c>
      <c r="AI84" s="4">
        <f t="shared" si="11"/>
        <v>374.00000000000006</v>
      </c>
      <c r="AJ84" s="14">
        <f t="shared" si="12"/>
        <v>9.5310179804324935E-2</v>
      </c>
      <c r="AK84" s="14">
        <f t="shared" si="13"/>
        <v>9.3529227423372552E-2</v>
      </c>
    </row>
    <row r="85" spans="1:37" x14ac:dyDescent="0.2">
      <c r="Z85" s="13"/>
      <c r="AA85" s="4"/>
      <c r="AB85" s="13"/>
      <c r="AC85" s="4"/>
      <c r="AD85" s="4"/>
      <c r="AG85" s="4">
        <v>380</v>
      </c>
      <c r="AH85" s="4">
        <v>0.15</v>
      </c>
      <c r="AI85" s="4">
        <f t="shared" si="11"/>
        <v>436.99999999999994</v>
      </c>
      <c r="AJ85" s="14">
        <f t="shared" si="12"/>
        <v>0.13976194237515863</v>
      </c>
      <c r="AK85" s="14">
        <f t="shared" si="13"/>
        <v>0.13768098999420625</v>
      </c>
    </row>
    <row r="86" spans="1:37" x14ac:dyDescent="0.2">
      <c r="Z86" s="13"/>
      <c r="AA86" s="4"/>
      <c r="AB86" s="13"/>
      <c r="AC86" s="4"/>
      <c r="AD86" s="4"/>
      <c r="AG86" s="4">
        <v>400</v>
      </c>
      <c r="AH86" s="4">
        <v>0.2</v>
      </c>
      <c r="AI86" s="4">
        <f t="shared" si="11"/>
        <v>480</v>
      </c>
      <c r="AJ86" s="14">
        <f t="shared" si="12"/>
        <v>0.18232155679395459</v>
      </c>
      <c r="AK86" s="14">
        <f t="shared" si="13"/>
        <v>0.18003584250824031</v>
      </c>
    </row>
    <row r="87" spans="1:37" x14ac:dyDescent="0.2">
      <c r="A87" s="9"/>
      <c r="AK87" s="14"/>
    </row>
    <row r="88" spans="1:37" x14ac:dyDescent="0.2">
      <c r="A88" s="9"/>
      <c r="AK88" s="14"/>
    </row>
    <row r="89" spans="1:37" x14ac:dyDescent="0.2">
      <c r="A89" s="9"/>
      <c r="AJ89" s="4"/>
      <c r="AK89" s="14"/>
    </row>
    <row r="90" spans="1:37" x14ac:dyDescent="0.2">
      <c r="A90" s="9"/>
      <c r="AJ90" s="4"/>
      <c r="AK90" s="14"/>
    </row>
    <row r="91" spans="1:37" x14ac:dyDescent="0.2">
      <c r="A91" s="9"/>
      <c r="AJ91" s="4"/>
      <c r="AK91" s="14"/>
    </row>
    <row r="92" spans="1:37" x14ac:dyDescent="0.2">
      <c r="A92" s="9"/>
      <c r="AJ92" s="4"/>
      <c r="AK92" s="14"/>
    </row>
    <row r="93" spans="1:37" x14ac:dyDescent="0.2">
      <c r="A93" s="9"/>
      <c r="AJ93" s="4"/>
      <c r="AK93" s="14"/>
    </row>
    <row r="94" spans="1:37" x14ac:dyDescent="0.2">
      <c r="A94" s="9"/>
      <c r="AJ94" s="4"/>
      <c r="AK94" s="14"/>
    </row>
    <row r="95" spans="1:37" x14ac:dyDescent="0.2">
      <c r="A95" s="9"/>
    </row>
    <row r="96" spans="1:37" x14ac:dyDescent="0.2">
      <c r="A96" s="9"/>
    </row>
    <row r="97" spans="1:4" x14ac:dyDescent="0.2">
      <c r="A97" s="9"/>
      <c r="B97" s="11"/>
      <c r="D97" s="4"/>
    </row>
    <row r="98" spans="1:4" x14ac:dyDescent="0.2">
      <c r="A98" s="9"/>
      <c r="B98" s="11"/>
      <c r="D98" s="4"/>
    </row>
    <row r="99" spans="1:4" x14ac:dyDescent="0.2">
      <c r="A99" s="9"/>
      <c r="B99" s="11"/>
      <c r="D99" s="4"/>
    </row>
    <row r="100" spans="1:4" x14ac:dyDescent="0.2">
      <c r="A100" s="9"/>
      <c r="B100" s="11"/>
      <c r="D100" s="4"/>
    </row>
    <row r="101" spans="1:4" x14ac:dyDescent="0.2">
      <c r="A101" s="9"/>
      <c r="B101" s="11"/>
      <c r="D101" s="4"/>
    </row>
    <row r="102" spans="1:4" x14ac:dyDescent="0.2">
      <c r="A102" s="9"/>
      <c r="B102" s="11"/>
      <c r="D102" s="4"/>
    </row>
    <row r="103" spans="1:4" x14ac:dyDescent="0.2">
      <c r="A103" s="9"/>
      <c r="B103" s="11"/>
      <c r="D103" s="4"/>
    </row>
    <row r="104" spans="1:4" x14ac:dyDescent="0.2">
      <c r="A104" s="9"/>
      <c r="B104" s="11"/>
      <c r="D104" s="4"/>
    </row>
    <row r="105" spans="1:4" x14ac:dyDescent="0.2">
      <c r="A105" s="9"/>
      <c r="B105" s="11"/>
      <c r="D105" s="4"/>
    </row>
    <row r="106" spans="1:4" x14ac:dyDescent="0.2">
      <c r="A106" s="9"/>
      <c r="D106" s="4"/>
    </row>
    <row r="107" spans="1:4" x14ac:dyDescent="0.2">
      <c r="D107" s="4"/>
    </row>
    <row r="108" spans="1:4" x14ac:dyDescent="0.2">
      <c r="D108" s="4"/>
    </row>
    <row r="109" spans="1:4" x14ac:dyDescent="0.2">
      <c r="D109" s="4"/>
    </row>
    <row r="110" spans="1:4" x14ac:dyDescent="0.2">
      <c r="D110" s="4"/>
    </row>
    <row r="111" spans="1:4" x14ac:dyDescent="0.2">
      <c r="D111" s="4"/>
    </row>
    <row r="112" spans="1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Ramberg–Osgood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Baer</dc:creator>
  <cp:lastModifiedBy>Айдинов Артем Сергеевич</cp:lastModifiedBy>
  <dcterms:created xsi:type="dcterms:W3CDTF">2015-06-05T18:19:34Z</dcterms:created>
  <dcterms:modified xsi:type="dcterms:W3CDTF">2025-10-12T18:15:12Z</dcterms:modified>
</cp:coreProperties>
</file>