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seguin/Desktop/Eng Design 1/"/>
    </mc:Choice>
  </mc:AlternateContent>
  <xr:revisionPtr revIDLastSave="0" documentId="8_{9FBB1CDF-2CD8-4642-8E88-4707963AF6DA}" xr6:coauthVersionLast="43" xr6:coauthVersionMax="43" xr10:uidLastSave="{00000000-0000-0000-0000-000000000000}"/>
  <bookViews>
    <workbookView xWindow="0" yWindow="460" windowWidth="23040" windowHeight="9060" activeTab="4" xr2:uid="{589843F0-FA9F-4AD9-97C7-85B7542F4411}"/>
  </bookViews>
  <sheets>
    <sheet name="Me" sheetId="1" r:id="rId1"/>
    <sheet name="Steve" sheetId="2" r:id="rId2"/>
    <sheet name="Sheet1" sheetId="5" r:id="rId3"/>
    <sheet name="Mikey" sheetId="3" r:id="rId4"/>
    <sheet name="Eva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" l="1"/>
  <c r="G4" i="1" l="1"/>
  <c r="G6" i="2"/>
  <c r="G5" i="4"/>
  <c r="G5" i="2"/>
  <c r="G3" i="1"/>
  <c r="G4" i="4"/>
  <c r="G4" i="2"/>
  <c r="G4" i="3"/>
  <c r="G3" i="3"/>
  <c r="G3" i="4"/>
  <c r="G3" i="2"/>
  <c r="P12" i="4"/>
  <c r="O12" i="4" s="1"/>
  <c r="P8" i="4"/>
  <c r="O8" i="4" s="1"/>
  <c r="P7" i="4"/>
  <c r="O7" i="4" s="1"/>
  <c r="F5" i="4"/>
  <c r="P5" i="4" s="1"/>
  <c r="O5" i="4" s="1"/>
  <c r="E5" i="4"/>
  <c r="B5" i="4"/>
  <c r="F4" i="4"/>
  <c r="P4" i="4" s="1"/>
  <c r="O4" i="4" s="1"/>
  <c r="B4" i="4"/>
  <c r="C4" i="4" s="1"/>
  <c r="D4" i="4" s="1"/>
  <c r="P3" i="4"/>
  <c r="O3" i="4" s="1"/>
  <c r="F3" i="4"/>
  <c r="E3" i="4" s="1"/>
  <c r="B3" i="4"/>
  <c r="C3" i="4" s="1"/>
  <c r="D3" i="4" s="1"/>
  <c r="P2" i="4"/>
  <c r="O2" i="4"/>
  <c r="F2" i="4"/>
  <c r="P11" i="4" s="1"/>
  <c r="O11" i="4" s="1"/>
  <c r="E2" i="4"/>
  <c r="B2" i="4"/>
  <c r="C2" i="4" s="1"/>
  <c r="D2" i="4" s="1"/>
  <c r="P9" i="3"/>
  <c r="O9" i="3" s="1"/>
  <c r="P7" i="3"/>
  <c r="O7" i="3" s="1"/>
  <c r="F4" i="3"/>
  <c r="E4" i="3" s="1"/>
  <c r="B4" i="3"/>
  <c r="F3" i="3"/>
  <c r="E3" i="3" s="1"/>
  <c r="B3" i="3"/>
  <c r="P12" i="3"/>
  <c r="O12" i="3" s="1"/>
  <c r="B2" i="3"/>
  <c r="C2" i="3" s="1"/>
  <c r="D2" i="3" s="1"/>
  <c r="C4" i="3" l="1"/>
  <c r="D4" i="3" s="1"/>
  <c r="P10" i="4"/>
  <c r="O10" i="4" s="1"/>
  <c r="P6" i="4"/>
  <c r="O6" i="4" s="1"/>
  <c r="C5" i="4"/>
  <c r="D5" i="4" s="1"/>
  <c r="P8" i="3"/>
  <c r="O8" i="3" s="1"/>
  <c r="P6" i="3"/>
  <c r="O6" i="3" s="1"/>
  <c r="C3" i="3"/>
  <c r="D3" i="3" s="1"/>
  <c r="P9" i="4"/>
  <c r="O9" i="4" s="1"/>
  <c r="E4" i="4"/>
  <c r="P4" i="3"/>
  <c r="O4" i="3" s="1"/>
  <c r="P11" i="3"/>
  <c r="O11" i="3" s="1"/>
  <c r="P2" i="3"/>
  <c r="O2" i="3" s="1"/>
  <c r="P10" i="3"/>
  <c r="O10" i="3" s="1"/>
  <c r="P3" i="3"/>
  <c r="O3" i="3" s="1"/>
  <c r="E2" i="3"/>
  <c r="P5" i="3"/>
  <c r="O5" i="3" s="1"/>
  <c r="P7" i="2"/>
  <c r="O7" i="2" s="1"/>
  <c r="F6" i="2"/>
  <c r="E6" i="2" s="1"/>
  <c r="B6" i="2"/>
  <c r="C6" i="2" s="1"/>
  <c r="D6" i="2" s="1"/>
  <c r="F5" i="2"/>
  <c r="E5" i="2"/>
  <c r="B5" i="2"/>
  <c r="C5" i="2" s="1"/>
  <c r="D5" i="2" s="1"/>
  <c r="F4" i="2"/>
  <c r="E4" i="2" s="1"/>
  <c r="B4" i="2"/>
  <c r="C4" i="2" s="1"/>
  <c r="D4" i="2" s="1"/>
  <c r="F3" i="2"/>
  <c r="E3" i="2" s="1"/>
  <c r="B3" i="2"/>
  <c r="C3" i="2" s="1"/>
  <c r="D3" i="2" s="1"/>
  <c r="F2" i="2"/>
  <c r="P12" i="2" s="1"/>
  <c r="O12" i="2" s="1"/>
  <c r="B2" i="2"/>
  <c r="C2" i="2" s="1"/>
  <c r="D2" i="2" s="1"/>
  <c r="C3" i="1"/>
  <c r="D3" i="1" s="1"/>
  <c r="B4" i="1"/>
  <c r="C4" i="1" s="1"/>
  <c r="D4" i="1" s="1"/>
  <c r="B3" i="1"/>
  <c r="B2" i="1"/>
  <c r="C2" i="1" s="1"/>
  <c r="D2" i="1" s="1"/>
  <c r="F3" i="1"/>
  <c r="F4" i="1"/>
  <c r="F2" i="1"/>
  <c r="P2" i="1" s="1"/>
  <c r="P10" i="2" l="1"/>
  <c r="O10" i="2" s="1"/>
  <c r="P5" i="2"/>
  <c r="O5" i="2" s="1"/>
  <c r="P9" i="2"/>
  <c r="O9" i="2" s="1"/>
  <c r="E2" i="2"/>
  <c r="P8" i="2"/>
  <c r="O8" i="2" s="1"/>
  <c r="P6" i="2"/>
  <c r="O6" i="2" s="1"/>
  <c r="P4" i="2"/>
  <c r="O4" i="2" s="1"/>
  <c r="P11" i="2"/>
  <c r="O11" i="2" s="1"/>
  <c r="P2" i="2"/>
  <c r="O2" i="2" s="1"/>
  <c r="P3" i="2"/>
  <c r="O3" i="2" s="1"/>
  <c r="O8" i="1"/>
  <c r="P3" i="1"/>
  <c r="O3" i="1" s="1"/>
  <c r="O6" i="1"/>
  <c r="O7" i="1"/>
  <c r="O10" i="1"/>
  <c r="O11" i="1"/>
  <c r="O12" i="1"/>
  <c r="P4" i="1"/>
  <c r="O4" i="1" s="1"/>
  <c r="O9" i="1"/>
  <c r="O5" i="1"/>
  <c r="O2" i="1"/>
  <c r="E2" i="1"/>
  <c r="E4" i="1"/>
  <c r="E3" i="1"/>
</calcChain>
</file>

<file path=xl/sharedStrings.xml><?xml version="1.0" encoding="utf-8"?>
<sst xmlns="http://schemas.openxmlformats.org/spreadsheetml/2006/main" count="54" uniqueCount="14">
  <si>
    <t>EBAC</t>
  </si>
  <si>
    <t>EPPM</t>
  </si>
  <si>
    <t>Drinking Period (Hrs)</t>
  </si>
  <si>
    <t>Body Weight (kg):</t>
  </si>
  <si>
    <t>Meas.PPM</t>
  </si>
  <si>
    <t>Meas.BAC</t>
  </si>
  <si>
    <t>Reading</t>
  </si>
  <si>
    <t>Calib. PPM</t>
  </si>
  <si>
    <t>Calib. BAC</t>
  </si>
  <si>
    <t>% Alc. Cont</t>
  </si>
  <si>
    <t>Fl. Oz</t>
  </si>
  <si>
    <t>Bottles</t>
  </si>
  <si>
    <t>#Std.Drinks</t>
  </si>
  <si>
    <t>Measured 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</si>
</sst>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BAC vs EBAC</a:t>
            </a:r>
            <a:endParaRPr lang="en-US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Me!$F$1</c:f>
              <c:strCache>
                <c:ptCount val="1"/>
                <c:pt idx="0">
                  <c:v>Meas.BAC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100087489063869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Me!$C$2:$C$12</c:f>
              <c:numCache>
                <c:formatCode>General</c:formatCode>
                <c:ptCount val="11"/>
                <c:pt idx="0">
                  <c:v>0</c:v>
                </c:pt>
                <c:pt idx="1">
                  <c:v>3.6167827884429848E-2</c:v>
                </c:pt>
                <c:pt idx="2">
                  <c:v>5.98356557688597E-2</c:v>
                </c:pt>
              </c:numCache>
            </c:numRef>
          </c:xVal>
          <c:yVal>
            <c:numRef>
              <c:f>Me!$F$2:$F$12</c:f>
              <c:numCache>
                <c:formatCode>General</c:formatCode>
                <c:ptCount val="11"/>
                <c:pt idx="0">
                  <c:v>4.2000000000000003E-2</c:v>
                </c:pt>
                <c:pt idx="1">
                  <c:v>7.8E-2</c:v>
                </c:pt>
                <c:pt idx="2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7-4062-9450-117B68B5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29680"/>
        <c:axId val="296930664"/>
      </c:scatterChart>
      <c:valAx>
        <c:axId val="2969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EBAC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0664"/>
        <c:crosses val="autoZero"/>
        <c:crossBetween val="midCat"/>
      </c:valAx>
      <c:valAx>
        <c:axId val="29693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BAC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Value vs EBAC</a:t>
            </a:r>
            <a:endParaRPr lang="en-US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Me!$F$1</c:f>
              <c:strCache>
                <c:ptCount val="1"/>
                <c:pt idx="0">
                  <c:v>Meas.BAC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Me!$C$2:$C$12</c:f>
              <c:numCache>
                <c:formatCode>General</c:formatCode>
                <c:ptCount val="11"/>
                <c:pt idx="0">
                  <c:v>0</c:v>
                </c:pt>
                <c:pt idx="1">
                  <c:v>3.6167827884429848E-2</c:v>
                </c:pt>
                <c:pt idx="2">
                  <c:v>5.98356557688597E-2</c:v>
                </c:pt>
              </c:numCache>
            </c:numRef>
          </c:xVal>
          <c:yVal>
            <c:numRef>
              <c:f>Me!$F$2:$F$12</c:f>
              <c:numCache>
                <c:formatCode>General</c:formatCode>
                <c:ptCount val="11"/>
                <c:pt idx="0">
                  <c:v>4.2000000000000003E-2</c:v>
                </c:pt>
                <c:pt idx="1">
                  <c:v>7.8E-2</c:v>
                </c:pt>
                <c:pt idx="2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6-4593-80B7-E38CC1C05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29680"/>
        <c:axId val="296930664"/>
      </c:scatterChart>
      <c:valAx>
        <c:axId val="2969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0664"/>
        <c:crosses val="autoZero"/>
        <c:crossBetween val="midCat"/>
      </c:valAx>
      <c:valAx>
        <c:axId val="29693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BAC vs EBAC</a:t>
            </a:r>
            <a:endParaRPr lang="en-US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Steve!$F$1</c:f>
              <c:strCache>
                <c:ptCount val="1"/>
                <c:pt idx="0">
                  <c:v>Meas.BAC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tx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39901805250314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Steve!$C$2:$C$12</c:f>
              <c:numCache>
                <c:formatCode>General</c:formatCode>
                <c:ptCount val="11"/>
                <c:pt idx="0">
                  <c:v>0</c:v>
                </c:pt>
                <c:pt idx="1">
                  <c:v>1.8419422941590428E-2</c:v>
                </c:pt>
                <c:pt idx="2">
                  <c:v>3.1838845883180859E-2</c:v>
                </c:pt>
                <c:pt idx="3">
                  <c:v>3.8758268824771291E-2</c:v>
                </c:pt>
                <c:pt idx="4">
                  <c:v>5.476157635467982E-2</c:v>
                </c:pt>
              </c:numCache>
            </c:numRef>
          </c:xVal>
          <c:yVal>
            <c:numRef>
              <c:f>Steve!$F$2:$F$12</c:f>
              <c:numCache>
                <c:formatCode>General</c:formatCode>
                <c:ptCount val="11"/>
                <c:pt idx="0">
                  <c:v>4.2000000000000003E-2</c:v>
                </c:pt>
                <c:pt idx="1">
                  <c:v>5.6000000000000001E-2</c:v>
                </c:pt>
                <c:pt idx="2">
                  <c:v>7.0000000000000007E-2</c:v>
                </c:pt>
                <c:pt idx="3">
                  <c:v>6.3E-2</c:v>
                </c:pt>
                <c:pt idx="4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C-455C-9D7A-487AB58C5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29680"/>
        <c:axId val="296930664"/>
      </c:scatterChart>
      <c:valAx>
        <c:axId val="2969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EBAC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0664"/>
        <c:crosses val="autoZero"/>
        <c:crossBetween val="midCat"/>
      </c:valAx>
      <c:valAx>
        <c:axId val="29693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BAC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BAC vs Estimated</a:t>
            </a:r>
            <a:r>
              <a:rPr lang="en-US" baseline="0"/>
              <a:t> BAC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Measured BAC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tx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542213473315833E-2"/>
                  <c:y val="0.35390602216389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3.6167827884429848E-2</c:v>
                </c:pt>
                <c:pt idx="2">
                  <c:v>5.98356557688597E-2</c:v>
                </c:pt>
                <c:pt idx="3">
                  <c:v>0</c:v>
                </c:pt>
                <c:pt idx="4">
                  <c:v>1.8419422941590428E-2</c:v>
                </c:pt>
                <c:pt idx="5">
                  <c:v>3.1838845883180859E-2</c:v>
                </c:pt>
                <c:pt idx="6">
                  <c:v>3.8758268824771291E-2</c:v>
                </c:pt>
                <c:pt idx="7">
                  <c:v>5.476157635467982E-2</c:v>
                </c:pt>
                <c:pt idx="8">
                  <c:v>0</c:v>
                </c:pt>
                <c:pt idx="9">
                  <c:v>3.1954260473069256E-2</c:v>
                </c:pt>
                <c:pt idx="10">
                  <c:v>6.1108520946138514E-2</c:v>
                </c:pt>
                <c:pt idx="11">
                  <c:v>0</c:v>
                </c:pt>
                <c:pt idx="12">
                  <c:v>2.5018321465717263E-2</c:v>
                </c:pt>
                <c:pt idx="13">
                  <c:v>4.6036642931434529E-2</c:v>
                </c:pt>
                <c:pt idx="14">
                  <c:v>5.8554964397151785E-2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4.2000000000000003E-2</c:v>
                </c:pt>
                <c:pt idx="1">
                  <c:v>7.8E-2</c:v>
                </c:pt>
                <c:pt idx="2">
                  <c:v>8.3000000000000004E-2</c:v>
                </c:pt>
                <c:pt idx="3">
                  <c:v>4.2000000000000003E-2</c:v>
                </c:pt>
                <c:pt idx="4">
                  <c:v>5.6000000000000001E-2</c:v>
                </c:pt>
                <c:pt idx="5">
                  <c:v>7.0000000000000007E-2</c:v>
                </c:pt>
                <c:pt idx="6">
                  <c:v>6.3E-2</c:v>
                </c:pt>
                <c:pt idx="7">
                  <c:v>0.09</c:v>
                </c:pt>
                <c:pt idx="8">
                  <c:v>4.2000000000000003E-2</c:v>
                </c:pt>
                <c:pt idx="9">
                  <c:v>7.1999999999999995E-2</c:v>
                </c:pt>
                <c:pt idx="10">
                  <c:v>0.114</c:v>
                </c:pt>
                <c:pt idx="11">
                  <c:v>4.2000000000000003E-2</c:v>
                </c:pt>
                <c:pt idx="12">
                  <c:v>7.5999999999999998E-2</c:v>
                </c:pt>
                <c:pt idx="13">
                  <c:v>0.10199999999999999</c:v>
                </c:pt>
                <c:pt idx="14">
                  <c:v>0.10199999999999999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C-4D04-AA6D-BE836D51D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22688"/>
        <c:axId val="395123016"/>
      </c:scatterChart>
      <c:valAx>
        <c:axId val="39512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3016"/>
        <c:crosses val="autoZero"/>
        <c:crossBetween val="midCat"/>
      </c:valAx>
      <c:valAx>
        <c:axId val="39512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Value vs EBAC</a:t>
            </a:r>
            <a:endParaRPr lang="en-US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Me!$F$1</c:f>
              <c:strCache>
                <c:ptCount val="1"/>
                <c:pt idx="0">
                  <c:v>Meas.BAC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Me!$C$2:$C$12</c:f>
              <c:numCache>
                <c:formatCode>General</c:formatCode>
                <c:ptCount val="11"/>
                <c:pt idx="0">
                  <c:v>0</c:v>
                </c:pt>
                <c:pt idx="1">
                  <c:v>3.6167827884429848E-2</c:v>
                </c:pt>
                <c:pt idx="2">
                  <c:v>5.98356557688597E-2</c:v>
                </c:pt>
              </c:numCache>
            </c:numRef>
          </c:xVal>
          <c:yVal>
            <c:numRef>
              <c:f>Me!$F$2:$F$12</c:f>
              <c:numCache>
                <c:formatCode>General</c:formatCode>
                <c:ptCount val="11"/>
                <c:pt idx="0">
                  <c:v>4.2000000000000003E-2</c:v>
                </c:pt>
                <c:pt idx="1">
                  <c:v>7.8E-2</c:v>
                </c:pt>
                <c:pt idx="2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6-41DD-BF37-1E53446B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29680"/>
        <c:axId val="296930664"/>
      </c:scatterChart>
      <c:valAx>
        <c:axId val="2969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0664"/>
        <c:crosses val="autoZero"/>
        <c:crossBetween val="midCat"/>
      </c:valAx>
      <c:valAx>
        <c:axId val="29693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BAC vs EBAC</a:t>
            </a:r>
            <a:endParaRPr lang="en-US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Steve!$F$1</c:f>
              <c:strCache>
                <c:ptCount val="1"/>
                <c:pt idx="0">
                  <c:v>Meas.BAC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tx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402588770673537"/>
                  <c:y val="1.5491032370953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Mikey!$C$2:$C$12</c:f>
              <c:numCache>
                <c:formatCode>General</c:formatCode>
                <c:ptCount val="11"/>
                <c:pt idx="0">
                  <c:v>0</c:v>
                </c:pt>
                <c:pt idx="1">
                  <c:v>3.1954260473069256E-2</c:v>
                </c:pt>
                <c:pt idx="2">
                  <c:v>6.1108520946138514E-2</c:v>
                </c:pt>
              </c:numCache>
            </c:numRef>
          </c:xVal>
          <c:yVal>
            <c:numRef>
              <c:f>Mikey!$F$2:$F$12</c:f>
              <c:numCache>
                <c:formatCode>General</c:formatCode>
                <c:ptCount val="11"/>
                <c:pt idx="0">
                  <c:v>4.2000000000000003E-2</c:v>
                </c:pt>
                <c:pt idx="1">
                  <c:v>7.1999999999999995E-2</c:v>
                </c:pt>
                <c:pt idx="2">
                  <c:v>0.114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D-43D7-9827-DBD4142DA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29680"/>
        <c:axId val="296930664"/>
      </c:scatterChart>
      <c:valAx>
        <c:axId val="2969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EBAC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0664"/>
        <c:crosses val="autoZero"/>
        <c:crossBetween val="midCat"/>
      </c:valAx>
      <c:valAx>
        <c:axId val="29693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BAC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Value vs EBAC</a:t>
            </a:r>
            <a:endParaRPr lang="en-US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Me!$F$1</c:f>
              <c:strCache>
                <c:ptCount val="1"/>
                <c:pt idx="0">
                  <c:v>Meas.BAC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Me!$C$2:$C$12</c:f>
              <c:numCache>
                <c:formatCode>General</c:formatCode>
                <c:ptCount val="11"/>
                <c:pt idx="0">
                  <c:v>0</c:v>
                </c:pt>
                <c:pt idx="1">
                  <c:v>3.6167827884429848E-2</c:v>
                </c:pt>
                <c:pt idx="2">
                  <c:v>5.98356557688597E-2</c:v>
                </c:pt>
              </c:numCache>
            </c:numRef>
          </c:xVal>
          <c:yVal>
            <c:numRef>
              <c:f>Me!$F$2:$F$12</c:f>
              <c:numCache>
                <c:formatCode>General</c:formatCode>
                <c:ptCount val="11"/>
                <c:pt idx="0">
                  <c:v>4.2000000000000003E-2</c:v>
                </c:pt>
                <c:pt idx="1">
                  <c:v>7.8E-2</c:v>
                </c:pt>
                <c:pt idx="2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1-4DCC-9A0F-D61A032D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29680"/>
        <c:axId val="296930664"/>
      </c:scatterChart>
      <c:valAx>
        <c:axId val="2969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0664"/>
        <c:crosses val="autoZero"/>
        <c:crossBetween val="midCat"/>
      </c:valAx>
      <c:valAx>
        <c:axId val="29693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BAC vs EBAC</a:t>
            </a:r>
            <a:endParaRPr lang="en-US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Steve!$F$1</c:f>
              <c:strCache>
                <c:ptCount val="1"/>
                <c:pt idx="0">
                  <c:v>Meas.BAC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tx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962483201614585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Evan!$C$2:$C$12</c:f>
              <c:numCache>
                <c:formatCode>General</c:formatCode>
                <c:ptCount val="11"/>
                <c:pt idx="0">
                  <c:v>0</c:v>
                </c:pt>
                <c:pt idx="1">
                  <c:v>2.5018321465717263E-2</c:v>
                </c:pt>
                <c:pt idx="2">
                  <c:v>4.6036642931434529E-2</c:v>
                </c:pt>
                <c:pt idx="3">
                  <c:v>5.8554964397151785E-2</c:v>
                </c:pt>
              </c:numCache>
            </c:numRef>
          </c:xVal>
          <c:yVal>
            <c:numRef>
              <c:f>Evan!$F$2:$F$12</c:f>
              <c:numCache>
                <c:formatCode>General</c:formatCode>
                <c:ptCount val="11"/>
                <c:pt idx="0">
                  <c:v>4.2000000000000003E-2</c:v>
                </c:pt>
                <c:pt idx="1">
                  <c:v>7.5999999999999998E-2</c:v>
                </c:pt>
                <c:pt idx="2">
                  <c:v>0.10199999999999999</c:v>
                </c:pt>
                <c:pt idx="3">
                  <c:v>0.10199999999999999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E-49D1-A00E-97B53B57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29680"/>
        <c:axId val="296930664"/>
      </c:scatterChart>
      <c:valAx>
        <c:axId val="2969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EBAC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0664"/>
        <c:crosses val="autoZero"/>
        <c:crossBetween val="midCat"/>
      </c:valAx>
      <c:valAx>
        <c:axId val="29693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BAC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13</xdr:row>
      <xdr:rowOff>167640</xdr:rowOff>
    </xdr:from>
    <xdr:to>
      <xdr:col>13</xdr:col>
      <xdr:colOff>617220</xdr:colOff>
      <xdr:row>28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6ECAB-6265-41BD-8395-6397EC8E9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13</xdr:row>
      <xdr:rowOff>167640</xdr:rowOff>
    </xdr:from>
    <xdr:to>
      <xdr:col>13</xdr:col>
      <xdr:colOff>617220</xdr:colOff>
      <xdr:row>28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D034C-3E6E-4BD7-9BD4-3FE903DCF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13</xdr:row>
      <xdr:rowOff>167640</xdr:rowOff>
    </xdr:from>
    <xdr:to>
      <xdr:col>13</xdr:col>
      <xdr:colOff>617220</xdr:colOff>
      <xdr:row>28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A6CD83-00B0-4DEB-A4AE-A35BAFCAB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7</xdr:row>
      <xdr:rowOff>7620</xdr:rowOff>
    </xdr:from>
    <xdr:to>
      <xdr:col>14</xdr:col>
      <xdr:colOff>533400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7CD37-280F-46BE-9A33-0E606B3D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13</xdr:row>
      <xdr:rowOff>167640</xdr:rowOff>
    </xdr:from>
    <xdr:to>
      <xdr:col>13</xdr:col>
      <xdr:colOff>617220</xdr:colOff>
      <xdr:row>28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F1FB4C-3A1B-42C2-8E22-0B0ABA617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13</xdr:row>
      <xdr:rowOff>167640</xdr:rowOff>
    </xdr:from>
    <xdr:to>
      <xdr:col>13</xdr:col>
      <xdr:colOff>617220</xdr:colOff>
      <xdr:row>28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597D09-3FA8-4861-9027-AC51C7389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13</xdr:row>
      <xdr:rowOff>167640</xdr:rowOff>
    </xdr:from>
    <xdr:to>
      <xdr:col>13</xdr:col>
      <xdr:colOff>617220</xdr:colOff>
      <xdr:row>28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FB721C-1D52-4F4D-B551-28FB5C812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13</xdr:row>
      <xdr:rowOff>167640</xdr:rowOff>
    </xdr:from>
    <xdr:to>
      <xdr:col>13</xdr:col>
      <xdr:colOff>617220</xdr:colOff>
      <xdr:row>28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22A10C-31FE-4AA8-89E8-BB0C6BBCB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AA88-0CF5-47F1-9820-F21A1EE92CA3}">
  <dimension ref="A1:P17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5.1640625" customWidth="1"/>
    <col min="2" max="2" width="10" customWidth="1"/>
    <col min="5" max="6" width="9.5" customWidth="1"/>
    <col min="7" max="7" width="13.1640625" customWidth="1"/>
    <col min="10" max="10" width="15.33203125" customWidth="1"/>
    <col min="14" max="14" width="12.83203125" customWidth="1"/>
    <col min="15" max="15" width="10.33203125" customWidth="1"/>
    <col min="16" max="16" width="9.1640625" customWidth="1"/>
  </cols>
  <sheetData>
    <row r="1" spans="1:16" x14ac:dyDescent="0.2">
      <c r="A1" t="s">
        <v>11</v>
      </c>
      <c r="B1" t="s">
        <v>12</v>
      </c>
      <c r="C1" t="s">
        <v>0</v>
      </c>
      <c r="D1" t="s">
        <v>1</v>
      </c>
      <c r="E1" t="s">
        <v>4</v>
      </c>
      <c r="F1" t="s">
        <v>5</v>
      </c>
      <c r="G1" t="s">
        <v>2</v>
      </c>
      <c r="I1" t="s">
        <v>6</v>
      </c>
      <c r="O1" t="s">
        <v>7</v>
      </c>
      <c r="P1" t="s">
        <v>8</v>
      </c>
    </row>
    <row r="2" spans="1:16" x14ac:dyDescent="0.2">
      <c r="A2">
        <v>0</v>
      </c>
      <c r="B2">
        <f>A2*D17*B17/(100*0.6)</f>
        <v>0</v>
      </c>
      <c r="C2">
        <f>((0.806*B2*1.2)/(0.58*K11)-(0.015*G2))</f>
        <v>0</v>
      </c>
      <c r="D2">
        <f>100*C2/0.21</f>
        <v>0</v>
      </c>
      <c r="E2">
        <f>100*F2/0.21</f>
        <v>20</v>
      </c>
      <c r="F2">
        <f>I2/1000</f>
        <v>4.2000000000000003E-2</v>
      </c>
      <c r="G2">
        <v>0</v>
      </c>
      <c r="I2">
        <v>42</v>
      </c>
      <c r="O2">
        <f>100*P2/0.21</f>
        <v>0</v>
      </c>
      <c r="P2">
        <f>F2-F2</f>
        <v>0</v>
      </c>
    </row>
    <row r="3" spans="1:16" x14ac:dyDescent="0.2">
      <c r="A3">
        <v>1</v>
      </c>
      <c r="B3">
        <f>A3*D17*B17/(100*0.6)</f>
        <v>1.5</v>
      </c>
      <c r="C3">
        <f>((0.806*B3*1.2)/(0.58*K11)-(0.015*G3))</f>
        <v>3.6167827884429848E-2</v>
      </c>
      <c r="D3">
        <f>100*C3/0.21</f>
        <v>17.222775183061835</v>
      </c>
      <c r="E3">
        <f t="shared" ref="E3:E4" si="0">100*F3/0.21</f>
        <v>37.142857142857146</v>
      </c>
      <c r="F3">
        <f>I3/1000</f>
        <v>7.8E-2</v>
      </c>
      <c r="G3">
        <f>25/60</f>
        <v>0.41666666666666669</v>
      </c>
      <c r="I3">
        <v>78</v>
      </c>
      <c r="O3">
        <f t="shared" ref="O3:O12" si="1">100*P3/0.21</f>
        <v>17.142857142857142</v>
      </c>
      <c r="P3">
        <f>F3-F2</f>
        <v>3.5999999999999997E-2</v>
      </c>
    </row>
    <row r="4" spans="1:16" x14ac:dyDescent="0.2">
      <c r="A4">
        <v>2</v>
      </c>
      <c r="B4">
        <f>A4*D17*B17/(100*0.6)</f>
        <v>3</v>
      </c>
      <c r="C4">
        <f>((0.806*B4*1.2)/(0.58*K11)-(0.015*G4))</f>
        <v>5.98356557688597E-2</v>
      </c>
      <c r="D4">
        <f>100*C4/0.21</f>
        <v>28.493169413742713</v>
      </c>
      <c r="E4">
        <f t="shared" si="0"/>
        <v>39.523809523809526</v>
      </c>
      <c r="F4">
        <f t="shared" ref="F4" si="2">I4/1000</f>
        <v>8.3000000000000004E-2</v>
      </c>
      <c r="G4">
        <f>1+40/60</f>
        <v>1.6666666666666665</v>
      </c>
      <c r="I4">
        <v>83</v>
      </c>
      <c r="O4">
        <f t="shared" si="1"/>
        <v>19.523809523809526</v>
      </c>
      <c r="P4">
        <f>F4-F2</f>
        <v>4.1000000000000002E-2</v>
      </c>
    </row>
    <row r="5" spans="1:16" x14ac:dyDescent="0.2">
      <c r="O5">
        <f t="shared" si="1"/>
        <v>0</v>
      </c>
    </row>
    <row r="6" spans="1:16" x14ac:dyDescent="0.2">
      <c r="O6">
        <f t="shared" si="1"/>
        <v>0</v>
      </c>
    </row>
    <row r="7" spans="1:16" x14ac:dyDescent="0.2">
      <c r="O7">
        <f t="shared" si="1"/>
        <v>0</v>
      </c>
    </row>
    <row r="8" spans="1:16" x14ac:dyDescent="0.2">
      <c r="O8">
        <f t="shared" si="1"/>
        <v>0</v>
      </c>
    </row>
    <row r="9" spans="1:16" x14ac:dyDescent="0.2">
      <c r="O9">
        <f t="shared" si="1"/>
        <v>0</v>
      </c>
    </row>
    <row r="10" spans="1:16" x14ac:dyDescent="0.2">
      <c r="O10">
        <f t="shared" si="1"/>
        <v>0</v>
      </c>
    </row>
    <row r="11" spans="1:16" x14ac:dyDescent="0.2">
      <c r="J11" t="s">
        <v>3</v>
      </c>
      <c r="K11">
        <v>58.97</v>
      </c>
      <c r="O11">
        <f t="shared" si="1"/>
        <v>0</v>
      </c>
    </row>
    <row r="12" spans="1:16" x14ac:dyDescent="0.2">
      <c r="O12">
        <f t="shared" si="1"/>
        <v>0</v>
      </c>
    </row>
    <row r="16" spans="1:16" x14ac:dyDescent="0.2">
      <c r="B16" t="s">
        <v>9</v>
      </c>
      <c r="D16" t="s">
        <v>10</v>
      </c>
    </row>
    <row r="17" spans="2:4" x14ac:dyDescent="0.2">
      <c r="B17">
        <v>7.5</v>
      </c>
      <c r="D17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D237-F77C-4E55-8A4C-BEDDC0EF463C}">
  <dimension ref="A1:P17"/>
  <sheetViews>
    <sheetView workbookViewId="0">
      <selection activeCell="F2" sqref="F2:F6"/>
    </sheetView>
  </sheetViews>
  <sheetFormatPr baseColWidth="10" defaultColWidth="8.83203125" defaultRowHeight="15" x14ac:dyDescent="0.2"/>
  <sheetData>
    <row r="1" spans="1:16" x14ac:dyDescent="0.2">
      <c r="A1" t="s">
        <v>11</v>
      </c>
      <c r="B1" t="s">
        <v>12</v>
      </c>
      <c r="C1" t="s">
        <v>0</v>
      </c>
      <c r="D1" t="s">
        <v>1</v>
      </c>
      <c r="E1" t="s">
        <v>4</v>
      </c>
      <c r="F1" t="s">
        <v>5</v>
      </c>
      <c r="G1" t="s">
        <v>2</v>
      </c>
      <c r="I1" t="s">
        <v>6</v>
      </c>
      <c r="O1" t="s">
        <v>7</v>
      </c>
      <c r="P1" t="s">
        <v>8</v>
      </c>
    </row>
    <row r="2" spans="1:16" x14ac:dyDescent="0.2">
      <c r="A2">
        <v>0</v>
      </c>
      <c r="B2">
        <f>A2*D17*B17/(100*0.6)</f>
        <v>0</v>
      </c>
      <c r="C2">
        <f>((0.806*B2*1.2)/(0.58*K11)-(0.015*G2))</f>
        <v>0</v>
      </c>
      <c r="D2">
        <f>100*C2/0.21</f>
        <v>0</v>
      </c>
      <c r="E2">
        <f>100*F2/0.21</f>
        <v>20</v>
      </c>
      <c r="F2">
        <f>I2/1000</f>
        <v>4.2000000000000003E-2</v>
      </c>
      <c r="G2">
        <v>0</v>
      </c>
      <c r="I2">
        <v>42</v>
      </c>
      <c r="O2">
        <f>100*P2/0.21</f>
        <v>0</v>
      </c>
      <c r="P2">
        <f>F2-F2</f>
        <v>0</v>
      </c>
    </row>
    <row r="3" spans="1:16" x14ac:dyDescent="0.2">
      <c r="A3">
        <v>1</v>
      </c>
      <c r="B3">
        <f>A3*D17*B17/(100*0.6)</f>
        <v>1.5</v>
      </c>
      <c r="C3">
        <f>((0.806*B3*1.2)/(0.58*K11)-(0.015*G3))</f>
        <v>1.8419422941590428E-2</v>
      </c>
      <c r="D3">
        <f>100*C3/0.21</f>
        <v>8.771153781709728</v>
      </c>
      <c r="E3">
        <f t="shared" ref="E3:E6" si="0">100*F3/0.21</f>
        <v>26.666666666666671</v>
      </c>
      <c r="F3">
        <f>I3/1000</f>
        <v>5.6000000000000001E-2</v>
      </c>
      <c r="G3">
        <f>(8)/60</f>
        <v>0.13333333333333333</v>
      </c>
      <c r="I3">
        <v>56</v>
      </c>
      <c r="O3">
        <f t="shared" ref="O3:O12" si="1">100*P3/0.21</f>
        <v>6.6666666666666661</v>
      </c>
      <c r="P3">
        <f>F3-F2</f>
        <v>1.3999999999999999E-2</v>
      </c>
    </row>
    <row r="4" spans="1:16" x14ac:dyDescent="0.2">
      <c r="A4">
        <v>2</v>
      </c>
      <c r="B4">
        <f>A4*D17*B17/(100*0.6)</f>
        <v>3</v>
      </c>
      <c r="C4">
        <f>((0.806*B4*1.2)/(0.58*K11)-(0.015*G4))</f>
        <v>3.1838845883180859E-2</v>
      </c>
      <c r="D4">
        <f>100*C4/0.21</f>
        <v>15.161355182467075</v>
      </c>
      <c r="E4">
        <f t="shared" si="0"/>
        <v>33.333333333333336</v>
      </c>
      <c r="F4">
        <f t="shared" ref="F4:F6" si="2">I4/1000</f>
        <v>7.0000000000000007E-2</v>
      </c>
      <c r="G4">
        <f>36/60</f>
        <v>0.6</v>
      </c>
      <c r="I4">
        <v>70</v>
      </c>
      <c r="O4">
        <f t="shared" si="1"/>
        <v>13.333333333333336</v>
      </c>
      <c r="P4">
        <f>F4-F2</f>
        <v>2.8000000000000004E-2</v>
      </c>
    </row>
    <row r="5" spans="1:16" x14ac:dyDescent="0.2">
      <c r="A5">
        <v>3</v>
      </c>
      <c r="B5">
        <f>A5*D17*B17/(100*0.6)</f>
        <v>4.5</v>
      </c>
      <c r="C5">
        <f>((0.806*B5*1.2)/(0.58*K11)-(0.015*G5))</f>
        <v>3.8758268824771291E-2</v>
      </c>
      <c r="D5">
        <f>100*C5/0.21</f>
        <v>18.45631848798633</v>
      </c>
      <c r="E5">
        <f t="shared" si="0"/>
        <v>30</v>
      </c>
      <c r="F5">
        <f t="shared" si="2"/>
        <v>6.3E-2</v>
      </c>
      <c r="G5">
        <f>1+30/60</f>
        <v>1.5</v>
      </c>
      <c r="I5">
        <v>63</v>
      </c>
      <c r="O5">
        <f t="shared" si="1"/>
        <v>9.9999999999999982</v>
      </c>
      <c r="P5">
        <f>F5-F2</f>
        <v>2.0999999999999998E-2</v>
      </c>
    </row>
    <row r="6" spans="1:16" x14ac:dyDescent="0.2">
      <c r="A6">
        <v>4.2</v>
      </c>
      <c r="B6">
        <f>A6*D17*B17/(100*0.6)</f>
        <v>6.3000000000000007</v>
      </c>
      <c r="C6">
        <f>((0.806*B6*1.2)/(0.58*K11)-(0.015*G6))</f>
        <v>5.476157635467982E-2</v>
      </c>
      <c r="D6">
        <f>100*C6/0.21</f>
        <v>26.076941121276107</v>
      </c>
      <c r="E6">
        <f t="shared" si="0"/>
        <v>42.857142857142861</v>
      </c>
      <c r="F6">
        <f t="shared" si="2"/>
        <v>0.09</v>
      </c>
      <c r="G6">
        <f>2+4/60</f>
        <v>2.0666666666666669</v>
      </c>
      <c r="I6">
        <v>90</v>
      </c>
      <c r="O6">
        <f t="shared" si="1"/>
        <v>22.857142857142858</v>
      </c>
      <c r="P6">
        <f>F6-F2</f>
        <v>4.7999999999999994E-2</v>
      </c>
    </row>
    <row r="7" spans="1:16" x14ac:dyDescent="0.2">
      <c r="O7">
        <f t="shared" si="1"/>
        <v>-20</v>
      </c>
      <c r="P7">
        <f>F7-F2</f>
        <v>-4.2000000000000003E-2</v>
      </c>
    </row>
    <row r="8" spans="1:16" x14ac:dyDescent="0.2">
      <c r="O8">
        <f t="shared" si="1"/>
        <v>-20</v>
      </c>
      <c r="P8">
        <f>F8-F2</f>
        <v>-4.2000000000000003E-2</v>
      </c>
    </row>
    <row r="9" spans="1:16" x14ac:dyDescent="0.2">
      <c r="O9">
        <f t="shared" si="1"/>
        <v>-20</v>
      </c>
      <c r="P9">
        <f>F9-F2</f>
        <v>-4.2000000000000003E-2</v>
      </c>
    </row>
    <row r="10" spans="1:16" x14ac:dyDescent="0.2">
      <c r="O10">
        <f t="shared" si="1"/>
        <v>-20</v>
      </c>
      <c r="P10">
        <f>F10-F2</f>
        <v>-4.2000000000000003E-2</v>
      </c>
    </row>
    <row r="11" spans="1:16" x14ac:dyDescent="0.2">
      <c r="J11" t="s">
        <v>3</v>
      </c>
      <c r="K11">
        <v>122.5</v>
      </c>
      <c r="O11">
        <f t="shared" si="1"/>
        <v>-20</v>
      </c>
      <c r="P11">
        <f>F11-F2</f>
        <v>-4.2000000000000003E-2</v>
      </c>
    </row>
    <row r="12" spans="1:16" x14ac:dyDescent="0.2">
      <c r="O12">
        <f t="shared" si="1"/>
        <v>-20</v>
      </c>
      <c r="P12">
        <f>F12-F2</f>
        <v>-4.2000000000000003E-2</v>
      </c>
    </row>
    <row r="16" spans="1:16" x14ac:dyDescent="0.2">
      <c r="B16" t="s">
        <v>9</v>
      </c>
      <c r="D16" t="s">
        <v>10</v>
      </c>
    </row>
    <row r="17" spans="2:4" x14ac:dyDescent="0.2">
      <c r="B17">
        <v>7.5</v>
      </c>
      <c r="D17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5A6B-C78C-44E1-91C6-9EF114DE3B66}">
  <dimension ref="B1:C16"/>
  <sheetViews>
    <sheetView workbookViewId="0">
      <selection activeCell="S15" sqref="S15"/>
    </sheetView>
  </sheetViews>
  <sheetFormatPr baseColWidth="10" defaultColWidth="8.83203125" defaultRowHeight="15" x14ac:dyDescent="0.2"/>
  <cols>
    <col min="3" max="3" width="13.1640625" customWidth="1"/>
  </cols>
  <sheetData>
    <row r="1" spans="2:3" x14ac:dyDescent="0.2">
      <c r="B1" t="s">
        <v>0</v>
      </c>
      <c r="C1" t="s">
        <v>13</v>
      </c>
    </row>
    <row r="2" spans="2:3" x14ac:dyDescent="0.2">
      <c r="B2">
        <v>0</v>
      </c>
      <c r="C2">
        <v>4.2000000000000003E-2</v>
      </c>
    </row>
    <row r="3" spans="2:3" x14ac:dyDescent="0.2">
      <c r="B3">
        <v>3.6167827884429848E-2</v>
      </c>
      <c r="C3">
        <v>7.8E-2</v>
      </c>
    </row>
    <row r="4" spans="2:3" x14ac:dyDescent="0.2">
      <c r="B4">
        <v>5.98356557688597E-2</v>
      </c>
      <c r="C4">
        <v>8.3000000000000004E-2</v>
      </c>
    </row>
    <row r="5" spans="2:3" x14ac:dyDescent="0.2">
      <c r="B5">
        <v>0</v>
      </c>
      <c r="C5">
        <v>4.2000000000000003E-2</v>
      </c>
    </row>
    <row r="6" spans="2:3" x14ac:dyDescent="0.2">
      <c r="B6">
        <v>1.8419422941590428E-2</v>
      </c>
      <c r="C6">
        <v>5.6000000000000001E-2</v>
      </c>
    </row>
    <row r="7" spans="2:3" x14ac:dyDescent="0.2">
      <c r="B7">
        <v>3.1838845883180859E-2</v>
      </c>
      <c r="C7">
        <v>7.0000000000000007E-2</v>
      </c>
    </row>
    <row r="8" spans="2:3" x14ac:dyDescent="0.2">
      <c r="B8">
        <v>3.8758268824771291E-2</v>
      </c>
      <c r="C8">
        <v>6.3E-2</v>
      </c>
    </row>
    <row r="9" spans="2:3" x14ac:dyDescent="0.2">
      <c r="B9">
        <v>5.476157635467982E-2</v>
      </c>
      <c r="C9">
        <v>0.09</v>
      </c>
    </row>
    <row r="10" spans="2:3" x14ac:dyDescent="0.2">
      <c r="B10">
        <v>0</v>
      </c>
      <c r="C10">
        <v>4.2000000000000003E-2</v>
      </c>
    </row>
    <row r="11" spans="2:3" x14ac:dyDescent="0.2">
      <c r="B11">
        <v>3.1954260473069256E-2</v>
      </c>
      <c r="C11">
        <v>7.1999999999999995E-2</v>
      </c>
    </row>
    <row r="12" spans="2:3" x14ac:dyDescent="0.2">
      <c r="B12">
        <v>6.1108520946138514E-2</v>
      </c>
      <c r="C12">
        <v>0.114</v>
      </c>
    </row>
    <row r="13" spans="2:3" x14ac:dyDescent="0.2">
      <c r="B13">
        <v>0</v>
      </c>
      <c r="C13">
        <v>4.2000000000000003E-2</v>
      </c>
    </row>
    <row r="14" spans="2:3" x14ac:dyDescent="0.2">
      <c r="B14">
        <v>2.5018321465717263E-2</v>
      </c>
      <c r="C14">
        <v>7.5999999999999998E-2</v>
      </c>
    </row>
    <row r="15" spans="2:3" x14ac:dyDescent="0.2">
      <c r="B15">
        <v>4.6036642931434529E-2</v>
      </c>
      <c r="C15">
        <v>0.10199999999999999</v>
      </c>
    </row>
    <row r="16" spans="2:3" x14ac:dyDescent="0.2">
      <c r="B16">
        <v>5.8554964397151785E-2</v>
      </c>
      <c r="C16">
        <v>0.10199999999999999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1BCE-5195-46C0-AFF3-9A9D99FC1C2B}">
  <dimension ref="A1:P17"/>
  <sheetViews>
    <sheetView workbookViewId="0">
      <selection activeCell="F2" sqref="F2:F4"/>
    </sheetView>
  </sheetViews>
  <sheetFormatPr baseColWidth="10" defaultColWidth="8.83203125" defaultRowHeight="15" x14ac:dyDescent="0.2"/>
  <sheetData>
    <row r="1" spans="1:16" x14ac:dyDescent="0.2">
      <c r="A1" t="s">
        <v>11</v>
      </c>
      <c r="B1" t="s">
        <v>12</v>
      </c>
      <c r="C1" t="s">
        <v>0</v>
      </c>
      <c r="D1" t="s">
        <v>1</v>
      </c>
      <c r="E1" t="s">
        <v>4</v>
      </c>
      <c r="F1" t="s">
        <v>5</v>
      </c>
      <c r="G1" t="s">
        <v>2</v>
      </c>
      <c r="I1" t="s">
        <v>6</v>
      </c>
      <c r="O1" t="s">
        <v>7</v>
      </c>
      <c r="P1" t="s">
        <v>8</v>
      </c>
    </row>
    <row r="2" spans="1:16" x14ac:dyDescent="0.2">
      <c r="A2">
        <v>0</v>
      </c>
      <c r="B2">
        <f>A2*D17*B17/(100*0.6)</f>
        <v>0</v>
      </c>
      <c r="C2">
        <f>((0.806*B2*1.2)/(0.58*K11)-(0.015*G2))</f>
        <v>0</v>
      </c>
      <c r="D2">
        <f>100*C2/0.21</f>
        <v>0</v>
      </c>
      <c r="E2">
        <f>100*F2/0.21</f>
        <v>20</v>
      </c>
      <c r="F2">
        <f>I2/1000</f>
        <v>4.2000000000000003E-2</v>
      </c>
      <c r="G2">
        <v>0</v>
      </c>
      <c r="I2">
        <v>42</v>
      </c>
      <c r="J2">
        <v>60</v>
      </c>
      <c r="O2">
        <f>100*P2/0.21</f>
        <v>0</v>
      </c>
      <c r="P2">
        <f>F2-F2</f>
        <v>0</v>
      </c>
    </row>
    <row r="3" spans="1:16" x14ac:dyDescent="0.2">
      <c r="A3">
        <v>1</v>
      </c>
      <c r="B3">
        <f>A3*D17*B17/(100*0.6)</f>
        <v>1.5</v>
      </c>
      <c r="C3">
        <f>((0.806*B3*1.2)/(0.58*K11)-(0.015*G3))</f>
        <v>3.1954260473069256E-2</v>
      </c>
      <c r="D3">
        <f>100*C3/0.21</f>
        <v>15.216314510985359</v>
      </c>
      <c r="E3">
        <f t="shared" ref="E3:E4" si="0">100*F3/0.21</f>
        <v>34.285714285714285</v>
      </c>
      <c r="F3">
        <f>I3/1000</f>
        <v>7.1999999999999995E-2</v>
      </c>
      <c r="G3">
        <f>10/60</f>
        <v>0.16666666666666666</v>
      </c>
      <c r="I3">
        <v>72</v>
      </c>
      <c r="O3">
        <f t="shared" ref="O3:O12" si="1">100*P3/0.21</f>
        <v>14.285714285714281</v>
      </c>
      <c r="P3">
        <f>F3-F2</f>
        <v>2.9999999999999992E-2</v>
      </c>
    </row>
    <row r="4" spans="1:16" x14ac:dyDescent="0.2">
      <c r="A4">
        <v>2</v>
      </c>
      <c r="B4">
        <f>A4*D17*B17/(100*0.6)</f>
        <v>3</v>
      </c>
      <c r="C4">
        <f>((0.806*B4*1.2)/(0.58*K11)-(0.015*G4))</f>
        <v>6.1108520946138514E-2</v>
      </c>
      <c r="D4">
        <f>100*C4/0.21</f>
        <v>29.099295688637387</v>
      </c>
      <c r="E4">
        <f t="shared" si="0"/>
        <v>54.285714285714292</v>
      </c>
      <c r="F4">
        <f t="shared" ref="F4" si="2">I4/1000</f>
        <v>0.114</v>
      </c>
      <c r="G4">
        <f>31.2/60</f>
        <v>0.52</v>
      </c>
      <c r="I4">
        <v>114</v>
      </c>
      <c r="O4">
        <f t="shared" si="1"/>
        <v>34.285714285714292</v>
      </c>
      <c r="P4">
        <f>F4-F2</f>
        <v>7.2000000000000008E-2</v>
      </c>
    </row>
    <row r="5" spans="1:16" x14ac:dyDescent="0.2">
      <c r="O5">
        <f t="shared" si="1"/>
        <v>-20</v>
      </c>
      <c r="P5">
        <f>F5-F2</f>
        <v>-4.2000000000000003E-2</v>
      </c>
    </row>
    <row r="6" spans="1:16" x14ac:dyDescent="0.2">
      <c r="O6">
        <f t="shared" si="1"/>
        <v>-20</v>
      </c>
      <c r="P6">
        <f>F6-F2</f>
        <v>-4.2000000000000003E-2</v>
      </c>
    </row>
    <row r="7" spans="1:16" x14ac:dyDescent="0.2">
      <c r="O7">
        <f t="shared" si="1"/>
        <v>-20</v>
      </c>
      <c r="P7">
        <f>F7-F2</f>
        <v>-4.2000000000000003E-2</v>
      </c>
    </row>
    <row r="8" spans="1:16" x14ac:dyDescent="0.2">
      <c r="O8">
        <f t="shared" si="1"/>
        <v>-20</v>
      </c>
      <c r="P8">
        <f>F8-F2</f>
        <v>-4.2000000000000003E-2</v>
      </c>
    </row>
    <row r="9" spans="1:16" x14ac:dyDescent="0.2">
      <c r="O9">
        <f t="shared" si="1"/>
        <v>-20</v>
      </c>
      <c r="P9">
        <f>F9-F2</f>
        <v>-4.2000000000000003E-2</v>
      </c>
    </row>
    <row r="10" spans="1:16" x14ac:dyDescent="0.2">
      <c r="O10">
        <f t="shared" si="1"/>
        <v>-20</v>
      </c>
      <c r="P10">
        <f>F10-F2</f>
        <v>-4.2000000000000003E-2</v>
      </c>
    </row>
    <row r="11" spans="1:16" x14ac:dyDescent="0.2">
      <c r="J11" t="s">
        <v>3</v>
      </c>
      <c r="K11">
        <v>72.599999999999994</v>
      </c>
      <c r="O11">
        <f t="shared" si="1"/>
        <v>-20</v>
      </c>
      <c r="P11">
        <f>F11-F2</f>
        <v>-4.2000000000000003E-2</v>
      </c>
    </row>
    <row r="12" spans="1:16" x14ac:dyDescent="0.2">
      <c r="O12">
        <f t="shared" si="1"/>
        <v>-20</v>
      </c>
      <c r="P12">
        <f>F12-F2</f>
        <v>-4.2000000000000003E-2</v>
      </c>
    </row>
    <row r="16" spans="1:16" x14ac:dyDescent="0.2">
      <c r="B16" t="s">
        <v>9</v>
      </c>
      <c r="D16" t="s">
        <v>10</v>
      </c>
    </row>
    <row r="17" spans="2:4" x14ac:dyDescent="0.2">
      <c r="B17">
        <v>7.5</v>
      </c>
      <c r="D17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4EB4-5C71-4AB8-A0AF-02C33A9A12D4}">
  <dimension ref="A1:P17"/>
  <sheetViews>
    <sheetView tabSelected="1" workbookViewId="0">
      <selection activeCell="F2" sqref="F2:F5"/>
    </sheetView>
  </sheetViews>
  <sheetFormatPr baseColWidth="10" defaultColWidth="8.83203125" defaultRowHeight="15" x14ac:dyDescent="0.2"/>
  <sheetData>
    <row r="1" spans="1:16" x14ac:dyDescent="0.2">
      <c r="A1" t="s">
        <v>11</v>
      </c>
      <c r="B1" t="s">
        <v>12</v>
      </c>
      <c r="C1" t="s">
        <v>0</v>
      </c>
      <c r="D1" t="s">
        <v>1</v>
      </c>
      <c r="E1" t="s">
        <v>4</v>
      </c>
      <c r="F1" t="s">
        <v>5</v>
      </c>
      <c r="G1" t="s">
        <v>2</v>
      </c>
      <c r="I1" t="s">
        <v>6</v>
      </c>
      <c r="O1" t="s">
        <v>7</v>
      </c>
      <c r="P1" t="s">
        <v>8</v>
      </c>
    </row>
    <row r="2" spans="1:16" x14ac:dyDescent="0.2">
      <c r="A2">
        <v>0</v>
      </c>
      <c r="B2">
        <f>A2*D17*B17/(100*0.6)</f>
        <v>0</v>
      </c>
      <c r="C2">
        <f>((0.806*B2*1.2)/(0.58*K11)-(0.015*G2))</f>
        <v>0</v>
      </c>
      <c r="D2">
        <f>100*C2/0.21</f>
        <v>0</v>
      </c>
      <c r="E2">
        <f>100*F2/0.21</f>
        <v>20</v>
      </c>
      <c r="F2">
        <f>I2/1000</f>
        <v>4.2000000000000003E-2</v>
      </c>
      <c r="G2">
        <v>0</v>
      </c>
      <c r="I2">
        <v>42</v>
      </c>
      <c r="O2">
        <f>100*P2/0.21</f>
        <v>0</v>
      </c>
      <c r="P2">
        <f>F2-F2</f>
        <v>0</v>
      </c>
    </row>
    <row r="3" spans="1:16" x14ac:dyDescent="0.2">
      <c r="A3">
        <v>1</v>
      </c>
      <c r="B3">
        <f>A3*D17*B17/(100*0.6)</f>
        <v>1.5</v>
      </c>
      <c r="C3">
        <f>((0.806*B3*1.2)/(0.58*K11)-(0.015*G3))</f>
        <v>2.5018321465717263E-2</v>
      </c>
      <c r="D3">
        <f>100*C3/0.21</f>
        <v>11.913486412246316</v>
      </c>
      <c r="E3">
        <f t="shared" ref="E3:E5" si="0">100*F3/0.21</f>
        <v>36.19047619047619</v>
      </c>
      <c r="F3">
        <f>I3/1000</f>
        <v>7.5999999999999998E-2</v>
      </c>
      <c r="G3">
        <f>16/60</f>
        <v>0.26666666666666666</v>
      </c>
      <c r="I3">
        <v>76</v>
      </c>
      <c r="O3">
        <f t="shared" ref="O3:O12" si="1">100*P3/0.21</f>
        <v>16.19047619047619</v>
      </c>
      <c r="P3">
        <f>F3-F2</f>
        <v>3.3999999999999996E-2</v>
      </c>
    </row>
    <row r="4" spans="1:16" x14ac:dyDescent="0.2">
      <c r="A4">
        <v>2</v>
      </c>
      <c r="B4">
        <f>A4*D17*B17/(100*0.6)</f>
        <v>3</v>
      </c>
      <c r="C4">
        <f>((0.806*B4*1.2)/(0.58*K11)-(0.015*G4))</f>
        <v>4.6036642931434529E-2</v>
      </c>
      <c r="D4">
        <f>100*C4/0.21</f>
        <v>21.922210919730727</v>
      </c>
      <c r="E4">
        <f t="shared" si="0"/>
        <v>48.571428571428569</v>
      </c>
      <c r="F4">
        <f t="shared" ref="F4:F5" si="2">I4/1000</f>
        <v>0.10199999999999999</v>
      </c>
      <c r="G4">
        <f>48/60</f>
        <v>0.8</v>
      </c>
      <c r="I4">
        <v>102</v>
      </c>
      <c r="O4">
        <f t="shared" si="1"/>
        <v>28.571428571428569</v>
      </c>
      <c r="P4">
        <f>F4-F2</f>
        <v>5.9999999999999991E-2</v>
      </c>
    </row>
    <row r="5" spans="1:16" x14ac:dyDescent="0.2">
      <c r="A5">
        <v>3</v>
      </c>
      <c r="B5">
        <f>A5*D17*B17/(100*0.6)</f>
        <v>4.5</v>
      </c>
      <c r="C5">
        <f>((0.806*B5*1.2)/(0.58*K11)-(0.015*G5))</f>
        <v>5.8554964397151785E-2</v>
      </c>
      <c r="D5">
        <f>100*C5/0.21</f>
        <v>27.883316379596089</v>
      </c>
      <c r="E5">
        <f t="shared" si="0"/>
        <v>48.571428571428569</v>
      </c>
      <c r="F5">
        <f t="shared" si="2"/>
        <v>0.10199999999999999</v>
      </c>
      <c r="G5">
        <f>1+54/60</f>
        <v>1.9</v>
      </c>
      <c r="I5">
        <v>102</v>
      </c>
      <c r="O5">
        <f t="shared" si="1"/>
        <v>28.571428571428569</v>
      </c>
      <c r="P5">
        <f>F5-F2</f>
        <v>5.9999999999999991E-2</v>
      </c>
    </row>
    <row r="6" spans="1:16" x14ac:dyDescent="0.2">
      <c r="O6">
        <f t="shared" si="1"/>
        <v>-20</v>
      </c>
      <c r="P6">
        <f>F6-F2</f>
        <v>-4.2000000000000003E-2</v>
      </c>
    </row>
    <row r="7" spans="1:16" x14ac:dyDescent="0.2">
      <c r="O7">
        <f t="shared" si="1"/>
        <v>-20</v>
      </c>
      <c r="P7">
        <f>F7-F2</f>
        <v>-4.2000000000000003E-2</v>
      </c>
    </row>
    <row r="8" spans="1:16" x14ac:dyDescent="0.2">
      <c r="O8">
        <f t="shared" si="1"/>
        <v>-20</v>
      </c>
      <c r="P8">
        <f>F8-F2</f>
        <v>-4.2000000000000003E-2</v>
      </c>
    </row>
    <row r="9" spans="1:16" x14ac:dyDescent="0.2">
      <c r="O9">
        <f t="shared" si="1"/>
        <v>-20</v>
      </c>
      <c r="P9">
        <f>F9-F2</f>
        <v>-4.2000000000000003E-2</v>
      </c>
    </row>
    <row r="10" spans="1:16" x14ac:dyDescent="0.2">
      <c r="O10">
        <f t="shared" si="1"/>
        <v>-20</v>
      </c>
      <c r="P10">
        <f>F10-F2</f>
        <v>-4.2000000000000003E-2</v>
      </c>
    </row>
    <row r="11" spans="1:16" x14ac:dyDescent="0.2">
      <c r="J11" t="s">
        <v>3</v>
      </c>
      <c r="K11">
        <v>86.2</v>
      </c>
      <c r="O11">
        <f t="shared" si="1"/>
        <v>-20</v>
      </c>
      <c r="P11">
        <f>F11-F2</f>
        <v>-4.2000000000000003E-2</v>
      </c>
    </row>
    <row r="12" spans="1:16" x14ac:dyDescent="0.2">
      <c r="O12">
        <f t="shared" si="1"/>
        <v>-20</v>
      </c>
      <c r="P12">
        <f>F12-F2</f>
        <v>-4.2000000000000003E-2</v>
      </c>
    </row>
    <row r="16" spans="1:16" x14ac:dyDescent="0.2">
      <c r="B16" t="s">
        <v>9</v>
      </c>
      <c r="D16" t="s">
        <v>10</v>
      </c>
    </row>
    <row r="17" spans="2:4" x14ac:dyDescent="0.2">
      <c r="B17">
        <v>7.5</v>
      </c>
      <c r="D17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</vt:lpstr>
      <vt:lpstr>Steve</vt:lpstr>
      <vt:lpstr>Sheet1</vt:lpstr>
      <vt:lpstr>Mikey</vt:lpstr>
      <vt:lpstr>Evan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Miller</dc:creator>
  <cp:lastModifiedBy>Seguin, Robert</cp:lastModifiedBy>
  <dcterms:created xsi:type="dcterms:W3CDTF">2019-03-13T18:29:06Z</dcterms:created>
  <dcterms:modified xsi:type="dcterms:W3CDTF">2019-05-02T21:03:23Z</dcterms:modified>
</cp:coreProperties>
</file>