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25.xml" ContentType="application/vnd.openxmlformats-officedocument.spreadsheetml.pivotCacheDefinition+xml"/>
  <Override PartName="/xl/pivotCache/pivotCacheDefinition2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slicers/slicer3.xml" ContentType="application/vnd.ms-excel.slicer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slicers/slicer4.xml" ContentType="application/vnd.ms-excel.slicer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3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slicers/slicer5.xml" ContentType="application/vnd.ms-excel.slicer+xml"/>
  <Override PartName="/xl/charts/chart1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Ex4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4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5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6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18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19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8.xml" ContentType="application/vnd.openxmlformats-officedocument.drawing+xml"/>
  <Override PartName="/xl/charts/chartEx5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charts/chartEx6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drawings/drawing9.xml" ContentType="application/vnd.openxmlformats-officedocument.drawing+xml"/>
  <Override PartName="/xl/charts/chart20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customXml/itemProps57.xml" ContentType="application/vnd.openxmlformats-officedocument.customXmlProperties+xml"/>
  <Override PartName="/customXml/itemProps58.xml" ContentType="application/vnd.openxmlformats-officedocument.customXmlProperties+xml"/>
  <Override PartName="/customXml/itemProps59.xml" ContentType="application/vnd.openxmlformats-officedocument.customXmlProperties+xml"/>
  <Override PartName="/customXml/itemProps6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tri\OneDrive\Escritorio\Portafolio\Mineria\Mining Safety Analytics\"/>
    </mc:Choice>
  </mc:AlternateContent>
  <xr:revisionPtr revIDLastSave="0" documentId="13_ncr:1_{AD4023F4-0D15-401C-AA48-7D95BC69035C}" xr6:coauthVersionLast="47" xr6:coauthVersionMax="47" xr10:uidLastSave="{00000000-0000-0000-0000-000000000000}"/>
  <bookViews>
    <workbookView xWindow="-108" yWindow="-108" windowWidth="23256" windowHeight="12456" tabRatio="660" activeTab="3" xr2:uid="{00000000-000D-0000-FFFF-FFFF00000000}"/>
  </bookViews>
  <sheets>
    <sheet name="Accidentes" sheetId="1" r:id="rId1"/>
    <sheet name="Fatalidades" sheetId="36" r:id="rId2"/>
    <sheet name="Causas" sheetId="37" r:id="rId3"/>
    <sheet name="Tipos de Mina" sheetId="38" r:id="rId4"/>
    <sheet name="Graf_comp" sheetId="34" state="hidden" r:id="rId5"/>
    <sheet name="Graf_Causa" sheetId="31" state="hidden" r:id="rId6"/>
    <sheet name="Tendencias" sheetId="6" state="hidden" r:id="rId7"/>
    <sheet name="Mapas" sheetId="16" state="hidden" r:id="rId8"/>
    <sheet name="CAL_1" sheetId="9" state="hidden" r:id="rId9"/>
    <sheet name="AIR_FIR" sheetId="23" state="hidden" r:id="rId10"/>
  </sheets>
  <definedNames>
    <definedName name="_xlchart.v1.10" hidden="1">Graf_comp!$F$84:$F$88</definedName>
    <definedName name="_xlchart.v1.11" hidden="1">Graf_comp!$E$84:$E$88</definedName>
    <definedName name="_xlchart.v1.12" hidden="1">Graf_comp!$F$83</definedName>
    <definedName name="_xlchart.v1.13" hidden="1">Graf_comp!$F$84:$F$88</definedName>
    <definedName name="_xlchart.v1.8" hidden="1">Graf_comp!$E$84:$E$88</definedName>
    <definedName name="_xlchart.v1.9" hidden="1">Graf_comp!$F$83</definedName>
    <definedName name="_xlchart.v5.0" hidden="1">Mapas!$D$2</definedName>
    <definedName name="_xlchart.v5.1" hidden="1">Mapas!$D$3:$D$56</definedName>
    <definedName name="_xlchart.v5.14" hidden="1">Mapas!$D$61</definedName>
    <definedName name="_xlchart.v5.15" hidden="1">Mapas!$D$62:$D$109</definedName>
    <definedName name="_xlchart.v5.16" hidden="1">Mapas!$E$61</definedName>
    <definedName name="_xlchart.v5.17" hidden="1">Mapas!$E$62:$E$109</definedName>
    <definedName name="_xlchart.v5.18" hidden="1">Mapas!$D$2</definedName>
    <definedName name="_xlchart.v5.19" hidden="1">Mapas!$D$3:$D$56</definedName>
    <definedName name="_xlchart.v5.2" hidden="1">Mapas!$E$2</definedName>
    <definedName name="_xlchart.v5.20" hidden="1">Mapas!$E$2</definedName>
    <definedName name="_xlchart.v5.21" hidden="1">Mapas!$E$3:$E$56</definedName>
    <definedName name="_xlchart.v5.3" hidden="1">Mapas!$E$3:$E$56</definedName>
    <definedName name="_xlchart.v5.4" hidden="1">Mapas!$D$61</definedName>
    <definedName name="_xlchart.v5.5" hidden="1">Mapas!$D$62:$D$109</definedName>
    <definedName name="_xlchart.v5.6" hidden="1">Mapas!$E$61</definedName>
    <definedName name="_xlchart.v5.7" hidden="1">Mapas!$E$62:$E$109</definedName>
    <definedName name="_xlcn.WorksheetConnection_PresentacionMininginjuries_Final.xlsxAIR_FIR1" hidden="1">AIR_FIR[]</definedName>
    <definedName name="_xlcn.WorksheetConnection_PresentacionMininginjuries_Final.xlsxTabla21" hidden="1">Mapas!$D$2:$E$56</definedName>
    <definedName name="SegmentaciónDeDatos_Año_Fiscal">#N/A</definedName>
    <definedName name="SegmentaciónDeDatos_Año_Fiscal1">#N/A</definedName>
    <definedName name="SegmentaciónDeDatos_Año_Fiscal2">#N/A</definedName>
    <definedName name="SegmentaciónDeDatos_CURRENT_MINE_TYPE">#N/A</definedName>
    <definedName name="SegmentaciónDeDatos_DEGREE_INJURY">#N/A</definedName>
    <definedName name="SegmentaciónDeDatos_DEGREE_INJURY1">#N/A</definedName>
    <definedName name="SegmentaciónDeDatos_Fiscal_Year1">#N/A</definedName>
    <definedName name="SegmentaciónDeDatos_PRIMARY_CANVASS">#N/A</definedName>
    <definedName name="SegmentaciónDeDatos_STATES_NAME">#N/A</definedName>
    <definedName name="SegmentaciónDeDatos_STATES_NAME1">#N/A</definedName>
  </definedNames>
  <calcPr calcId="191029"/>
  <pivotCaches>
    <pivotCache cacheId="0" r:id="rId11"/>
    <pivotCache cacheId="1" r:id="rId12"/>
    <pivotCache cacheId="2" r:id="rId13"/>
    <pivotCache cacheId="3" r:id="rId14"/>
    <pivotCache cacheId="4" r:id="rId15"/>
    <pivotCache cacheId="14" r:id="rId16"/>
    <pivotCache cacheId="15" r:id="rId17"/>
    <pivotCache cacheId="16" r:id="rId18"/>
    <pivotCache cacheId="17" r:id="rId19"/>
    <pivotCache cacheId="28" r:id="rId20"/>
    <pivotCache cacheId="1152" r:id="rId21"/>
    <pivotCache cacheId="1155" r:id="rId22"/>
    <pivotCache cacheId="1158" r:id="rId23"/>
    <pivotCache cacheId="1161" r:id="rId24"/>
    <pivotCache cacheId="1191" r:id="rId25"/>
    <pivotCache cacheId="1194" r:id="rId26"/>
    <pivotCache cacheId="1197" r:id="rId27"/>
    <pivotCache cacheId="1200" r:id="rId28"/>
    <pivotCache cacheId="1203" r:id="rId29"/>
    <pivotCache cacheId="1206" r:id="rId30"/>
    <pivotCache cacheId="1209" r:id="rId31"/>
    <pivotCache cacheId="1212" r:id="rId32"/>
  </pivotCaches>
  <extLst>
    <ext xmlns:x14="http://schemas.microsoft.com/office/spreadsheetml/2009/9/main" uri="{876F7934-8845-4945-9796-88D515C7AA90}">
      <x14:pivotCaches>
        <pivotCache cacheId="22" r:id="rId33"/>
        <pivotCache cacheId="23" r:id="rId34"/>
        <pivotCache cacheId="24" r:id="rId35"/>
        <pivotCache cacheId="25" r:id="rId36"/>
      </x14:pivotCaches>
    </ext>
    <ext xmlns:x14="http://schemas.microsoft.com/office/spreadsheetml/2009/9/main" uri="{BBE1A952-AA13-448e-AADC-164F8A28A991}">
      <x14:slicerCaches>
        <x14:slicerCache r:id="rId37"/>
        <x14:slicerCache r:id="rId38"/>
        <x14:slicerCache r:id="rId39"/>
        <x14:slicerCache r:id="rId40"/>
        <x14:slicerCache r:id="rId41"/>
        <x14:slicerCache r:id="rId42"/>
        <x14:slicerCache r:id="rId43"/>
        <x14:slicerCache r:id="rId44"/>
        <x14:slicerCache r:id="rId45"/>
        <x14:slicerCache r:id="rId4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ccidents_6ffa36c3-35d4-4069-940c-0c34c26e110c" name="Accidents" connection="Consulta - Accidents"/>
          <x15:modelTable id="Mines_0ca26072-37ae-4073-9010-cb327af5aa80" name="Mines" connection="Consulta - Mines"/>
          <x15:modelTable id="DimInjures_f3f72d0d-ac9b-4d04-8496-c73d9b04c6f4" name="DimInjures" connection="Consulta - DimInjures"/>
          <x15:modelTable id="States_781a87fa-00b1-43f9-a4f1-cd541a1c6f9b" name="States" connection="Consulta - States"/>
          <x15:modelTable id="Number of employee hours  in millions_8e6adbbb-4cb7-47a7-b285-582c2dc36997" name="Number of employee hours  in millions" connection="Consulta - Number of employee hours (in millions)"/>
          <x15:modelTable id="Tabla2" name="Tabla2" connection="WorksheetConnection_Presentacion Mining injuries_Final.xlsx!Tabla2"/>
          <x15:modelTable id="AIR_FIR" name="AIR_FIR" connection="WorksheetConnection_Presentacion Mining injuries_Final.xlsx!AIR_FIR"/>
          <x15:modelTable id="Calendar" name="Calendar" connection="Conexión"/>
        </x15:modelTables>
        <x15:modelRelationships>
          <x15:modelRelationship fromTable="Accidents" fromColumn="MINE_ID" toTable="Mines" toColumn="MINE_ID"/>
          <x15:modelRelationship fromTable="Accidents" fromColumn="DATE" toTable="Calendar" toColumn="Date"/>
          <x15:modelRelationship fromTable="Accidents" fromColumn="DOCUMENT_NO" toTable="DimInjures" toColumn="DOCUMENT_NO"/>
          <x15:modelRelationship fromTable="Mines" fromColumn="STATE" toTable="States" toColumn="STATES_AB"/>
          <x15:modelRelationship fromTable="Calendar" fromColumn="Year Fiscal" toTable="AIR_FIR" toColumn="Año Fiscal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Accidents" columnName="DATE" columnId="DATE">
                <x16:calculatedTimeColumn columnName="DATE (año)" columnId="DATE (año)" contentType="years" isSelected="1"/>
                <x16:calculatedTimeColumn columnName="DATE (trimestre)" columnId="DATE (trimestre)" contentType="quarters" isSelected="1"/>
                <x16:calculatedTimeColumn columnName="DATE (índice de meses)" columnId="DATE (índice de meses)" contentType="monthsindex" isSelected="1"/>
                <x16:calculatedTimeColumn columnName="DATE (mes)" columnId="DATE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7" i="34" l="1"/>
  <c r="F72" i="34" l="1"/>
  <c r="E92" i="6"/>
  <c r="H62" i="6"/>
  <c r="F2" i="16"/>
  <c r="G2" i="16"/>
  <c r="F96" i="6"/>
  <c r="E96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5" i="6"/>
  <c r="T5" i="6"/>
  <c r="E64" i="6"/>
  <c r="F62" i="6"/>
  <c r="F64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G64" i="6"/>
  <c r="F63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5" i="6"/>
  <c r="R4" i="6"/>
  <c r="Q5" i="6"/>
  <c r="Q6" i="6"/>
  <c r="Q7" i="6"/>
  <c r="Q8" i="6"/>
  <c r="Q9" i="6"/>
  <c r="Q10" i="6"/>
  <c r="Q11" i="6"/>
  <c r="R12" i="6" s="1"/>
  <c r="Q12" i="6"/>
  <c r="R13" i="6" s="1"/>
  <c r="Q13" i="6"/>
  <c r="Q14" i="6"/>
  <c r="Q15" i="6"/>
  <c r="Q16" i="6"/>
  <c r="Q17" i="6"/>
  <c r="Q18" i="6"/>
  <c r="Q19" i="6"/>
  <c r="R20" i="6" s="1"/>
  <c r="Q20" i="6"/>
  <c r="R21" i="6" s="1"/>
  <c r="Q21" i="6"/>
  <c r="Q22" i="6"/>
  <c r="Q23" i="6"/>
  <c r="Q24" i="6"/>
  <c r="Q25" i="6"/>
  <c r="Q26" i="6"/>
  <c r="Q27" i="6"/>
  <c r="R28" i="6" s="1"/>
  <c r="Q28" i="6"/>
  <c r="R29" i="6" s="1"/>
  <c r="Q29" i="6"/>
  <c r="Q4" i="6"/>
  <c r="R5" i="6" s="1"/>
  <c r="R6" i="6"/>
  <c r="R7" i="6"/>
  <c r="R8" i="6"/>
  <c r="R9" i="6"/>
  <c r="R10" i="6"/>
  <c r="R11" i="6"/>
  <c r="R14" i="6"/>
  <c r="R15" i="6"/>
  <c r="R16" i="6"/>
  <c r="R17" i="6"/>
  <c r="R18" i="6"/>
  <c r="R19" i="6"/>
  <c r="R22" i="6"/>
  <c r="R23" i="6"/>
  <c r="R24" i="6"/>
  <c r="R25" i="6"/>
  <c r="R26" i="6"/>
  <c r="R27" i="6"/>
  <c r="E63" i="6"/>
  <c r="T125" i="34"/>
  <c r="U125" i="34"/>
  <c r="V125" i="34"/>
  <c r="T126" i="34"/>
  <c r="U126" i="34"/>
  <c r="V126" i="34"/>
  <c r="T127" i="34"/>
  <c r="U127" i="34"/>
  <c r="V127" i="34"/>
  <c r="T128" i="34"/>
  <c r="U128" i="34"/>
  <c r="V128" i="34"/>
  <c r="T129" i="34"/>
  <c r="U129" i="34"/>
  <c r="V129" i="34"/>
  <c r="T130" i="34"/>
  <c r="U130" i="34"/>
  <c r="V130" i="34"/>
  <c r="S127" i="34"/>
  <c r="S128" i="34"/>
  <c r="S129" i="34"/>
  <c r="S130" i="34"/>
  <c r="S126" i="34"/>
  <c r="N12" i="23"/>
  <c r="L12" i="23"/>
  <c r="M7" i="23"/>
  <c r="M6" i="23"/>
  <c r="K6" i="23"/>
  <c r="N11" i="23"/>
  <c r="I136" i="34"/>
  <c r="J136" i="34"/>
  <c r="K136" i="34"/>
  <c r="J137" i="34"/>
  <c r="K137" i="34"/>
  <c r="I138" i="34"/>
  <c r="J138" i="34"/>
  <c r="K138" i="34"/>
  <c r="I139" i="34"/>
  <c r="J139" i="34"/>
  <c r="K139" i="34"/>
  <c r="I140" i="34"/>
  <c r="J140" i="34"/>
  <c r="I141" i="34"/>
  <c r="J141" i="34"/>
  <c r="K141" i="34"/>
  <c r="H138" i="34"/>
  <c r="H139" i="34"/>
  <c r="H140" i="34"/>
  <c r="H141" i="34"/>
  <c r="H137" i="34"/>
  <c r="K114" i="34"/>
  <c r="K115" i="34"/>
  <c r="K116" i="34"/>
  <c r="K117" i="34"/>
  <c r="K118" i="34"/>
  <c r="O114" i="34"/>
  <c r="P114" i="34"/>
  <c r="O115" i="34"/>
  <c r="P115" i="34"/>
  <c r="O116" i="34"/>
  <c r="P116" i="34"/>
  <c r="O117" i="34"/>
  <c r="P117" i="34"/>
  <c r="O118" i="34"/>
  <c r="P118" i="34"/>
  <c r="O113" i="34"/>
  <c r="P113" i="34"/>
  <c r="L114" i="34"/>
  <c r="M114" i="34"/>
  <c r="N114" i="34"/>
  <c r="L115" i="34"/>
  <c r="M115" i="34"/>
  <c r="N115" i="34"/>
  <c r="L116" i="34"/>
  <c r="M116" i="34"/>
  <c r="N116" i="34"/>
  <c r="L117" i="34"/>
  <c r="M117" i="34"/>
  <c r="N117" i="34"/>
  <c r="L118" i="34"/>
  <c r="M118" i="34"/>
  <c r="N118" i="34"/>
  <c r="M113" i="34"/>
  <c r="N113" i="34"/>
  <c r="L113" i="34"/>
  <c r="H102" i="34"/>
  <c r="G102" i="34"/>
  <c r="G103" i="34"/>
  <c r="F104" i="34"/>
  <c r="G104" i="34"/>
  <c r="H104" i="34"/>
  <c r="F105" i="34"/>
  <c r="G105" i="34"/>
  <c r="H105" i="34"/>
  <c r="F106" i="34"/>
  <c r="G106" i="34"/>
  <c r="H106" i="34"/>
  <c r="F107" i="34"/>
  <c r="G107" i="34"/>
  <c r="H107" i="34"/>
  <c r="H103" i="34"/>
  <c r="F103" i="34"/>
  <c r="D63" i="16"/>
  <c r="E63" i="16"/>
  <c r="D64" i="16"/>
  <c r="E64" i="16"/>
  <c r="D65" i="16"/>
  <c r="E65" i="16"/>
  <c r="D66" i="16"/>
  <c r="E66" i="16"/>
  <c r="D67" i="16"/>
  <c r="E67" i="16"/>
  <c r="D68" i="16"/>
  <c r="E68" i="16"/>
  <c r="D69" i="16"/>
  <c r="E69" i="16"/>
  <c r="D70" i="16"/>
  <c r="E70" i="16"/>
  <c r="D71" i="16"/>
  <c r="E71" i="16"/>
  <c r="D72" i="16"/>
  <c r="E72" i="16"/>
  <c r="D73" i="16"/>
  <c r="E73" i="16"/>
  <c r="D74" i="16"/>
  <c r="E74" i="16"/>
  <c r="D75" i="16"/>
  <c r="E75" i="16"/>
  <c r="D76" i="16"/>
  <c r="E76" i="16"/>
  <c r="D77" i="16"/>
  <c r="E77" i="16"/>
  <c r="D78" i="16"/>
  <c r="E78" i="16"/>
  <c r="D79" i="16"/>
  <c r="E79" i="16"/>
  <c r="D80" i="16"/>
  <c r="E80" i="16"/>
  <c r="D81" i="16"/>
  <c r="E81" i="16"/>
  <c r="D82" i="16"/>
  <c r="E82" i="16"/>
  <c r="D83" i="16"/>
  <c r="E83" i="16"/>
  <c r="D84" i="16"/>
  <c r="E84" i="16"/>
  <c r="D85" i="16"/>
  <c r="E85" i="16"/>
  <c r="D86" i="16"/>
  <c r="E86" i="16"/>
  <c r="D87" i="16"/>
  <c r="E87" i="16"/>
  <c r="D88" i="16"/>
  <c r="E88" i="16"/>
  <c r="D89" i="16"/>
  <c r="E89" i="16"/>
  <c r="D90" i="16"/>
  <c r="E90" i="16"/>
  <c r="D91" i="16"/>
  <c r="E91" i="16"/>
  <c r="D92" i="16"/>
  <c r="E92" i="16"/>
  <c r="D93" i="16"/>
  <c r="E93" i="16"/>
  <c r="D94" i="16"/>
  <c r="E94" i="16"/>
  <c r="D95" i="16"/>
  <c r="E95" i="16"/>
  <c r="D96" i="16"/>
  <c r="E96" i="16"/>
  <c r="D97" i="16"/>
  <c r="E97" i="16"/>
  <c r="D98" i="16"/>
  <c r="E98" i="16"/>
  <c r="D99" i="16"/>
  <c r="E99" i="16"/>
  <c r="D100" i="16"/>
  <c r="E100" i="16"/>
  <c r="D101" i="16"/>
  <c r="E101" i="16"/>
  <c r="D102" i="16"/>
  <c r="E102" i="16"/>
  <c r="D103" i="16"/>
  <c r="E103" i="16"/>
  <c r="D104" i="16"/>
  <c r="E104" i="16"/>
  <c r="D105" i="16"/>
  <c r="E105" i="16"/>
  <c r="D106" i="16"/>
  <c r="E106" i="16"/>
  <c r="D107" i="16"/>
  <c r="E107" i="16"/>
  <c r="D108" i="16"/>
  <c r="E108" i="16"/>
  <c r="D109" i="16"/>
  <c r="E109" i="16"/>
  <c r="E62" i="16"/>
  <c r="D62" i="16"/>
  <c r="D56" i="16"/>
  <c r="E62" i="6"/>
  <c r="F94" i="6"/>
  <c r="F95" i="6"/>
  <c r="E95" i="6"/>
  <c r="E43" i="16"/>
  <c r="D4" i="16"/>
  <c r="E4" i="16"/>
  <c r="D5" i="16"/>
  <c r="E5" i="16"/>
  <c r="D6" i="16"/>
  <c r="E6" i="16"/>
  <c r="D7" i="16"/>
  <c r="E7" i="16"/>
  <c r="D8" i="16"/>
  <c r="E8" i="16"/>
  <c r="D9" i="16"/>
  <c r="E9" i="16"/>
  <c r="D10" i="16"/>
  <c r="E10" i="16"/>
  <c r="D11" i="16"/>
  <c r="E11" i="16"/>
  <c r="D12" i="16"/>
  <c r="E12" i="16"/>
  <c r="D13" i="16"/>
  <c r="E13" i="16"/>
  <c r="D14" i="16"/>
  <c r="E14" i="16"/>
  <c r="D15" i="16"/>
  <c r="E15" i="16"/>
  <c r="D16" i="16"/>
  <c r="E16" i="16"/>
  <c r="D17" i="16"/>
  <c r="E17" i="16"/>
  <c r="D18" i="16"/>
  <c r="E18" i="16"/>
  <c r="D19" i="16"/>
  <c r="E19" i="16"/>
  <c r="D20" i="16"/>
  <c r="E20" i="16"/>
  <c r="D21" i="16"/>
  <c r="E21" i="16"/>
  <c r="D22" i="16"/>
  <c r="E22" i="16"/>
  <c r="D23" i="16"/>
  <c r="E23" i="16"/>
  <c r="D24" i="16"/>
  <c r="E24" i="16"/>
  <c r="D25" i="16"/>
  <c r="E25" i="16"/>
  <c r="D26" i="16"/>
  <c r="E26" i="16"/>
  <c r="D27" i="16"/>
  <c r="E27" i="16"/>
  <c r="D28" i="16"/>
  <c r="E28" i="16"/>
  <c r="D29" i="16"/>
  <c r="E29" i="16"/>
  <c r="D30" i="16"/>
  <c r="E30" i="16"/>
  <c r="D31" i="16"/>
  <c r="E31" i="16"/>
  <c r="D32" i="16"/>
  <c r="E32" i="16"/>
  <c r="D33" i="16"/>
  <c r="E33" i="16"/>
  <c r="D34" i="16"/>
  <c r="E34" i="16"/>
  <c r="D35" i="16"/>
  <c r="E35" i="16"/>
  <c r="D36" i="16"/>
  <c r="E36" i="16"/>
  <c r="D37" i="16"/>
  <c r="E37" i="16"/>
  <c r="D38" i="16"/>
  <c r="E38" i="16"/>
  <c r="D39" i="16"/>
  <c r="E39" i="16"/>
  <c r="D40" i="16"/>
  <c r="E40" i="16"/>
  <c r="D41" i="16"/>
  <c r="E41" i="16"/>
  <c r="D42" i="16"/>
  <c r="E42" i="16"/>
  <c r="D43" i="16"/>
  <c r="D44" i="16"/>
  <c r="E44" i="16"/>
  <c r="D45" i="16"/>
  <c r="E45" i="16"/>
  <c r="D46" i="16"/>
  <c r="E46" i="16"/>
  <c r="D47" i="16"/>
  <c r="E47" i="16"/>
  <c r="D48" i="16"/>
  <c r="E48" i="16"/>
  <c r="D49" i="16"/>
  <c r="E49" i="16"/>
  <c r="D50" i="16"/>
  <c r="E50" i="16"/>
  <c r="D51" i="16"/>
  <c r="E51" i="16"/>
  <c r="D52" i="16"/>
  <c r="E52" i="16"/>
  <c r="D53" i="16"/>
  <c r="E53" i="16"/>
  <c r="D54" i="16"/>
  <c r="E54" i="16"/>
  <c r="D55" i="16"/>
  <c r="E55" i="16"/>
  <c r="E56" i="16"/>
  <c r="E3" i="16"/>
  <c r="D3" i="16"/>
  <c r="F85" i="34"/>
  <c r="F86" i="34"/>
  <c r="F87" i="34"/>
  <c r="F88" i="34"/>
  <c r="F84" i="34"/>
  <c r="E85" i="34"/>
  <c r="E86" i="34"/>
  <c r="E87" i="34"/>
  <c r="E88" i="34"/>
  <c r="E84" i="34"/>
  <c r="F73" i="34"/>
  <c r="F74" i="34"/>
  <c r="F75" i="34"/>
  <c r="F76" i="34"/>
  <c r="E73" i="34"/>
  <c r="E74" i="34"/>
  <c r="E75" i="34"/>
  <c r="E76" i="34"/>
  <c r="E72" i="34"/>
  <c r="G14" i="9"/>
  <c r="B65" i="31"/>
  <c r="E8" i="6"/>
  <c r="C69" i="31"/>
  <c r="E4" i="6" l="1"/>
  <c r="E5" i="6"/>
  <c r="E94" i="6"/>
  <c r="H9" i="9"/>
  <c r="H7" i="9"/>
  <c r="R1" i="23"/>
  <c r="K7" i="23"/>
  <c r="K11" i="23" s="1"/>
  <c r="K17" i="23" s="1"/>
  <c r="G12" i="9"/>
  <c r="F6" i="23"/>
  <c r="L6" i="23" s="1"/>
  <c r="D31" i="23"/>
  <c r="F31" i="23"/>
  <c r="D30" i="23"/>
  <c r="F30" i="23"/>
  <c r="P2" i="23" s="1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D6" i="23"/>
  <c r="D29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G8" i="6"/>
  <c r="E8" i="9"/>
  <c r="E13" i="9"/>
  <c r="I8" i="6" l="1"/>
  <c r="F8" i="9"/>
  <c r="G13" i="9"/>
  <c r="H8" i="9"/>
  <c r="R2" i="23"/>
  <c r="K18" i="23"/>
  <c r="L7" i="23"/>
  <c r="L11" i="23" s="1"/>
  <c r="L17" i="23" s="1"/>
  <c r="K12" i="23"/>
  <c r="G9" i="6"/>
  <c r="E4" i="9"/>
  <c r="E5" i="9"/>
  <c r="L18" i="23" l="1"/>
  <c r="E14" i="9"/>
  <c r="E9" i="9"/>
  <c r="E9" i="6"/>
  <c r="I9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5B8CEE-0416-4BC9-8B7C-FB7497D0B0A3}" name="Conexió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7E2C2A54-7E76-4E9B-BFB7-F7D1A4634B4A}" name="Consulta - Accidents" description="Conexión a la consulta 'Accidents' en el libro." type="100" refreshedVersion="8" minRefreshableVersion="5">
    <extLst>
      <ext xmlns:x15="http://schemas.microsoft.com/office/spreadsheetml/2010/11/main" uri="{DE250136-89BD-433C-8126-D09CA5730AF9}">
        <x15:connection id="41ec7919-e827-4a9d-b31d-781e6c7c8130">
          <x15:oledbPr connection="Provider=Microsoft.Mashup.OleDb.1;Data Source=$Workbook$;Location=Accidents;Extended Properties=&quot;&quot;">
            <x15:dbTables>
              <x15:dbTable name="Accidents"/>
            </x15:dbTables>
          </x15:oledbPr>
        </x15:connection>
      </ext>
    </extLst>
  </connection>
  <connection id="3" xr16:uid="{F4744E0A-1AC2-4767-892E-8BE02AFFDFC6}" keepAlive="1" name="Consulta - AIR_FIR" description="Conexión a la consulta 'AIR_FIR' en el libro." type="5" refreshedVersion="0" background="1">
    <dbPr connection="Provider=Microsoft.Mashup.OleDb.1;Data Source=$Workbook$;Location=AIR_FIR;Extended Properties=&quot;&quot;" command="SELECT * FROM [AIR_FIR]"/>
  </connection>
  <connection id="4" xr16:uid="{766A084C-FC4F-4204-855C-515076EE7876}" name="Consulta - DimInjures" description="Conexión a la consulta 'DimInjures' en el libro." type="100" refreshedVersion="8" minRefreshableVersion="5">
    <extLst>
      <ext xmlns:x15="http://schemas.microsoft.com/office/spreadsheetml/2010/11/main" uri="{DE250136-89BD-433C-8126-D09CA5730AF9}">
        <x15:connection id="973be794-b408-4bd8-9d9d-fac57d33fd4b">
          <x15:oledbPr connection="Provider=Microsoft.Mashup.OleDb.1;Data Source=$Workbook$;Location=DimInjures;Extended Properties=&quot;&quot;">
            <x15:dbTables>
              <x15:dbTable name="DimInjures"/>
            </x15:dbTables>
          </x15:oledbPr>
        </x15:connection>
      </ext>
    </extLst>
  </connection>
  <connection id="5" xr16:uid="{A2BBCDB0-9C38-4850-8EC0-3E379763FF7A}" name="Consulta - Mines" description="Conexión a la consulta 'Mines' en el libro." type="100" refreshedVersion="8" minRefreshableVersion="5">
    <extLst>
      <ext xmlns:x15="http://schemas.microsoft.com/office/spreadsheetml/2010/11/main" uri="{DE250136-89BD-433C-8126-D09CA5730AF9}">
        <x15:connection id="ab37fb22-c363-4a35-b9b5-138d01b8c0c6"/>
      </ext>
    </extLst>
  </connection>
  <connection id="6" xr16:uid="{B5577437-2DAF-4612-81B5-D0F184739444}" name="Consulta - Number of employee hours (in millions)" description="Conexión a la consulta 'Number of employee hours (in millions)' en el libro." type="100" refreshedVersion="8" minRefreshableVersion="5">
    <extLst>
      <ext xmlns:x15="http://schemas.microsoft.com/office/spreadsheetml/2010/11/main" uri="{DE250136-89BD-433C-8126-D09CA5730AF9}">
        <x15:connection id="4d1b5fc3-eea9-47ff-a9d3-8b3576a4c7ae">
          <x15:oledbPr connection="Provider=Microsoft.Mashup.OleDb.1;Data Source=$Workbook$;Location=&quot;Number of employee hours (in millions)&quot;;Extended Properties=&quot;&quot;">
            <x15:dbTables>
              <x15:dbTable name="Number of employee hours (in millions)"/>
            </x15:dbTables>
          </x15:oledbPr>
        </x15:connection>
      </ext>
    </extLst>
  </connection>
  <connection id="7" xr16:uid="{7301CD01-78D4-4E63-B289-248DF29D40B5}" name="Consulta - States" description="Conexión a la consulta 'States' en el libro." type="100" refreshedVersion="8" minRefreshableVersion="5">
    <extLst>
      <ext xmlns:x15="http://schemas.microsoft.com/office/spreadsheetml/2010/11/main" uri="{DE250136-89BD-433C-8126-D09CA5730AF9}">
        <x15:connection id="764d3eda-12b4-4b33-93de-eb939bc6f9e2">
          <x15:oledbPr connection="Provider=Microsoft.Mashup.OleDb.1;Data Source=$Workbook$;Location=States;Extended Properties=&quot;&quot;">
            <x15:dbTables>
              <x15:dbTable name="States"/>
            </x15:dbTables>
          </x15:oledbPr>
        </x15:connection>
      </ext>
    </extLst>
  </connection>
  <connection id="8" xr16:uid="{669A7604-AECB-48FB-A53E-9E2442A5F72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9" xr16:uid="{9506C4CF-B29C-40DC-A02B-4F3772E41950}" name="WorksheetConnection_Presentacion Mining injuries_Final.xlsx!AIR_FIR" type="102" refreshedVersion="8" minRefreshableVersion="5">
    <extLst>
      <ext xmlns:x15="http://schemas.microsoft.com/office/spreadsheetml/2010/11/main" uri="{DE250136-89BD-433C-8126-D09CA5730AF9}">
        <x15:connection id="AIR_FIR">
          <x15:rangePr sourceName="_xlcn.WorksheetConnection_PresentacionMininginjuries_Final.xlsxAIR_FIR1"/>
        </x15:connection>
      </ext>
    </extLst>
  </connection>
  <connection id="10" xr16:uid="{10A04D22-2C0E-474C-AF73-9E3406B4870C}" name="WorksheetConnection_Presentacion Mining injuries_Final.xlsx!Tabla2" type="102" refreshedVersion="8" minRefreshableVersion="5">
    <extLst>
      <ext xmlns:x15="http://schemas.microsoft.com/office/spreadsheetml/2010/11/main" uri="{DE250136-89BD-433C-8126-D09CA5730AF9}">
        <x15:connection id="Tabla2">
          <x15:rangePr sourceName="_xlcn.WorksheetConnection_PresentacionMininginjuries_Final.xlsxTabla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DimInjures].[DEGREE_INJURY].[All]}"/>
    <s v="{[DimInjures].[DEGREE_INJURY].&amp;[Fatality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<sst xmlns="http://schemas.openxmlformats.org/spreadsheetml/2006/main" count="310" uniqueCount="139">
  <si>
    <t>Total general</t>
  </si>
  <si>
    <t>Etiquetas de fila</t>
  </si>
  <si>
    <t>Recuento de MINE_ID</t>
  </si>
  <si>
    <t>Arizona</t>
  </si>
  <si>
    <t>Kentucky</t>
  </si>
  <si>
    <t>Pennsylvania</t>
  </si>
  <si>
    <t>Texas</t>
  </si>
  <si>
    <t>West Virginia</t>
  </si>
  <si>
    <t>DEGREE_INJURY</t>
  </si>
  <si>
    <t>Total fatality</t>
  </si>
  <si>
    <t>Años</t>
  </si>
  <si>
    <t>%incremento</t>
  </si>
  <si>
    <t>Muertes</t>
  </si>
  <si>
    <t>all Injures</t>
  </si>
  <si>
    <t>Recuento de DOCUMENT_NO</t>
  </si>
  <si>
    <t>Recuento distinto de DOCUMENT_NO</t>
  </si>
  <si>
    <t>Total de Acidentes</t>
  </si>
  <si>
    <t>Total De Accidentes</t>
  </si>
  <si>
    <t>Año Fiscal</t>
  </si>
  <si>
    <t>Horas Trabajadas</t>
  </si>
  <si>
    <t>FIR</t>
  </si>
  <si>
    <t>AIR</t>
  </si>
  <si>
    <t>Accidentes</t>
  </si>
  <si>
    <t>Años Fiscal</t>
  </si>
  <si>
    <t>t1</t>
  </si>
  <si>
    <t>T2</t>
  </si>
  <si>
    <t>T3</t>
  </si>
  <si>
    <t>Alabama</t>
  </si>
  <si>
    <t>Alaska</t>
  </si>
  <si>
    <t>Arkansas</t>
  </si>
  <si>
    <t>California</t>
  </si>
  <si>
    <t>Colorado</t>
  </si>
  <si>
    <t>Connecticut</t>
  </si>
  <si>
    <t>Delaware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</si>
  <si>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</si>
  <si>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</si>
  <si>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</si>
  <si>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</si>
  <si>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</si>
  <si>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</si>
  <si>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</si>
  <si>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</si>
  <si>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</si>
  <si>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</si>
  <si>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</si>
  <si>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</si>
  <si>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</si>
  <si>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</si>
  <si>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</si>
  <si>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</si>
  <si>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</si>
  <si>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</si>
  <si>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</si>
  <si>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</si>
  <si>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</si>
  <si>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</si>
  <si>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</si>
  <si>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</si>
  <si>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</si>
  <si>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</si>
  <si>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Northern Mariana Islands</t>
  </si>
  <si>
    <t>Ohio</t>
  </si>
  <si>
    <t>Oklahoma</t>
  </si>
  <si>
    <t>Oregon</t>
  </si>
  <si>
    <t>Puerto Rico</t>
  </si>
  <si>
    <t>Rhode Island</t>
  </si>
  <si>
    <t>South Carolina</t>
  </si>
  <si>
    <t>South Dakota</t>
  </si>
  <si>
    <t>Tennessee</t>
  </si>
  <si>
    <t>U.S. Virgin Islands</t>
  </si>
  <si>
    <t>Utah</t>
  </si>
  <si>
    <t>Vermont</t>
  </si>
  <si>
    <t>Virginia</t>
  </si>
  <si>
    <t>Washington</t>
  </si>
  <si>
    <t>Wisconsin</t>
  </si>
  <si>
    <t>Wyoming</t>
  </si>
  <si>
    <t>Estados</t>
  </si>
  <si>
    <t xml:space="preserve"> All Injures Rate</t>
  </si>
  <si>
    <t>All</t>
  </si>
  <si>
    <t>Handling Of Materials</t>
  </si>
  <si>
    <t>Handtools (Nonpowered)</t>
  </si>
  <si>
    <t>Machinery</t>
  </si>
  <si>
    <t>Powered Haulage</t>
  </si>
  <si>
    <t>Slip Or Fall Of Person</t>
  </si>
  <si>
    <t>Bulldozer Operator, Universal Operator, Heavy Equipment Operator, Operating Engineer</t>
  </si>
  <si>
    <t>Laborer, Blacksmith, Bull Gang, Parts Runner, Roustabout, Pick-Up Man, Pitman</t>
  </si>
  <si>
    <t>Maintenance Man, Mechanic,  Repair/Serviceman, Boilermaker, Fueler, Tire Tech, Field Service Tech</t>
  </si>
  <si>
    <t>Warehouseman, Bagger, Palletizer/Stacker, Store Keeper, Packager, Fabricator, Cleaning Plant Operator</t>
  </si>
  <si>
    <t>Back (Muscles/Spine/S-Cord/Tailbone)</t>
  </si>
  <si>
    <t>Finger(S)/Thumb</t>
  </si>
  <si>
    <t>Knee/Patella</t>
  </si>
  <si>
    <t>Shoulders (Collarbone/Clavicle/Scapula)</t>
  </si>
  <si>
    <t>Days Away From Work Only</t>
  </si>
  <si>
    <t>Days Restricted Activity Only</t>
  </si>
  <si>
    <t>Dys Awy Frm Wrk &amp; Restrctd Act</t>
  </si>
  <si>
    <t>Fatality</t>
  </si>
  <si>
    <t>No Dys Awy Frm Wrk,No Rstr Act</t>
  </si>
  <si>
    <t>Perm Tot Or Perm Prtl Disablty</t>
  </si>
  <si>
    <t xml:space="preserve">Fatalidades </t>
  </si>
  <si>
    <t>Suma de Muertes</t>
  </si>
  <si>
    <t>Suma de FIR</t>
  </si>
  <si>
    <t>Fatality Injures Rates</t>
  </si>
  <si>
    <t>Muerte</t>
  </si>
  <si>
    <t>C</t>
  </si>
  <si>
    <t>M</t>
  </si>
  <si>
    <t>Etiquetas de columna</t>
  </si>
  <si>
    <t>Experiencia</t>
  </si>
  <si>
    <t>Alta Experiencia (&gt;20)</t>
  </si>
  <si>
    <t>Baja Experiencia (1-5)</t>
  </si>
  <si>
    <t>Media Alta Experiencia (10-20)</t>
  </si>
  <si>
    <t>Media Baja Experiencia (5-10)</t>
  </si>
  <si>
    <t>Poca Experiencia (&lt;1)</t>
  </si>
  <si>
    <t>Fatalidad</t>
  </si>
  <si>
    <t>Coal</t>
  </si>
  <si>
    <t>Metal</t>
  </si>
  <si>
    <t>Nonmetal</t>
  </si>
  <si>
    <t>SandAndGravel</t>
  </si>
  <si>
    <t>Stone</t>
  </si>
  <si>
    <t>Facility</t>
  </si>
  <si>
    <t>Surface</t>
  </si>
  <si>
    <t>Underground</t>
  </si>
  <si>
    <t>Total de Accidentes</t>
  </si>
  <si>
    <t>Total de Muertes</t>
  </si>
  <si>
    <t>Dias Perdidos Prom.</t>
  </si>
  <si>
    <t>Por Evento con Lesión</t>
  </si>
  <si>
    <t>Multiple Parts (More Than One Major)</t>
  </si>
  <si>
    <t>Roof Bolter, Rock Bolter,  Pinner, Mobile Roof Support Operator (Mrs)</t>
  </si>
  <si>
    <t xml:space="preserve">Promedio_Dias_Perdidos </t>
  </si>
  <si>
    <t xml:space="preserve">                Actividad Minera
 Experiencia
</t>
  </si>
  <si>
    <t xml:space="preserve">                   Tipo de Minas
Actividad Minera</t>
  </si>
  <si>
    <t xml:space="preserve">                                   Tipo de Mina  
Experiencia</t>
  </si>
  <si>
    <t>Suma de Accidentes</t>
  </si>
  <si>
    <t>Suma de AIR</t>
  </si>
  <si>
    <t>N/A</t>
  </si>
  <si>
    <t>Variacion AIR</t>
  </si>
  <si>
    <t>Variacion  Accidentes</t>
  </si>
  <si>
    <t>Titulo</t>
  </si>
  <si>
    <t>Variacion  Muerte</t>
  </si>
  <si>
    <t>Variacion  FIR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</si>
</sst>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0.0000"/>
    <numFmt numFmtId="165" formatCode="0.000"/>
    <numFmt numFmtId="166" formatCode="[Red]\▼\-0.00%&quot; en 25 años&quot;;0.00%\▲"/>
    <numFmt numFmtId="167" formatCode="0.00000"/>
    <numFmt numFmtId="168" formatCode="[Green]\▼\-0.00%&quot; en 25 años&quot;;0.00%\▲"/>
    <numFmt numFmtId="169" formatCode="#,##0.0000"/>
    <numFmt numFmtId="170" formatCode="[Green]\▼\-0.0%&quot; en 25 años&quot;;0.0%\▲"/>
    <numFmt numFmtId="171" formatCode="#,##0.000"/>
    <numFmt numFmtId="172" formatCode="0.0%"/>
    <numFmt numFmtId="173" formatCode="0.00000000000"/>
    <numFmt numFmtId="174" formatCode="[Red]\▲0.00%&quot;vs año anterior&quot;;[Green]\-0.00%\▼&quot;vs año anterior&quot;;\ ;[White]&quot;N/A&quot;"/>
  </numFmts>
  <fonts count="15" x14ac:knownFonts="1">
    <font>
      <sz val="11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name val="Calibri"/>
      <family val="2"/>
      <scheme val="minor"/>
    </font>
    <font>
      <b/>
      <sz val="22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52F61"/>
        <bgColor indexed="64"/>
      </patternFill>
    </fill>
    <fill>
      <patternFill patternType="solid">
        <fgColor rgb="FF1A2744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Down="1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 style="thin">
        <color rgb="FFFFFFFF"/>
      </diagonal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medium">
        <color rgb="FFFFFFFF"/>
      </left>
      <right style="thin">
        <color rgb="FFFFFFFF"/>
      </right>
      <top style="thin">
        <color rgb="FFFFFFFF"/>
      </top>
      <bottom style="medium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FFFFFF"/>
      </left>
      <right style="medium">
        <color rgb="FFFFFFFF"/>
      </right>
      <top style="medium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rgb="FFFFFFFF"/>
      </right>
      <top style="thin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rgb="FFFFFFFF"/>
      </bottom>
      <diagonal/>
    </border>
    <border>
      <left style="medium">
        <color rgb="FFFFFFFF"/>
      </left>
      <right style="thin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thin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thin">
        <color rgb="FFFFFFFF"/>
      </right>
      <top style="thin">
        <color rgb="FFFFFFFF"/>
      </top>
      <bottom style="medium">
        <color rgb="FFFFFFFF"/>
      </bottom>
      <diagonal/>
    </border>
    <border>
      <left style="thin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  <diagonal/>
    </border>
    <border diagonalDown="1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 style="medium">
        <color rgb="FFFFFFFF"/>
      </diagonal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3" borderId="0" xfId="0" applyFill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169" fontId="4" fillId="0" borderId="0" xfId="0" applyNumberFormat="1" applyFon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9" fontId="6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" fontId="0" fillId="0" borderId="0" xfId="0" applyNumberFormat="1"/>
    <xf numFmtId="0" fontId="7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/>
    <xf numFmtId="3" fontId="1" fillId="0" borderId="0" xfId="0" applyNumberFormat="1" applyFont="1" applyAlignment="1">
      <alignment horizontal="center" vertical="center"/>
    </xf>
    <xf numFmtId="10" fontId="0" fillId="0" borderId="0" xfId="0" applyNumberFormat="1"/>
    <xf numFmtId="172" fontId="0" fillId="0" borderId="0" xfId="0" applyNumberForma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pivotButton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8" fontId="0" fillId="0" borderId="0" xfId="0" applyNumberFormat="1"/>
    <xf numFmtId="3" fontId="11" fillId="0" borderId="0" xfId="0" applyNumberFormat="1" applyFont="1" applyAlignment="1">
      <alignment horizontal="center" vertical="center"/>
    </xf>
    <xf numFmtId="0" fontId="0" fillId="0" borderId="2" xfId="0" applyBorder="1"/>
    <xf numFmtId="0" fontId="0" fillId="0" borderId="3" xfId="0" applyBorder="1"/>
    <xf numFmtId="3" fontId="3" fillId="4" borderId="4" xfId="0" applyNumberFormat="1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center" vertical="center"/>
    </xf>
    <xf numFmtId="0" fontId="0" fillId="0" borderId="6" xfId="0" applyBorder="1"/>
    <xf numFmtId="0" fontId="13" fillId="0" borderId="7" xfId="0" applyFont="1" applyBorder="1" applyAlignment="1">
      <alignment horizontal="center" vertical="center"/>
    </xf>
    <xf numFmtId="0" fontId="0" fillId="0" borderId="8" xfId="0" applyBorder="1"/>
    <xf numFmtId="0" fontId="13" fillId="0" borderId="9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left" vertical="top" wrapText="1"/>
    </xf>
    <xf numFmtId="3" fontId="0" fillId="0" borderId="16" xfId="0" applyNumberFormat="1" applyBorder="1" applyAlignment="1">
      <alignment horizontal="center" vertical="center"/>
    </xf>
    <xf numFmtId="1" fontId="13" fillId="0" borderId="22" xfId="0" applyNumberFormat="1" applyFont="1" applyBorder="1" applyAlignment="1">
      <alignment wrapText="1"/>
    </xf>
    <xf numFmtId="0" fontId="13" fillId="0" borderId="16" xfId="0" applyFont="1" applyBorder="1" applyAlignment="1">
      <alignment horizontal="center" vertical="center"/>
    </xf>
    <xf numFmtId="0" fontId="13" fillId="0" borderId="16" xfId="0" applyFont="1" applyBorder="1"/>
    <xf numFmtId="173" fontId="0" fillId="0" borderId="0" xfId="0" applyNumberFormat="1" applyAlignment="1">
      <alignment horizontal="center" vertical="center"/>
    </xf>
    <xf numFmtId="173" fontId="0" fillId="0" borderId="0" xfId="0" applyNumberFormat="1"/>
    <xf numFmtId="174" fontId="14" fillId="0" borderId="0" xfId="0" applyNumberFormat="1" applyFont="1" applyAlignment="1">
      <alignment horizontal="center" vertical="center" wrapText="1"/>
    </xf>
    <xf numFmtId="174" fontId="0" fillId="0" borderId="0" xfId="0" applyNumberFormat="1" applyAlignment="1">
      <alignment horizontal="center" vertical="center"/>
    </xf>
    <xf numFmtId="174" fontId="14" fillId="0" borderId="0" xfId="0" applyNumberFormat="1" applyFont="1" applyAlignment="1">
      <alignment horizontal="center" vertical="center"/>
    </xf>
    <xf numFmtId="0" fontId="0" fillId="0" borderId="0" xfId="0" applyNumberFormat="1"/>
    <xf numFmtId="3" fontId="0" fillId="0" borderId="10" xfId="0" applyNumberForma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3" fontId="0" fillId="0" borderId="18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</cellXfs>
  <cellStyles count="1">
    <cellStyle name="Normal" xfId="0" builtinId="0"/>
  </cellStyles>
  <dxfs count="33">
    <dxf>
      <numFmt numFmtId="3" formatCode="#,##0"/>
    </dxf>
    <dxf>
      <numFmt numFmtId="3" formatCode="#,##0"/>
    </dxf>
    <dxf>
      <alignment horizontal="center"/>
    </dxf>
    <dxf>
      <alignment vertical="center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2" formatCode="0.00"/>
    </dxf>
    <dxf>
      <numFmt numFmtId="0" formatCode="General"/>
    </dxf>
    <dxf>
      <numFmt numFmtId="164" formatCode="0.0000"/>
      <alignment horizontal="center" vertical="center" textRotation="0" wrapText="0" indent="0" justifyLastLine="0" shrinkToFit="0" readingOrder="0"/>
    </dxf>
    <dxf>
      <numFmt numFmtId="3" formatCode="#,##0"/>
    </dxf>
    <dxf>
      <numFmt numFmtId="1" formatCode="0"/>
    </dxf>
    <dxf>
      <alignment horizontal="left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71" formatCode="#,##0.000"/>
    </dxf>
    <dxf>
      <numFmt numFmtId="1" formatCode="0"/>
    </dxf>
    <dxf>
      <numFmt numFmtId="165" formatCode="0.000"/>
    </dxf>
    <dxf>
      <alignment vertical="center"/>
    </dxf>
    <dxf>
      <alignment horizontal="center"/>
    </dxf>
    <dxf>
      <font>
        <strike val="0"/>
        <color theme="0"/>
      </font>
      <fill>
        <patternFill>
          <bgColor rgb="FF002060"/>
        </patternFill>
      </fill>
      <border>
        <bottom style="thin">
          <color theme="8"/>
        </bottom>
        <vertical/>
        <horizontal/>
      </border>
    </dxf>
    <dxf>
      <font>
        <color theme="0"/>
      </font>
      <fill>
        <patternFill>
          <bgColor rgb="FF243056"/>
        </patternFill>
      </fill>
      <border diagonalUp="0" diagonalDown="0">
        <left/>
        <right/>
        <top/>
        <bottom/>
        <vertical/>
        <horizontal/>
      </border>
    </dxf>
    <dxf>
      <font>
        <strike val="0"/>
        <color theme="0"/>
      </font>
      <fill>
        <patternFill>
          <fgColor rgb="FF243056"/>
          <bgColor rgb="FF243056"/>
        </patternFill>
      </fill>
      <border>
        <bottom style="thin">
          <color theme="8"/>
        </bottom>
        <vertical/>
        <horizontal/>
      </border>
    </dxf>
    <dxf>
      <font>
        <color theme="0"/>
      </font>
      <fill>
        <patternFill>
          <bgColor rgb="FF243056"/>
        </patternFill>
      </fill>
      <border diagonalUp="0" diagonalDown="0">
        <left/>
        <right/>
        <top/>
        <bottom/>
        <vertical/>
        <horizontal/>
      </border>
    </dxf>
    <dxf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Segmentacion Mining " pivot="0" table="0" count="2" xr9:uid="{D891278E-5A80-4FD1-8336-A6946B6C2882}">
      <tableStyleElement type="wholeTable" dxfId="32"/>
      <tableStyleElement type="headerRow" dxfId="31"/>
    </tableStyle>
    <tableStyle name="SlicerStyleLight5 2" pivot="0" table="0" count="10" xr9:uid="{9A9B3760-1ED8-4554-9D3D-E98F4F24B920}">
      <tableStyleElement type="wholeTable" dxfId="30"/>
      <tableStyleElement type="headerRow" dxfId="29"/>
    </tableStyle>
    <tableStyle name="SlicerStyleLight5 2 2" pivot="0" table="0" count="10" xr9:uid="{E21A44A5-0486-44DA-B690-24E1C32D30F5}">
      <tableStyleElement type="wholeTable" dxfId="28"/>
      <tableStyleElement type="headerRow" dxfId="27"/>
    </tableStyle>
  </tableStyles>
  <colors>
    <mruColors>
      <color rgb="FFFFFFFF"/>
      <color rgb="FF01FF00"/>
      <color rgb="FF00FF99"/>
      <color rgb="FF243056"/>
      <color rgb="FF002060"/>
      <color rgb="FF052F61"/>
      <color rgb="FF1A2744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egmentacion Mining "/>
        <x14:slicerStyle name="SlicerStyleLight5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5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16.xml"/><Relationship Id="rId21" Type="http://schemas.openxmlformats.org/officeDocument/2006/relationships/pivotCacheDefinition" Target="pivotCache/pivotCacheDefinition11.xml"/><Relationship Id="rId42" Type="http://schemas.microsoft.com/office/2007/relationships/slicerCache" Target="slicerCaches/slicerCache6.xml"/><Relationship Id="rId47" Type="http://schemas.openxmlformats.org/officeDocument/2006/relationships/theme" Target="theme/theme1.xml"/><Relationship Id="rId63" Type="http://schemas.openxmlformats.org/officeDocument/2006/relationships/customXml" Target="../customXml/item10.xml"/><Relationship Id="rId68" Type="http://schemas.openxmlformats.org/officeDocument/2006/relationships/customXml" Target="../customXml/item15.xml"/><Relationship Id="rId84" Type="http://schemas.openxmlformats.org/officeDocument/2006/relationships/customXml" Target="../customXml/item31.xml"/><Relationship Id="rId89" Type="http://schemas.openxmlformats.org/officeDocument/2006/relationships/customXml" Target="../customXml/item36.xml"/><Relationship Id="rId112" Type="http://schemas.openxmlformats.org/officeDocument/2006/relationships/customXml" Target="../customXml/item59.xml"/><Relationship Id="rId16" Type="http://schemas.openxmlformats.org/officeDocument/2006/relationships/pivotCacheDefinition" Target="pivotCache/pivotCacheDefinition6.xml"/><Relationship Id="rId107" Type="http://schemas.openxmlformats.org/officeDocument/2006/relationships/customXml" Target="../customXml/item54.xml"/><Relationship Id="rId11" Type="http://schemas.openxmlformats.org/officeDocument/2006/relationships/pivotCacheDefinition" Target="pivotCache/pivotCacheDefinition1.xml"/><Relationship Id="rId32" Type="http://schemas.openxmlformats.org/officeDocument/2006/relationships/pivotCacheDefinition" Target="pivotCache/pivotCacheDefinition22.xml"/><Relationship Id="rId37" Type="http://schemas.microsoft.com/office/2007/relationships/slicerCache" Target="slicerCaches/slicerCache1.xml"/><Relationship Id="rId53" Type="http://schemas.openxmlformats.org/officeDocument/2006/relationships/calcChain" Target="calcChain.xml"/><Relationship Id="rId58" Type="http://schemas.openxmlformats.org/officeDocument/2006/relationships/customXml" Target="../customXml/item5.xml"/><Relationship Id="rId74" Type="http://schemas.openxmlformats.org/officeDocument/2006/relationships/customXml" Target="../customXml/item21.xml"/><Relationship Id="rId79" Type="http://schemas.openxmlformats.org/officeDocument/2006/relationships/customXml" Target="../customXml/item26.xml"/><Relationship Id="rId102" Type="http://schemas.openxmlformats.org/officeDocument/2006/relationships/customXml" Target="../customXml/item49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37.xml"/><Relationship Id="rId95" Type="http://schemas.openxmlformats.org/officeDocument/2006/relationships/customXml" Target="../customXml/item42.xml"/><Relationship Id="rId22" Type="http://schemas.openxmlformats.org/officeDocument/2006/relationships/pivotCacheDefinition" Target="pivotCache/pivotCacheDefinition12.xml"/><Relationship Id="rId27" Type="http://schemas.openxmlformats.org/officeDocument/2006/relationships/pivotCacheDefinition" Target="pivotCache/pivotCacheDefinition17.xml"/><Relationship Id="rId43" Type="http://schemas.microsoft.com/office/2007/relationships/slicerCache" Target="slicerCaches/slicerCache7.xml"/><Relationship Id="rId48" Type="http://schemas.openxmlformats.org/officeDocument/2006/relationships/connections" Target="connections.xml"/><Relationship Id="rId64" Type="http://schemas.openxmlformats.org/officeDocument/2006/relationships/customXml" Target="../customXml/item11.xml"/><Relationship Id="rId69" Type="http://schemas.openxmlformats.org/officeDocument/2006/relationships/customXml" Target="../customXml/item16.xml"/><Relationship Id="rId113" Type="http://schemas.openxmlformats.org/officeDocument/2006/relationships/customXml" Target="../customXml/item60.xml"/><Relationship Id="rId80" Type="http://schemas.openxmlformats.org/officeDocument/2006/relationships/customXml" Target="../customXml/item27.xml"/><Relationship Id="rId85" Type="http://schemas.openxmlformats.org/officeDocument/2006/relationships/customXml" Target="../customXml/item32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33" Type="http://schemas.openxmlformats.org/officeDocument/2006/relationships/pivotCacheDefinition" Target="pivotCache/pivotCacheDefinition23.xml"/><Relationship Id="rId38" Type="http://schemas.microsoft.com/office/2007/relationships/slicerCache" Target="slicerCaches/slicerCache2.xml"/><Relationship Id="rId59" Type="http://schemas.openxmlformats.org/officeDocument/2006/relationships/customXml" Target="../customXml/item6.xml"/><Relationship Id="rId103" Type="http://schemas.openxmlformats.org/officeDocument/2006/relationships/customXml" Target="../customXml/item50.xml"/><Relationship Id="rId108" Type="http://schemas.openxmlformats.org/officeDocument/2006/relationships/customXml" Target="../customXml/item55.xml"/><Relationship Id="rId54" Type="http://schemas.openxmlformats.org/officeDocument/2006/relationships/customXml" Target="../customXml/item1.xml"/><Relationship Id="rId70" Type="http://schemas.openxmlformats.org/officeDocument/2006/relationships/customXml" Target="../customXml/item17.xml"/><Relationship Id="rId75" Type="http://schemas.openxmlformats.org/officeDocument/2006/relationships/customXml" Target="../customXml/item22.xml"/><Relationship Id="rId91" Type="http://schemas.openxmlformats.org/officeDocument/2006/relationships/customXml" Target="../customXml/item38.xml"/><Relationship Id="rId96" Type="http://schemas.openxmlformats.org/officeDocument/2006/relationships/customXml" Target="../customXml/item4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5.xml"/><Relationship Id="rId23" Type="http://schemas.openxmlformats.org/officeDocument/2006/relationships/pivotCacheDefinition" Target="pivotCache/pivotCacheDefinition13.xml"/><Relationship Id="rId28" Type="http://schemas.openxmlformats.org/officeDocument/2006/relationships/pivotCacheDefinition" Target="pivotCache/pivotCacheDefinition18.xml"/><Relationship Id="rId36" Type="http://schemas.openxmlformats.org/officeDocument/2006/relationships/pivotCacheDefinition" Target="pivotCache/pivotCacheDefinition26.xml"/><Relationship Id="rId49" Type="http://schemas.openxmlformats.org/officeDocument/2006/relationships/styles" Target="styles.xml"/><Relationship Id="rId57" Type="http://schemas.openxmlformats.org/officeDocument/2006/relationships/customXml" Target="../customXml/item4.xml"/><Relationship Id="rId106" Type="http://schemas.openxmlformats.org/officeDocument/2006/relationships/customXml" Target="../customXml/item53.xml"/><Relationship Id="rId10" Type="http://schemas.openxmlformats.org/officeDocument/2006/relationships/worksheet" Target="worksheets/sheet10.xml"/><Relationship Id="rId31" Type="http://schemas.openxmlformats.org/officeDocument/2006/relationships/pivotCacheDefinition" Target="pivotCache/pivotCacheDefinition21.xml"/><Relationship Id="rId44" Type="http://schemas.microsoft.com/office/2007/relationships/slicerCache" Target="slicerCaches/slicerCache8.xml"/><Relationship Id="rId52" Type="http://schemas.openxmlformats.org/officeDocument/2006/relationships/powerPivotData" Target="model/item.data"/><Relationship Id="rId60" Type="http://schemas.openxmlformats.org/officeDocument/2006/relationships/customXml" Target="../customXml/item7.xml"/><Relationship Id="rId65" Type="http://schemas.openxmlformats.org/officeDocument/2006/relationships/customXml" Target="../customXml/item12.xml"/><Relationship Id="rId73" Type="http://schemas.openxmlformats.org/officeDocument/2006/relationships/customXml" Target="../customXml/item20.xml"/><Relationship Id="rId78" Type="http://schemas.openxmlformats.org/officeDocument/2006/relationships/customXml" Target="../customXml/item25.xml"/><Relationship Id="rId81" Type="http://schemas.openxmlformats.org/officeDocument/2006/relationships/customXml" Target="../customXml/item28.xml"/><Relationship Id="rId86" Type="http://schemas.openxmlformats.org/officeDocument/2006/relationships/customXml" Target="../customXml/item33.xml"/><Relationship Id="rId94" Type="http://schemas.openxmlformats.org/officeDocument/2006/relationships/customXml" Target="../customXml/item41.xml"/><Relationship Id="rId99" Type="http://schemas.openxmlformats.org/officeDocument/2006/relationships/customXml" Target="../customXml/item46.xml"/><Relationship Id="rId101" Type="http://schemas.openxmlformats.org/officeDocument/2006/relationships/customXml" Target="../customXml/item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39" Type="http://schemas.microsoft.com/office/2007/relationships/slicerCache" Target="slicerCaches/slicerCache3.xml"/><Relationship Id="rId109" Type="http://schemas.openxmlformats.org/officeDocument/2006/relationships/customXml" Target="../customXml/item56.xml"/><Relationship Id="rId34" Type="http://schemas.openxmlformats.org/officeDocument/2006/relationships/pivotCacheDefinition" Target="pivotCache/pivotCacheDefinition24.xml"/><Relationship Id="rId50" Type="http://schemas.openxmlformats.org/officeDocument/2006/relationships/sharedStrings" Target="sharedStrings.xml"/><Relationship Id="rId55" Type="http://schemas.openxmlformats.org/officeDocument/2006/relationships/customXml" Target="../customXml/item2.xml"/><Relationship Id="rId76" Type="http://schemas.openxmlformats.org/officeDocument/2006/relationships/customXml" Target="../customXml/item23.xml"/><Relationship Id="rId97" Type="http://schemas.openxmlformats.org/officeDocument/2006/relationships/customXml" Target="../customXml/item44.xml"/><Relationship Id="rId104" Type="http://schemas.openxmlformats.org/officeDocument/2006/relationships/customXml" Target="../customXml/item51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18.xml"/><Relationship Id="rId92" Type="http://schemas.openxmlformats.org/officeDocument/2006/relationships/customXml" Target="../customXml/item39.xml"/><Relationship Id="rId2" Type="http://schemas.openxmlformats.org/officeDocument/2006/relationships/worksheet" Target="worksheets/sheet2.xml"/><Relationship Id="rId29" Type="http://schemas.openxmlformats.org/officeDocument/2006/relationships/pivotCacheDefinition" Target="pivotCache/pivotCacheDefinition19.xml"/><Relationship Id="rId24" Type="http://schemas.openxmlformats.org/officeDocument/2006/relationships/pivotCacheDefinition" Target="pivotCache/pivotCacheDefinition14.xml"/><Relationship Id="rId40" Type="http://schemas.microsoft.com/office/2007/relationships/slicerCache" Target="slicerCaches/slicerCache4.xml"/><Relationship Id="rId45" Type="http://schemas.microsoft.com/office/2007/relationships/slicerCache" Target="slicerCaches/slicerCache9.xml"/><Relationship Id="rId66" Type="http://schemas.openxmlformats.org/officeDocument/2006/relationships/customXml" Target="../customXml/item13.xml"/><Relationship Id="rId87" Type="http://schemas.openxmlformats.org/officeDocument/2006/relationships/customXml" Target="../customXml/item34.xml"/><Relationship Id="rId110" Type="http://schemas.openxmlformats.org/officeDocument/2006/relationships/customXml" Target="../customXml/item57.xml"/><Relationship Id="rId61" Type="http://schemas.openxmlformats.org/officeDocument/2006/relationships/customXml" Target="../customXml/item8.xml"/><Relationship Id="rId82" Type="http://schemas.openxmlformats.org/officeDocument/2006/relationships/customXml" Target="../customXml/item29.xml"/><Relationship Id="rId19" Type="http://schemas.openxmlformats.org/officeDocument/2006/relationships/pivotCacheDefinition" Target="pivotCache/pivotCacheDefinition9.xml"/><Relationship Id="rId14" Type="http://schemas.openxmlformats.org/officeDocument/2006/relationships/pivotCacheDefinition" Target="pivotCache/pivotCacheDefinition4.xml"/><Relationship Id="rId30" Type="http://schemas.openxmlformats.org/officeDocument/2006/relationships/pivotCacheDefinition" Target="pivotCache/pivotCacheDefinition20.xml"/><Relationship Id="rId35" Type="http://schemas.openxmlformats.org/officeDocument/2006/relationships/pivotCacheDefinition" Target="pivotCache/pivotCacheDefinition25.xml"/><Relationship Id="rId56" Type="http://schemas.openxmlformats.org/officeDocument/2006/relationships/customXml" Target="../customXml/item3.xml"/><Relationship Id="rId77" Type="http://schemas.openxmlformats.org/officeDocument/2006/relationships/customXml" Target="../customXml/item24.xml"/><Relationship Id="rId100" Type="http://schemas.openxmlformats.org/officeDocument/2006/relationships/customXml" Target="../customXml/item47.xml"/><Relationship Id="rId105" Type="http://schemas.openxmlformats.org/officeDocument/2006/relationships/customXml" Target="../customXml/item52.xml"/><Relationship Id="rId8" Type="http://schemas.openxmlformats.org/officeDocument/2006/relationships/worksheet" Target="worksheets/sheet8.xml"/><Relationship Id="rId51" Type="http://schemas.openxmlformats.org/officeDocument/2006/relationships/sheetMetadata" Target="metadata.xml"/><Relationship Id="rId72" Type="http://schemas.openxmlformats.org/officeDocument/2006/relationships/customXml" Target="../customXml/item19.xml"/><Relationship Id="rId93" Type="http://schemas.openxmlformats.org/officeDocument/2006/relationships/customXml" Target="../customXml/item40.xml"/><Relationship Id="rId98" Type="http://schemas.openxmlformats.org/officeDocument/2006/relationships/customXml" Target="../customXml/item45.xml"/><Relationship Id="rId3" Type="http://schemas.openxmlformats.org/officeDocument/2006/relationships/worksheet" Target="worksheets/sheet3.xml"/><Relationship Id="rId25" Type="http://schemas.openxmlformats.org/officeDocument/2006/relationships/pivotCacheDefinition" Target="pivotCache/pivotCacheDefinition15.xml"/><Relationship Id="rId46" Type="http://schemas.microsoft.com/office/2007/relationships/slicerCache" Target="slicerCaches/slicerCache10.xml"/><Relationship Id="rId67" Type="http://schemas.openxmlformats.org/officeDocument/2006/relationships/customXml" Target="../customXml/item14.xml"/><Relationship Id="rId20" Type="http://schemas.openxmlformats.org/officeDocument/2006/relationships/pivotCacheDefinition" Target="pivotCache/pivotCacheDefinition10.xml"/><Relationship Id="rId41" Type="http://schemas.microsoft.com/office/2007/relationships/slicerCache" Target="slicerCaches/slicerCache5.xml"/><Relationship Id="rId62" Type="http://schemas.openxmlformats.org/officeDocument/2006/relationships/customXml" Target="../customXml/item9.xml"/><Relationship Id="rId83" Type="http://schemas.openxmlformats.org/officeDocument/2006/relationships/customXml" Target="../customXml/item30.xml"/><Relationship Id="rId88" Type="http://schemas.openxmlformats.org/officeDocument/2006/relationships/customXml" Target="../customXml/item35.xml"/><Relationship Id="rId111" Type="http://schemas.openxmlformats.org/officeDocument/2006/relationships/customXml" Target="../customXml/item5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[Presentacion Mining injuries_v2.xlsx]Tendencias!TablaDinámica11</c:name>
    <c:fmtId val="2"/>
  </c:pivotSource>
  <c:chart>
    <c:title>
      <c:tx>
        <c:strRef>
          <c:f>Tendencias!$H$62</c:f>
          <c:strCache>
            <c:ptCount val="1"/>
            <c:pt idx="0">
              <c:v>ACCIDENTES TOTALES Y ALL INJURES RATE 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Tendencias!$H$62</c:f>
              <c:strCache>
                <c:ptCount val="1"/>
                <c:pt idx="0">
                  <c:v>Accidentes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Tendencias!$H$62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Tendencias!$H$62</c:f>
              <c:numCache>
                <c:formatCode>#,##0</c:formatCode>
                <c:ptCount val="26"/>
                <c:pt idx="0">
                  <c:v>12475</c:v>
                </c:pt>
                <c:pt idx="1">
                  <c:v>15040</c:v>
                </c:pt>
                <c:pt idx="2">
                  <c:v>13766</c:v>
                </c:pt>
                <c:pt idx="3">
                  <c:v>11831</c:v>
                </c:pt>
                <c:pt idx="4">
                  <c:v>11730</c:v>
                </c:pt>
                <c:pt idx="5">
                  <c:v>12311</c:v>
                </c:pt>
                <c:pt idx="6">
                  <c:v>12265</c:v>
                </c:pt>
                <c:pt idx="7">
                  <c:v>11727</c:v>
                </c:pt>
                <c:pt idx="8">
                  <c:v>11184</c:v>
                </c:pt>
                <c:pt idx="9">
                  <c:v>9398</c:v>
                </c:pt>
                <c:pt idx="10">
                  <c:v>8504</c:v>
                </c:pt>
                <c:pt idx="11">
                  <c:v>8919</c:v>
                </c:pt>
                <c:pt idx="12">
                  <c:v>8802</c:v>
                </c:pt>
                <c:pt idx="13">
                  <c:v>7934</c:v>
                </c:pt>
                <c:pt idx="14">
                  <c:v>7682</c:v>
                </c:pt>
                <c:pt idx="15">
                  <c:v>7207</c:v>
                </c:pt>
                <c:pt idx="16">
                  <c:v>5832</c:v>
                </c:pt>
                <c:pt idx="17">
                  <c:v>5889</c:v>
                </c:pt>
                <c:pt idx="18">
                  <c:v>5857</c:v>
                </c:pt>
                <c:pt idx="19">
                  <c:v>5901</c:v>
                </c:pt>
                <c:pt idx="20">
                  <c:v>4867</c:v>
                </c:pt>
                <c:pt idx="21">
                  <c:v>4754</c:v>
                </c:pt>
                <c:pt idx="22">
                  <c:v>5063</c:v>
                </c:pt>
                <c:pt idx="23">
                  <c:v>5195</c:v>
                </c:pt>
                <c:pt idx="24">
                  <c:v>5137</c:v>
                </c:pt>
                <c:pt idx="25">
                  <c:v>4910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A-46A6-9651-D73FFF51A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68005071"/>
        <c:axId val="768021871"/>
      </c:barChart>
      <c:lineChart>
        <c:grouping val="standard"/>
        <c:varyColors val="0"/>
        <c:ser>
          <c:idx val="1"/>
          <c:order val="1"/>
          <c:tx>
            <c:strRef>
              <c:f>Tendencias!$H$62</c:f>
              <c:strCache>
                <c:ptCount val="1"/>
                <c:pt idx="0">
                  <c:v> All Injures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Tendencias!$H$62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Tendencias!$H$62</c:f>
              <c:numCache>
                <c:formatCode>#,##0.00</c:formatCode>
                <c:ptCount val="26"/>
                <c:pt idx="0">
                  <c:v>3.9927666111893485</c:v>
                </c:pt>
                <c:pt idx="1">
                  <c:v>4.8439563270958805</c:v>
                </c:pt>
                <c:pt idx="2">
                  <c:v>4.7250634996910827</c:v>
                </c:pt>
                <c:pt idx="3">
                  <c:v>4.1569895117794839</c:v>
                </c:pt>
                <c:pt idx="4">
                  <c:v>3.922027551156881</c:v>
                </c:pt>
                <c:pt idx="5">
                  <c:v>3.8771139734828206</c:v>
                </c:pt>
                <c:pt idx="6">
                  <c:v>3.7025856213491117</c:v>
                </c:pt>
                <c:pt idx="7">
                  <c:v>3.4823019360969236</c:v>
                </c:pt>
                <c:pt idx="8">
                  <c:v>3.2834243438435795</c:v>
                </c:pt>
                <c:pt idx="9">
                  <c:v>3.1821490849374441</c:v>
                </c:pt>
                <c:pt idx="10">
                  <c:v>2.8007311410081184</c:v>
                </c:pt>
                <c:pt idx="11">
                  <c:v>2.7364351787933177</c:v>
                </c:pt>
                <c:pt idx="12">
                  <c:v>2.6901389079906477</c:v>
                </c:pt>
                <c:pt idx="13">
                  <c:v>2.4982288206306973</c:v>
                </c:pt>
                <c:pt idx="14">
                  <c:v>2.4663295609599487</c:v>
                </c:pt>
                <c:pt idx="15">
                  <c:v>2.4614911711465557</c:v>
                </c:pt>
                <c:pt idx="16">
                  <c:v>2.2122332859174962</c:v>
                </c:pt>
                <c:pt idx="17">
                  <c:v>2.1688610625172635</c:v>
                </c:pt>
                <c:pt idx="18">
                  <c:v>2.0600752699518132</c:v>
                </c:pt>
                <c:pt idx="19">
                  <c:v>2.0847538464256061</c:v>
                </c:pt>
                <c:pt idx="20">
                  <c:v>1.9617880607843927</c:v>
                </c:pt>
                <c:pt idx="21">
                  <c:v>1.8794971139400649</c:v>
                </c:pt>
                <c:pt idx="22">
                  <c:v>1.8675076537198922</c:v>
                </c:pt>
                <c:pt idx="23">
                  <c:v>1.8443241324221178</c:v>
                </c:pt>
                <c:pt idx="24">
                  <c:v>1.8236897666346827</c:v>
                </c:pt>
                <c:pt idx="25">
                  <c:v>1.7711071414023047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0A-46A6-9651-D73FFF51A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024271"/>
        <c:axId val="768029071"/>
      </c:lineChart>
      <c:catAx>
        <c:axId val="76800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68021871"/>
        <c:crosses val="autoZero"/>
        <c:auto val="1"/>
        <c:lblAlgn val="ctr"/>
        <c:lblOffset val="100"/>
        <c:noMultiLvlLbl val="0"/>
      </c:catAx>
      <c:valAx>
        <c:axId val="768021871"/>
        <c:scaling>
          <c:orientation val="minMax"/>
          <c:max val="16000"/>
          <c:min val="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68005071"/>
        <c:crosses val="autoZero"/>
        <c:crossBetween val="between"/>
      </c:valAx>
      <c:valAx>
        <c:axId val="768029071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68024271"/>
        <c:crosses val="max"/>
        <c:crossBetween val="between"/>
      </c:valAx>
      <c:catAx>
        <c:axId val="7680242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80290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[Presentacion Mining injuries_v2.xlsx]Tendencias!TablaDinámica2</c:name>
    <c:fmtId val="12"/>
  </c:pivotSource>
  <c:chart>
    <c:title>
      <c:tx>
        <c:strRef>
          <c:f>Tendencias!$E$92</c:f>
          <c:strCache>
            <c:ptCount val="1"/>
            <c:pt idx="0">
              <c:v>MUERTES totales y FATALITY INJURES RATE </c:v>
            </c:pt>
          </c:strCache>
        </c:strRef>
      </c:tx>
      <c:layout>
        <c:manualLayout>
          <c:xMode val="edge"/>
          <c:yMode val="edge"/>
          <c:x val="8.8291206246278037E-2"/>
          <c:y val="6.47733314346970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diamond"/>
          <c:size val="7"/>
          <c:spPr>
            <a:solidFill>
              <a:srgbClr val="FFC0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diamond"/>
          <c:size val="7"/>
          <c:spPr>
            <a:solidFill>
              <a:srgbClr val="FFC0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diamond"/>
          <c:size val="7"/>
          <c:spPr>
            <a:solidFill>
              <a:srgbClr val="FFC0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Tendencias!$E$92</c:f>
              <c:strCache>
                <c:ptCount val="1"/>
                <c:pt idx="0">
                  <c:v>Muertes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Tendencias!$E$92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Tendencias!$E$92</c:f>
              <c:numCache>
                <c:formatCode>0</c:formatCode>
                <c:ptCount val="26"/>
                <c:pt idx="0">
                  <c:v>66</c:v>
                </c:pt>
                <c:pt idx="1">
                  <c:v>71</c:v>
                </c:pt>
                <c:pt idx="2">
                  <c:v>72</c:v>
                </c:pt>
                <c:pt idx="3">
                  <c:v>65</c:v>
                </c:pt>
                <c:pt idx="4">
                  <c:v>50</c:v>
                </c:pt>
                <c:pt idx="5">
                  <c:v>57</c:v>
                </c:pt>
                <c:pt idx="6">
                  <c:v>74</c:v>
                </c:pt>
                <c:pt idx="7">
                  <c:v>67</c:v>
                </c:pt>
                <c:pt idx="8">
                  <c:v>52</c:v>
                </c:pt>
                <c:pt idx="9">
                  <c:v>43</c:v>
                </c:pt>
                <c:pt idx="10">
                  <c:v>65</c:v>
                </c:pt>
                <c:pt idx="11">
                  <c:v>36</c:v>
                </c:pt>
                <c:pt idx="12">
                  <c:v>44</c:v>
                </c:pt>
                <c:pt idx="13">
                  <c:v>34</c:v>
                </c:pt>
                <c:pt idx="14">
                  <c:v>48</c:v>
                </c:pt>
                <c:pt idx="15">
                  <c:v>38</c:v>
                </c:pt>
                <c:pt idx="16">
                  <c:v>24</c:v>
                </c:pt>
                <c:pt idx="17">
                  <c:v>26</c:v>
                </c:pt>
                <c:pt idx="18">
                  <c:v>22</c:v>
                </c:pt>
                <c:pt idx="19">
                  <c:v>34</c:v>
                </c:pt>
                <c:pt idx="20">
                  <c:v>23</c:v>
                </c:pt>
                <c:pt idx="21">
                  <c:v>39</c:v>
                </c:pt>
                <c:pt idx="22">
                  <c:v>33</c:v>
                </c:pt>
                <c:pt idx="23">
                  <c:v>41</c:v>
                </c:pt>
                <c:pt idx="24">
                  <c:v>31</c:v>
                </c:pt>
                <c:pt idx="2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8-4FA8-8120-CAD8B7FD5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95300704"/>
        <c:axId val="2095293504"/>
      </c:barChart>
      <c:lineChart>
        <c:grouping val="standard"/>
        <c:varyColors val="0"/>
        <c:ser>
          <c:idx val="1"/>
          <c:order val="1"/>
          <c:tx>
            <c:strRef>
              <c:f>Tendencias!$E$92</c:f>
              <c:strCache>
                <c:ptCount val="1"/>
                <c:pt idx="0">
                  <c:v>Fatality Injures Rates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rgbClr val="FFC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Tendencias!$E$92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Tendencias!$E$92</c:f>
              <c:numCache>
                <c:formatCode>#,##0.000</c:formatCode>
                <c:ptCount val="26"/>
                <c:pt idx="0">
                  <c:v>2.1124055818717194E-2</c:v>
                </c:pt>
                <c:pt idx="1">
                  <c:v>2.2867081065412735E-2</c:v>
                </c:pt>
                <c:pt idx="2">
                  <c:v>2.4713393286194825E-2</c:v>
                </c:pt>
                <c:pt idx="3">
                  <c:v>2.2838671140703783E-2</c:v>
                </c:pt>
                <c:pt idx="4">
                  <c:v>1.6717935000668718E-2</c:v>
                </c:pt>
                <c:pt idx="5">
                  <c:v>1.7951059742386546E-2</c:v>
                </c:pt>
                <c:pt idx="6">
                  <c:v>2.2339285444748003E-2</c:v>
                </c:pt>
                <c:pt idx="7">
                  <c:v>1.9895474521914716E-2</c:v>
                </c:pt>
                <c:pt idx="8">
                  <c:v>1.5266279138042394E-2</c:v>
                </c:pt>
                <c:pt idx="9">
                  <c:v>1.4559737247532463E-2</c:v>
                </c:pt>
                <c:pt idx="10">
                  <c:v>2.1407281769229503E-2</c:v>
                </c:pt>
                <c:pt idx="11">
                  <c:v>1.1045147038519951E-2</c:v>
                </c:pt>
                <c:pt idx="12">
                  <c:v>1.3447638258530846E-2</c:v>
                </c:pt>
                <c:pt idx="13">
                  <c:v>1.0705795298896358E-2</c:v>
                </c:pt>
                <c:pt idx="14">
                  <c:v>1.5410546592824464E-2</c:v>
                </c:pt>
                <c:pt idx="15">
                  <c:v>1.2978585334198572E-2</c:v>
                </c:pt>
                <c:pt idx="16">
                  <c:v>9.103840682788052E-3</c:v>
                </c:pt>
                <c:pt idx="17">
                  <c:v>9.5755455298775442E-3</c:v>
                </c:pt>
                <c:pt idx="18">
                  <c:v>7.7380324293904543E-3</c:v>
                </c:pt>
                <c:pt idx="19">
                  <c:v>1.2011799826888768E-2</c:v>
                </c:pt>
                <c:pt idx="20">
                  <c:v>9.270829134588255E-3</c:v>
                </c:pt>
                <c:pt idx="21">
                  <c:v>1.5418676365936586E-2</c:v>
                </c:pt>
                <c:pt idx="22">
                  <c:v>1.2172181033528826E-2</c:v>
                </c:pt>
                <c:pt idx="23">
                  <c:v>1.4555782373302566E-2</c:v>
                </c:pt>
                <c:pt idx="24">
                  <c:v>1.1005330497503438E-2</c:v>
                </c:pt>
                <c:pt idx="25">
                  <c:v>9.7392857062855859E-3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C8-4FA8-8120-CAD8B7FD5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6790336"/>
        <c:axId val="1926778816"/>
      </c:lineChart>
      <c:catAx>
        <c:axId val="209530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95293504"/>
        <c:crosses val="autoZero"/>
        <c:auto val="1"/>
        <c:lblAlgn val="ctr"/>
        <c:lblOffset val="100"/>
        <c:noMultiLvlLbl val="0"/>
      </c:catAx>
      <c:valAx>
        <c:axId val="209529350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95300704"/>
        <c:crosses val="autoZero"/>
        <c:crossBetween val="between"/>
      </c:valAx>
      <c:valAx>
        <c:axId val="1926778816"/>
        <c:scaling>
          <c:orientation val="minMax"/>
        </c:scaling>
        <c:delete val="0"/>
        <c:axPos val="r"/>
        <c:numFmt formatCode="#,##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26790336"/>
        <c:crosses val="max"/>
        <c:crossBetween val="between"/>
      </c:valAx>
      <c:catAx>
        <c:axId val="19267903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67788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7111673534674042"/>
          <c:y val="0.19570614320027288"/>
          <c:w val="0.22833112725951255"/>
          <c:h val="0.151668527899383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[Presentacion Mining injuries_v2.xlsx]Graf_Causa!Tipo de accidentes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Graf_Causa!$B$20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5FB-40AA-9182-F3FCF4F57A4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5FB-40AA-9182-F3FCF4F57A4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5FB-40AA-9182-F3FCF4F57A4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5FB-40AA-9182-F3FCF4F57A4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5FB-40AA-9182-F3FCF4F57A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Graf_Causa!$A$21:$A$26</c:f>
              <c:strCache>
                <c:ptCount val="5"/>
                <c:pt idx="0">
                  <c:v>Powered Haulage</c:v>
                </c:pt>
                <c:pt idx="1">
                  <c:v>Machinery</c:v>
                </c:pt>
                <c:pt idx="2">
                  <c:v>Handtools (Nonpowered)</c:v>
                </c:pt>
                <c:pt idx="3">
                  <c:v>Slip Or Fall Of Person</c:v>
                </c:pt>
                <c:pt idx="4">
                  <c:v>Handling Of Materials</c:v>
                </c:pt>
              </c:strCache>
            </c:strRef>
          </c:cat>
          <c:val>
            <c:numRef>
              <c:f>Graf_Causa!$B$21:$B$26</c:f>
              <c:numCache>
                <c:formatCode>#,##0</c:formatCode>
                <c:ptCount val="5"/>
                <c:pt idx="0">
                  <c:v>19242</c:v>
                </c:pt>
                <c:pt idx="1">
                  <c:v>27068</c:v>
                </c:pt>
                <c:pt idx="2">
                  <c:v>28135</c:v>
                </c:pt>
                <c:pt idx="3">
                  <c:v>45349</c:v>
                </c:pt>
                <c:pt idx="4">
                  <c:v>76840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B14-4D61-8592-31E407DAF2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8787712"/>
        <c:axId val="58788192"/>
      </c:barChart>
      <c:catAx>
        <c:axId val="58787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8788192"/>
        <c:crosses val="autoZero"/>
        <c:auto val="1"/>
        <c:lblAlgn val="ctr"/>
        <c:lblOffset val="100"/>
        <c:noMultiLvlLbl val="0"/>
      </c:catAx>
      <c:valAx>
        <c:axId val="58788192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5878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[Presentacion Mining injuries_v2.xlsx]Graf_Causa!ocupacion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CL" sz="1800" b="1" i="0" u="none" strike="noStrike" cap="all" baseline="0">
                <a:solidFill>
                  <a:schemeClr val="bg1"/>
                </a:solidFill>
                <a:effectLst/>
              </a:rPr>
              <a:t>TOP 5 OCUPACIONES POR TIPO DE ACCIDENTES</a:t>
            </a:r>
            <a:endParaRPr lang="en-US" sz="18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14926826454385508"/>
          <c:y val="3.90516039051603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Graf_Causa!$B$35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C36-4181-AD05-13F568ADFE5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C36-4181-AD05-13F568ADFE5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C36-4181-AD05-13F568ADFE5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C36-4181-AD05-13F568ADFE5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C36-4181-AD05-13F568ADFE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Graf_Causa!$A$36:$A$41</c:f>
              <c:strCache>
                <c:ptCount val="5"/>
                <c:pt idx="0">
                  <c:v>Bulldozer Operator, Universal Operator, Heavy Equipment Operator, Operating Engineer</c:v>
                </c:pt>
                <c:pt idx="1">
                  <c:v>Roof Bolter, Rock Bolter,  Pinner, Mobile Roof Support Operator (Mrs)</c:v>
                </c:pt>
                <c:pt idx="2">
                  <c:v>Laborer, Blacksmith, Bull Gang, Parts Runner, Roustabout, Pick-Up Man, Pitman</c:v>
                </c:pt>
                <c:pt idx="3">
                  <c:v>Warehouseman, Bagger, Palletizer/Stacker, Store Keeper, Packager, Fabricator, Cleaning Plant Operator</c:v>
                </c:pt>
                <c:pt idx="4">
                  <c:v>Maintenance Man, Mechanic,  Repair/Serviceman, Boilermaker, Fueler, Tire Tech, Field Service Tech</c:v>
                </c:pt>
              </c:strCache>
            </c:strRef>
          </c:cat>
          <c:val>
            <c:numRef>
              <c:f>Graf_Causa!$B$36:$B$41</c:f>
              <c:numCache>
                <c:formatCode>#,##0</c:formatCode>
                <c:ptCount val="5"/>
                <c:pt idx="0">
                  <c:v>10560</c:v>
                </c:pt>
                <c:pt idx="1">
                  <c:v>13849</c:v>
                </c:pt>
                <c:pt idx="2">
                  <c:v>18911</c:v>
                </c:pt>
                <c:pt idx="3">
                  <c:v>19123</c:v>
                </c:pt>
                <c:pt idx="4">
                  <c:v>41404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C36-4181-AD05-13F568ADFE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80112399"/>
        <c:axId val="1984585695"/>
      </c:barChart>
      <c:catAx>
        <c:axId val="580112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84585695"/>
        <c:crosses val="autoZero"/>
        <c:auto val="1"/>
        <c:lblAlgn val="ctr"/>
        <c:lblOffset val="100"/>
        <c:noMultiLvlLbl val="0"/>
      </c:catAx>
      <c:valAx>
        <c:axId val="1984585695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580112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[Presentacion Mining injuries_v2.xlsx]Graf_Causa!Grado de lesion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CL" sz="1800" b="1" i="0" u="none" strike="noStrike" baseline="0">
                <a:effectLst/>
              </a:rPr>
              <a:t>DISTRIBUCIÓN POR GRADO DE LESIÓN</a:t>
            </a:r>
            <a:endParaRPr lang="en-US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6.2635762079035887E-2"/>
          <c:y val="3.41880188491738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4327192160033428"/>
          <c:y val="0.20952120904241808"/>
          <c:w val="0.41147353455818025"/>
          <c:h val="0.68578922426363376"/>
        </c:manualLayout>
      </c:layout>
      <c:doughnutChart>
        <c:varyColors val="1"/>
        <c:ser>
          <c:idx val="0"/>
          <c:order val="0"/>
          <c:tx>
            <c:strRef>
              <c:f>Graf_Causa!$B$46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885-4E8A-84E8-09CE88F39D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885-4E8A-84E8-09CE88F39D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885-4E8A-84E8-09CE88F39D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885-4E8A-84E8-09CE88F39D3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885-4E8A-84E8-09CE88F39D3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885-4E8A-84E8-09CE88F39D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Graf_Causa!$A$47:$A$53</c:f>
              <c:strCache>
                <c:ptCount val="6"/>
                <c:pt idx="0">
                  <c:v>Days Away From Work Only</c:v>
                </c:pt>
                <c:pt idx="1">
                  <c:v>Days Restricted Activity Only</c:v>
                </c:pt>
                <c:pt idx="2">
                  <c:v>Dys Awy Frm Wrk &amp; Restrctd Act</c:v>
                </c:pt>
                <c:pt idx="3">
                  <c:v>Fatality</c:v>
                </c:pt>
                <c:pt idx="4">
                  <c:v>No Dys Awy Frm Wrk,No Rstr Act</c:v>
                </c:pt>
                <c:pt idx="5">
                  <c:v>Perm Tot Or Perm Prtl Disablty</c:v>
                </c:pt>
              </c:strCache>
            </c:strRef>
          </c:cat>
          <c:val>
            <c:numRef>
              <c:f>Graf_Causa!$B$47:$B$53</c:f>
              <c:numCache>
                <c:formatCode>General</c:formatCode>
                <c:ptCount val="6"/>
                <c:pt idx="0">
                  <c:v>87070</c:v>
                </c:pt>
                <c:pt idx="1">
                  <c:v>42740</c:v>
                </c:pt>
                <c:pt idx="2">
                  <c:v>20446</c:v>
                </c:pt>
                <c:pt idx="3">
                  <c:v>1182</c:v>
                </c:pt>
                <c:pt idx="4">
                  <c:v>70313</c:v>
                </c:pt>
                <c:pt idx="5">
                  <c:v>2429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7E9-42B8-8492-7B5E47B25CD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7542673946859668"/>
          <c:y val="0.23050982334051537"/>
          <c:w val="0.37278098789524339"/>
          <c:h val="0.729583632126952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[Presentacion Mining injuries_v2.xlsx]Graf_Causa!Cuerpo Afectado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0" normalizeH="0" baseline="0">
                <a:solidFill>
                  <a:schemeClr val="bg1"/>
                </a:solidFill>
                <a:latin typeface="+mn-lt"/>
                <a:ea typeface="+mj-ea"/>
                <a:cs typeface="+mj-cs"/>
              </a:defRPr>
            </a:pPr>
            <a:r>
              <a:rPr lang="es-CL" b="1">
                <a:solidFill>
                  <a:schemeClr val="bg1"/>
                </a:solidFill>
                <a:latin typeface="+mn-lt"/>
              </a:rPr>
              <a:t>PARTES DEL CUERPO</a:t>
            </a:r>
            <a:r>
              <a:rPr lang="es-CL" b="1" baseline="0">
                <a:solidFill>
                  <a:schemeClr val="bg1"/>
                </a:solidFill>
                <a:latin typeface="+mn-lt"/>
              </a:rPr>
              <a:t> MÁS AFECTADAS</a:t>
            </a:r>
            <a:r>
              <a:rPr lang="es-CL" b="1">
                <a:solidFill>
                  <a:schemeClr val="bg1"/>
                </a:solidFill>
                <a:latin typeface="+mn-lt"/>
              </a:rPr>
              <a:t> </a:t>
            </a:r>
            <a:endParaRPr lang="en-US" b="1">
              <a:solidFill>
                <a:schemeClr val="bg1"/>
              </a:solidFill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0" normalizeH="0" baseline="0">
              <a:solidFill>
                <a:schemeClr val="bg1"/>
              </a:solidFill>
              <a:latin typeface="+mn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Graf_Causa!$B$5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F20-48E5-B418-95F31B74640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F20-48E5-B418-95F31B74640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F20-48E5-B418-95F31B74640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F20-48E5-B418-95F31B74640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F20-48E5-B418-95F31B7464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Graf_Causa!$A$6:$A$11</c:f>
              <c:strCache>
                <c:ptCount val="5"/>
                <c:pt idx="0">
                  <c:v>Multiple Parts (More Than One Major)</c:v>
                </c:pt>
                <c:pt idx="1">
                  <c:v>Shoulders (Collarbone/Clavicle/Scapula)</c:v>
                </c:pt>
                <c:pt idx="2">
                  <c:v>Knee/Patella</c:v>
                </c:pt>
                <c:pt idx="3">
                  <c:v>Back (Muscles/Spine/S-Cord/Tailbone)</c:v>
                </c:pt>
                <c:pt idx="4">
                  <c:v>Finger(S)/Thumb</c:v>
                </c:pt>
              </c:strCache>
            </c:strRef>
          </c:cat>
          <c:val>
            <c:numRef>
              <c:f>Graf_Causa!$B$6:$B$11</c:f>
              <c:numCache>
                <c:formatCode>#,##0</c:formatCode>
                <c:ptCount val="5"/>
                <c:pt idx="0">
                  <c:v>12208</c:v>
                </c:pt>
                <c:pt idx="1">
                  <c:v>14306</c:v>
                </c:pt>
                <c:pt idx="2">
                  <c:v>17770</c:v>
                </c:pt>
                <c:pt idx="3">
                  <c:v>30825</c:v>
                </c:pt>
                <c:pt idx="4">
                  <c:v>39122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F20-48E5-B418-95F31B7464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axId val="288034704"/>
        <c:axId val="288023664"/>
      </c:barChart>
      <c:catAx>
        <c:axId val="2880347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none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88023664"/>
        <c:crosses val="autoZero"/>
        <c:auto val="1"/>
        <c:lblAlgn val="ctr"/>
        <c:lblOffset val="100"/>
        <c:noMultiLvlLbl val="0"/>
      </c:catAx>
      <c:valAx>
        <c:axId val="288023664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28803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[Presentacion Mining injuries_v2.xlsx]Graf_comp!TablaDinámica3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CL">
                <a:solidFill>
                  <a:schemeClr val="bg1"/>
                </a:solidFill>
              </a:rPr>
              <a:t>ACCIDENTES</a:t>
            </a:r>
            <a:r>
              <a:rPr lang="es-CL" baseline="0">
                <a:solidFill>
                  <a:schemeClr val="bg1"/>
                </a:solidFill>
              </a:rPr>
              <a:t> POR ACTIVIDAD MINERA</a:t>
            </a:r>
          </a:p>
        </c:rich>
      </c:tx>
      <c:layout>
        <c:manualLayout>
          <c:xMode val="edge"/>
          <c:yMode val="edge"/>
          <c:x val="0.16037980172387753"/>
          <c:y val="3.34928271726164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Graf_comp!$B$6:$B$7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Graf_comp!$A$8:$A$34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Graf_comp!$B$8:$B$34</c:f>
              <c:numCache>
                <c:formatCode>General</c:formatCode>
                <c:ptCount val="26"/>
                <c:pt idx="0">
                  <c:v>5003</c:v>
                </c:pt>
                <c:pt idx="1">
                  <c:v>6220</c:v>
                </c:pt>
                <c:pt idx="2">
                  <c:v>6176</c:v>
                </c:pt>
                <c:pt idx="3">
                  <c:v>5186</c:v>
                </c:pt>
                <c:pt idx="4">
                  <c:v>4960</c:v>
                </c:pt>
                <c:pt idx="5">
                  <c:v>5081</c:v>
                </c:pt>
                <c:pt idx="6">
                  <c:v>5335</c:v>
                </c:pt>
                <c:pt idx="7">
                  <c:v>4997</c:v>
                </c:pt>
                <c:pt idx="8">
                  <c:v>4851</c:v>
                </c:pt>
                <c:pt idx="9">
                  <c:v>4713</c:v>
                </c:pt>
                <c:pt idx="10">
                  <c:v>4231</c:v>
                </c:pt>
                <c:pt idx="11">
                  <c:v>4609</c:v>
                </c:pt>
                <c:pt idx="12">
                  <c:v>4322</c:v>
                </c:pt>
                <c:pt idx="13">
                  <c:v>3589</c:v>
                </c:pt>
                <c:pt idx="14">
                  <c:v>3380</c:v>
                </c:pt>
                <c:pt idx="15">
                  <c:v>2978</c:v>
                </c:pt>
                <c:pt idx="16">
                  <c:v>2031</c:v>
                </c:pt>
                <c:pt idx="17">
                  <c:v>2320</c:v>
                </c:pt>
                <c:pt idx="18">
                  <c:v>2258</c:v>
                </c:pt>
                <c:pt idx="19">
                  <c:v>2279</c:v>
                </c:pt>
                <c:pt idx="20">
                  <c:v>1669</c:v>
                </c:pt>
                <c:pt idx="21">
                  <c:v>1521</c:v>
                </c:pt>
                <c:pt idx="22">
                  <c:v>1703</c:v>
                </c:pt>
                <c:pt idx="23">
                  <c:v>1779</c:v>
                </c:pt>
                <c:pt idx="24">
                  <c:v>1761</c:v>
                </c:pt>
                <c:pt idx="25">
                  <c:v>1599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AA-4053-A9FE-6B959774A2AB}"/>
            </c:ext>
          </c:extLst>
        </c:ser>
        <c:ser>
          <c:idx val="1"/>
          <c:order val="1"/>
          <c:tx>
            <c:strRef>
              <c:f>Graf_comp!$C$6:$C$7</c:f>
              <c:strCache>
                <c:ptCount val="1"/>
                <c:pt idx="0">
                  <c:v>Metal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Graf_comp!$A$8:$A$34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Graf_comp!$C$8:$C$34</c:f>
              <c:numCache>
                <c:formatCode>General</c:formatCode>
                <c:ptCount val="26"/>
                <c:pt idx="0">
                  <c:v>1608</c:v>
                </c:pt>
                <c:pt idx="1">
                  <c:v>1742</c:v>
                </c:pt>
                <c:pt idx="2">
                  <c:v>1286</c:v>
                </c:pt>
                <c:pt idx="3">
                  <c:v>1065</c:v>
                </c:pt>
                <c:pt idx="4">
                  <c:v>1121</c:v>
                </c:pt>
                <c:pt idx="5">
                  <c:v>1370</c:v>
                </c:pt>
                <c:pt idx="6">
                  <c:v>1355</c:v>
                </c:pt>
                <c:pt idx="7">
                  <c:v>1603</c:v>
                </c:pt>
                <c:pt idx="8">
                  <c:v>1681</c:v>
                </c:pt>
                <c:pt idx="9">
                  <c:v>1117</c:v>
                </c:pt>
                <c:pt idx="10">
                  <c:v>1142</c:v>
                </c:pt>
                <c:pt idx="11">
                  <c:v>1236</c:v>
                </c:pt>
                <c:pt idx="12">
                  <c:v>1433</c:v>
                </c:pt>
                <c:pt idx="13">
                  <c:v>1442</c:v>
                </c:pt>
                <c:pt idx="14">
                  <c:v>1317</c:v>
                </c:pt>
                <c:pt idx="15">
                  <c:v>1160</c:v>
                </c:pt>
                <c:pt idx="16">
                  <c:v>934</c:v>
                </c:pt>
                <c:pt idx="17">
                  <c:v>882</c:v>
                </c:pt>
                <c:pt idx="18">
                  <c:v>870</c:v>
                </c:pt>
                <c:pt idx="19">
                  <c:v>931</c:v>
                </c:pt>
                <c:pt idx="20">
                  <c:v>836</c:v>
                </c:pt>
                <c:pt idx="21">
                  <c:v>846</c:v>
                </c:pt>
                <c:pt idx="22">
                  <c:v>944</c:v>
                </c:pt>
                <c:pt idx="23">
                  <c:v>983</c:v>
                </c:pt>
                <c:pt idx="24">
                  <c:v>917</c:v>
                </c:pt>
                <c:pt idx="25">
                  <c:v>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AA-4053-A9FE-6B959774A2AB}"/>
            </c:ext>
          </c:extLst>
        </c:ser>
        <c:ser>
          <c:idx val="2"/>
          <c:order val="2"/>
          <c:tx>
            <c:strRef>
              <c:f>Graf_comp!$D$6:$D$7</c:f>
              <c:strCache>
                <c:ptCount val="1"/>
                <c:pt idx="0">
                  <c:v>Nonmetal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Graf_comp!$A$8:$A$34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Graf_comp!$D$8:$D$34</c:f>
              <c:numCache>
                <c:formatCode>General</c:formatCode>
                <c:ptCount val="26"/>
                <c:pt idx="0">
                  <c:v>900</c:v>
                </c:pt>
                <c:pt idx="1">
                  <c:v>1184</c:v>
                </c:pt>
                <c:pt idx="2">
                  <c:v>1066</c:v>
                </c:pt>
                <c:pt idx="3">
                  <c:v>877</c:v>
                </c:pt>
                <c:pt idx="4">
                  <c:v>884</c:v>
                </c:pt>
                <c:pt idx="5">
                  <c:v>949</c:v>
                </c:pt>
                <c:pt idx="6">
                  <c:v>841</c:v>
                </c:pt>
                <c:pt idx="7">
                  <c:v>863</c:v>
                </c:pt>
                <c:pt idx="8">
                  <c:v>923</c:v>
                </c:pt>
                <c:pt idx="9">
                  <c:v>743</c:v>
                </c:pt>
                <c:pt idx="10">
                  <c:v>640</c:v>
                </c:pt>
                <c:pt idx="11">
                  <c:v>664</c:v>
                </c:pt>
                <c:pt idx="12">
                  <c:v>647</c:v>
                </c:pt>
                <c:pt idx="13">
                  <c:v>628</c:v>
                </c:pt>
                <c:pt idx="14">
                  <c:v>670</c:v>
                </c:pt>
                <c:pt idx="15">
                  <c:v>617</c:v>
                </c:pt>
                <c:pt idx="16">
                  <c:v>504</c:v>
                </c:pt>
                <c:pt idx="17">
                  <c:v>515</c:v>
                </c:pt>
                <c:pt idx="18">
                  <c:v>599</c:v>
                </c:pt>
                <c:pt idx="19">
                  <c:v>563</c:v>
                </c:pt>
                <c:pt idx="20">
                  <c:v>481</c:v>
                </c:pt>
                <c:pt idx="21">
                  <c:v>473</c:v>
                </c:pt>
                <c:pt idx="22">
                  <c:v>465</c:v>
                </c:pt>
                <c:pt idx="23">
                  <c:v>502</c:v>
                </c:pt>
                <c:pt idx="24">
                  <c:v>463</c:v>
                </c:pt>
                <c:pt idx="25">
                  <c:v>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AA-4053-A9FE-6B959774A2AB}"/>
            </c:ext>
          </c:extLst>
        </c:ser>
        <c:ser>
          <c:idx val="3"/>
          <c:order val="3"/>
          <c:tx>
            <c:strRef>
              <c:f>Graf_comp!$E$6:$E$7</c:f>
              <c:strCache>
                <c:ptCount val="1"/>
                <c:pt idx="0">
                  <c:v>SandAndGravel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Graf_comp!$A$8:$A$34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Graf_comp!$E$8:$E$34</c:f>
              <c:numCache>
                <c:formatCode>General</c:formatCode>
                <c:ptCount val="26"/>
                <c:pt idx="0">
                  <c:v>1145</c:v>
                </c:pt>
                <c:pt idx="1">
                  <c:v>1325</c:v>
                </c:pt>
                <c:pt idx="2">
                  <c:v>1226</c:v>
                </c:pt>
                <c:pt idx="3">
                  <c:v>1146</c:v>
                </c:pt>
                <c:pt idx="4">
                  <c:v>1118</c:v>
                </c:pt>
                <c:pt idx="5">
                  <c:v>1166</c:v>
                </c:pt>
                <c:pt idx="6">
                  <c:v>1121</c:v>
                </c:pt>
                <c:pt idx="7">
                  <c:v>975</c:v>
                </c:pt>
                <c:pt idx="8">
                  <c:v>833</c:v>
                </c:pt>
                <c:pt idx="9">
                  <c:v>612</c:v>
                </c:pt>
                <c:pt idx="10">
                  <c:v>616</c:v>
                </c:pt>
                <c:pt idx="11">
                  <c:v>570</c:v>
                </c:pt>
                <c:pt idx="12">
                  <c:v>539</c:v>
                </c:pt>
                <c:pt idx="13">
                  <c:v>505</c:v>
                </c:pt>
                <c:pt idx="14">
                  <c:v>496</c:v>
                </c:pt>
                <c:pt idx="15">
                  <c:v>537</c:v>
                </c:pt>
                <c:pt idx="16">
                  <c:v>507</c:v>
                </c:pt>
                <c:pt idx="17">
                  <c:v>511</c:v>
                </c:pt>
                <c:pt idx="18">
                  <c:v>553</c:v>
                </c:pt>
                <c:pt idx="19">
                  <c:v>530</c:v>
                </c:pt>
                <c:pt idx="20">
                  <c:v>425</c:v>
                </c:pt>
                <c:pt idx="21">
                  <c:v>481</c:v>
                </c:pt>
                <c:pt idx="22">
                  <c:v>492</c:v>
                </c:pt>
                <c:pt idx="23">
                  <c:v>502</c:v>
                </c:pt>
                <c:pt idx="24">
                  <c:v>522</c:v>
                </c:pt>
                <c:pt idx="25">
                  <c:v>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AA-4053-A9FE-6B959774A2AB}"/>
            </c:ext>
          </c:extLst>
        </c:ser>
        <c:ser>
          <c:idx val="4"/>
          <c:order val="4"/>
          <c:tx>
            <c:strRef>
              <c:f>Graf_comp!$F$6:$F$7</c:f>
              <c:strCache>
                <c:ptCount val="1"/>
                <c:pt idx="0">
                  <c:v>Stone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Graf_comp!$A$8:$A$34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Graf_comp!$F$8:$F$34</c:f>
              <c:numCache>
                <c:formatCode>General</c:formatCode>
                <c:ptCount val="26"/>
                <c:pt idx="0">
                  <c:v>3819</c:v>
                </c:pt>
                <c:pt idx="1">
                  <c:v>4569</c:v>
                </c:pt>
                <c:pt idx="2">
                  <c:v>4012</c:v>
                </c:pt>
                <c:pt idx="3">
                  <c:v>3557</c:v>
                </c:pt>
                <c:pt idx="4">
                  <c:v>3647</c:v>
                </c:pt>
                <c:pt idx="5">
                  <c:v>3745</c:v>
                </c:pt>
                <c:pt idx="6">
                  <c:v>3613</c:v>
                </c:pt>
                <c:pt idx="7">
                  <c:v>3289</c:v>
                </c:pt>
                <c:pt idx="8">
                  <c:v>2896</c:v>
                </c:pt>
                <c:pt idx="9">
                  <c:v>2213</c:v>
                </c:pt>
                <c:pt idx="10">
                  <c:v>1875</c:v>
                </c:pt>
                <c:pt idx="11">
                  <c:v>1840</c:v>
                </c:pt>
                <c:pt idx="12">
                  <c:v>1861</c:v>
                </c:pt>
                <c:pt idx="13">
                  <c:v>1770</c:v>
                </c:pt>
                <c:pt idx="14">
                  <c:v>1819</c:v>
                </c:pt>
                <c:pt idx="15">
                  <c:v>1915</c:v>
                </c:pt>
                <c:pt idx="16">
                  <c:v>1856</c:v>
                </c:pt>
                <c:pt idx="17">
                  <c:v>1661</c:v>
                </c:pt>
                <c:pt idx="18">
                  <c:v>1577</c:v>
                </c:pt>
                <c:pt idx="19">
                  <c:v>1598</c:v>
                </c:pt>
                <c:pt idx="20">
                  <c:v>1456</c:v>
                </c:pt>
                <c:pt idx="21">
                  <c:v>1433</c:v>
                </c:pt>
                <c:pt idx="22">
                  <c:v>1459</c:v>
                </c:pt>
                <c:pt idx="23">
                  <c:v>1429</c:v>
                </c:pt>
                <c:pt idx="24">
                  <c:v>1474</c:v>
                </c:pt>
                <c:pt idx="25">
                  <c:v>1438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AA-4053-A9FE-6B959774A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4"/>
        <c:overlap val="100"/>
        <c:axId val="454478800"/>
        <c:axId val="454468720"/>
      </c:barChart>
      <c:catAx>
        <c:axId val="45447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4468720"/>
        <c:crosses val="autoZero"/>
        <c:auto val="1"/>
        <c:lblAlgn val="ctr"/>
        <c:lblOffset val="100"/>
        <c:noMultiLvlLbl val="0"/>
      </c:catAx>
      <c:valAx>
        <c:axId val="45446872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447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759798716442628"/>
          <c:y val="6.0443564586214138E-2"/>
          <c:w val="0.15268675106412699"/>
          <c:h val="0.535525809273840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[Presentacion Mining injuries_v2.xlsx]Graf_comp!Muertes_act_min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CL" sz="1400" b="0" i="0" u="none" strike="noStrike" kern="1200" spc="0" baseline="0">
                <a:solidFill>
                  <a:schemeClr val="bg1"/>
                </a:solidFill>
              </a:rPr>
              <a:t>MERTES POR ACTIVIDAD MINERAS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Graf_comp!$B$37:$B$38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Graf_comp!$A$39:$A$65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Graf_comp!$B$39:$B$65</c:f>
              <c:numCache>
                <c:formatCode>General</c:formatCode>
                <c:ptCount val="26"/>
                <c:pt idx="0">
                  <c:v>29</c:v>
                </c:pt>
                <c:pt idx="1">
                  <c:v>41</c:v>
                </c:pt>
                <c:pt idx="2">
                  <c:v>33</c:v>
                </c:pt>
                <c:pt idx="3">
                  <c:v>32</c:v>
                </c:pt>
                <c:pt idx="4">
                  <c:v>24</c:v>
                </c:pt>
                <c:pt idx="5">
                  <c:v>23</c:v>
                </c:pt>
                <c:pt idx="6">
                  <c:v>45</c:v>
                </c:pt>
                <c:pt idx="7">
                  <c:v>35</c:v>
                </c:pt>
                <c:pt idx="8">
                  <c:v>30</c:v>
                </c:pt>
                <c:pt idx="9">
                  <c:v>20</c:v>
                </c:pt>
                <c:pt idx="10">
                  <c:v>50</c:v>
                </c:pt>
                <c:pt idx="11">
                  <c:v>16</c:v>
                </c:pt>
                <c:pt idx="12">
                  <c:v>24</c:v>
                </c:pt>
                <c:pt idx="13">
                  <c:v>18</c:v>
                </c:pt>
                <c:pt idx="14">
                  <c:v>18</c:v>
                </c:pt>
                <c:pt idx="15">
                  <c:v>15</c:v>
                </c:pt>
                <c:pt idx="16">
                  <c:v>8</c:v>
                </c:pt>
                <c:pt idx="17">
                  <c:v>14</c:v>
                </c:pt>
                <c:pt idx="18">
                  <c:v>9</c:v>
                </c:pt>
                <c:pt idx="19">
                  <c:v>15</c:v>
                </c:pt>
                <c:pt idx="20">
                  <c:v>3</c:v>
                </c:pt>
                <c:pt idx="21">
                  <c:v>12</c:v>
                </c:pt>
                <c:pt idx="22">
                  <c:v>12</c:v>
                </c:pt>
                <c:pt idx="23">
                  <c:v>10</c:v>
                </c:pt>
                <c:pt idx="24">
                  <c:v>11</c:v>
                </c:pt>
                <c:pt idx="2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79-46BA-A47E-286F6E695460}"/>
            </c:ext>
          </c:extLst>
        </c:ser>
        <c:ser>
          <c:idx val="1"/>
          <c:order val="1"/>
          <c:tx>
            <c:strRef>
              <c:f>Graf_comp!$C$37:$C$38</c:f>
              <c:strCache>
                <c:ptCount val="1"/>
                <c:pt idx="0">
                  <c:v>Metal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Graf_comp!$A$39:$A$65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Graf_comp!$C$39:$C$65</c:f>
              <c:numCache>
                <c:formatCode>General</c:formatCode>
                <c:ptCount val="26"/>
                <c:pt idx="0">
                  <c:v>7</c:v>
                </c:pt>
                <c:pt idx="1">
                  <c:v>11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6</c:v>
                </c:pt>
                <c:pt idx="6">
                  <c:v>4</c:v>
                </c:pt>
                <c:pt idx="7">
                  <c:v>15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3</c:v>
                </c:pt>
                <c:pt idx="12">
                  <c:v>5</c:v>
                </c:pt>
                <c:pt idx="13">
                  <c:v>3</c:v>
                </c:pt>
                <c:pt idx="14">
                  <c:v>5</c:v>
                </c:pt>
                <c:pt idx="15">
                  <c:v>5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5</c:v>
                </c:pt>
                <c:pt idx="20">
                  <c:v>1</c:v>
                </c:pt>
                <c:pt idx="21">
                  <c:v>9</c:v>
                </c:pt>
                <c:pt idx="22">
                  <c:v>2</c:v>
                </c:pt>
                <c:pt idx="23">
                  <c:v>3</c:v>
                </c:pt>
                <c:pt idx="24">
                  <c:v>2</c:v>
                </c:pt>
                <c:pt idx="2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79-46BA-A47E-286F6E695460}"/>
            </c:ext>
          </c:extLst>
        </c:ser>
        <c:ser>
          <c:idx val="2"/>
          <c:order val="2"/>
          <c:tx>
            <c:strRef>
              <c:f>Graf_comp!$D$37:$D$38</c:f>
              <c:strCache>
                <c:ptCount val="1"/>
                <c:pt idx="0">
                  <c:v>Nonmetal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Graf_comp!$A$39:$A$65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Graf_comp!$D$39:$D$65</c:f>
              <c:numCache>
                <c:formatCode>General</c:formatCode>
                <c:ptCount val="26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6</c:v>
                </c:pt>
                <c:pt idx="15">
                  <c:v>4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4</c:v>
                </c:pt>
                <c:pt idx="22">
                  <c:v>1</c:v>
                </c:pt>
                <c:pt idx="23">
                  <c:v>4</c:v>
                </c:pt>
                <c:pt idx="24">
                  <c:v>3</c:v>
                </c:pt>
                <c:pt idx="2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79-46BA-A47E-286F6E695460}"/>
            </c:ext>
          </c:extLst>
        </c:ser>
        <c:ser>
          <c:idx val="3"/>
          <c:order val="3"/>
          <c:tx>
            <c:strRef>
              <c:f>Graf_comp!$E$37:$E$38</c:f>
              <c:strCache>
                <c:ptCount val="1"/>
                <c:pt idx="0">
                  <c:v>SandAndGravel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Graf_comp!$A$39:$A$65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Graf_comp!$E$39:$E$65</c:f>
              <c:numCache>
                <c:formatCode>General</c:formatCode>
                <c:ptCount val="26"/>
                <c:pt idx="0">
                  <c:v>9</c:v>
                </c:pt>
                <c:pt idx="1">
                  <c:v>6</c:v>
                </c:pt>
                <c:pt idx="2">
                  <c:v>10</c:v>
                </c:pt>
                <c:pt idx="3">
                  <c:v>11</c:v>
                </c:pt>
                <c:pt idx="4">
                  <c:v>9</c:v>
                </c:pt>
                <c:pt idx="5">
                  <c:v>9</c:v>
                </c:pt>
                <c:pt idx="6">
                  <c:v>7</c:v>
                </c:pt>
                <c:pt idx="7">
                  <c:v>8</c:v>
                </c:pt>
                <c:pt idx="8">
                  <c:v>3</c:v>
                </c:pt>
                <c:pt idx="9">
                  <c:v>6</c:v>
                </c:pt>
                <c:pt idx="10">
                  <c:v>1</c:v>
                </c:pt>
                <c:pt idx="11">
                  <c:v>5</c:v>
                </c:pt>
                <c:pt idx="12">
                  <c:v>4</c:v>
                </c:pt>
                <c:pt idx="13">
                  <c:v>1</c:v>
                </c:pt>
                <c:pt idx="14">
                  <c:v>8</c:v>
                </c:pt>
                <c:pt idx="15">
                  <c:v>7</c:v>
                </c:pt>
                <c:pt idx="16">
                  <c:v>4</c:v>
                </c:pt>
                <c:pt idx="17">
                  <c:v>5</c:v>
                </c:pt>
                <c:pt idx="18">
                  <c:v>5</c:v>
                </c:pt>
                <c:pt idx="19">
                  <c:v>3</c:v>
                </c:pt>
                <c:pt idx="20">
                  <c:v>10</c:v>
                </c:pt>
                <c:pt idx="21">
                  <c:v>6</c:v>
                </c:pt>
                <c:pt idx="22">
                  <c:v>9</c:v>
                </c:pt>
                <c:pt idx="23">
                  <c:v>6</c:v>
                </c:pt>
                <c:pt idx="24">
                  <c:v>3</c:v>
                </c:pt>
                <c:pt idx="2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79-46BA-A47E-286F6E695460}"/>
            </c:ext>
          </c:extLst>
        </c:ser>
        <c:ser>
          <c:idx val="4"/>
          <c:order val="4"/>
          <c:tx>
            <c:strRef>
              <c:f>Graf_comp!$F$37:$F$38</c:f>
              <c:strCache>
                <c:ptCount val="1"/>
                <c:pt idx="0">
                  <c:v>Stone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Graf_comp!$A$39:$A$65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Graf_comp!$F$39:$F$65</c:f>
              <c:numCache>
                <c:formatCode>General</c:formatCode>
                <c:ptCount val="26"/>
                <c:pt idx="0">
                  <c:v>16</c:v>
                </c:pt>
                <c:pt idx="1">
                  <c:v>12</c:v>
                </c:pt>
                <c:pt idx="2">
                  <c:v>24</c:v>
                </c:pt>
                <c:pt idx="3">
                  <c:v>13</c:v>
                </c:pt>
                <c:pt idx="4">
                  <c:v>12</c:v>
                </c:pt>
                <c:pt idx="5">
                  <c:v>17</c:v>
                </c:pt>
                <c:pt idx="6">
                  <c:v>15</c:v>
                </c:pt>
                <c:pt idx="7">
                  <c:v>7</c:v>
                </c:pt>
                <c:pt idx="8">
                  <c:v>11</c:v>
                </c:pt>
                <c:pt idx="9">
                  <c:v>8</c:v>
                </c:pt>
                <c:pt idx="10">
                  <c:v>6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11</c:v>
                </c:pt>
                <c:pt idx="15">
                  <c:v>7</c:v>
                </c:pt>
                <c:pt idx="16">
                  <c:v>8</c:v>
                </c:pt>
                <c:pt idx="17">
                  <c:v>4</c:v>
                </c:pt>
                <c:pt idx="18">
                  <c:v>4</c:v>
                </c:pt>
                <c:pt idx="19">
                  <c:v>9</c:v>
                </c:pt>
                <c:pt idx="20">
                  <c:v>7</c:v>
                </c:pt>
                <c:pt idx="21">
                  <c:v>8</c:v>
                </c:pt>
                <c:pt idx="22">
                  <c:v>9</c:v>
                </c:pt>
                <c:pt idx="23">
                  <c:v>18</c:v>
                </c:pt>
                <c:pt idx="24">
                  <c:v>12</c:v>
                </c:pt>
                <c:pt idx="2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79-46BA-A47E-286F6E695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2"/>
        <c:overlap val="100"/>
        <c:axId val="505563824"/>
        <c:axId val="505556144"/>
      </c:barChart>
      <c:catAx>
        <c:axId val="50556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05556144"/>
        <c:crosses val="autoZero"/>
        <c:auto val="1"/>
        <c:lblAlgn val="ctr"/>
        <c:lblOffset val="100"/>
        <c:noMultiLvlLbl val="0"/>
      </c:catAx>
      <c:valAx>
        <c:axId val="505556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0556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45027252592772"/>
          <c:y val="8.4412338923197092E-2"/>
          <c:w val="0.16898277289730076"/>
          <c:h val="0.517964702208610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FATALIDADES VS EXPERIENCIA</a:t>
            </a:r>
          </a:p>
        </c:rich>
      </c:tx>
      <c:layout>
        <c:manualLayout>
          <c:xMode val="edge"/>
          <c:yMode val="edge"/>
          <c:x val="0.36962529315772108"/>
          <c:y val="2.33918128654970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5513815318539729"/>
          <c:y val="0.16565517029669538"/>
          <c:w val="0.59275423526604631"/>
          <c:h val="0.76260778806158003"/>
        </c:manualLayout>
      </c:layout>
      <c:pieChart>
        <c:varyColors val="1"/>
        <c:ser>
          <c:idx val="0"/>
          <c:order val="0"/>
          <c:tx>
            <c:strRef>
              <c:f>Graf_comp!$F$71</c:f>
              <c:strCache>
                <c:ptCount val="1"/>
                <c:pt idx="0">
                  <c:v>Fatalidad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6C-4054-B94D-34157295E7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6C-4054-B94D-34157295E7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6C-4054-B94D-34157295E73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F6C-4054-B94D-34157295E73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F6C-4054-B94D-34157295E732}"/>
              </c:ext>
            </c:extLst>
          </c:dPt>
          <c:dLbls>
            <c:dLbl>
              <c:idx val="0"/>
              <c:layout>
                <c:manualLayout>
                  <c:x val="-0.17696357862559442"/>
                  <c:y val="0.1715323702814793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6C-4054-B94D-34157295E732}"/>
                </c:ext>
              </c:extLst>
            </c:dLbl>
            <c:dLbl>
              <c:idx val="4"/>
              <c:layout>
                <c:manualLayout>
                  <c:x val="9.5543779705905885E-2"/>
                  <c:y val="0.2374956639192031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567761419403547"/>
                      <c:h val="0.1801230986477567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8F6C-4054-B94D-34157295E732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Graf_comp!$E$72:$E$76</c:f>
              <c:strCache>
                <c:ptCount val="5"/>
                <c:pt idx="0">
                  <c:v>Alta Experiencia (&gt;20)</c:v>
                </c:pt>
                <c:pt idx="1">
                  <c:v>Baja Experiencia (1-5)</c:v>
                </c:pt>
                <c:pt idx="2">
                  <c:v>Media Alta Experiencia (10-20)</c:v>
                </c:pt>
                <c:pt idx="3">
                  <c:v>Media Baja Experiencia (5-10)</c:v>
                </c:pt>
                <c:pt idx="4">
                  <c:v>Poca Experiencia (&lt;1)</c:v>
                </c:pt>
              </c:strCache>
            </c:strRef>
          </c:cat>
          <c:val>
            <c:numRef>
              <c:f>Graf_comp!$F$72:$F$76</c:f>
              <c:numCache>
                <c:formatCode>0.000</c:formatCode>
                <c:ptCount val="5"/>
                <c:pt idx="0">
                  <c:v>0.28764805414551609</c:v>
                </c:pt>
                <c:pt idx="1">
                  <c:v>0.19035532994923857</c:v>
                </c:pt>
                <c:pt idx="2">
                  <c:v>0.21742808798646363</c:v>
                </c:pt>
                <c:pt idx="3">
                  <c:v>0.14720812182741116</c:v>
                </c:pt>
                <c:pt idx="4">
                  <c:v>0.15736040609137056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F6C-4054-B94D-34157295E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[Presentacion Mining injuries_v2.xlsx]Graf_comp!TablaDinámica3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ACCIDENTES</a:t>
            </a:r>
            <a:r>
              <a:rPr lang="es-CL" baseline="0"/>
              <a:t> POR ACTIVIDAD MINERA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Graf_comp!$B$6:$B$7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Graf_comp!$A$8:$A$34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Graf_comp!$B$8:$B$34</c:f>
              <c:numCache>
                <c:formatCode>General</c:formatCode>
                <c:ptCount val="26"/>
                <c:pt idx="0">
                  <c:v>5003</c:v>
                </c:pt>
                <c:pt idx="1">
                  <c:v>6220</c:v>
                </c:pt>
                <c:pt idx="2">
                  <c:v>6176</c:v>
                </c:pt>
                <c:pt idx="3">
                  <c:v>5186</c:v>
                </c:pt>
                <c:pt idx="4">
                  <c:v>4960</c:v>
                </c:pt>
                <c:pt idx="5">
                  <c:v>5081</c:v>
                </c:pt>
                <c:pt idx="6">
                  <c:v>5335</c:v>
                </c:pt>
                <c:pt idx="7">
                  <c:v>4997</c:v>
                </c:pt>
                <c:pt idx="8">
                  <c:v>4851</c:v>
                </c:pt>
                <c:pt idx="9">
                  <c:v>4713</c:v>
                </c:pt>
                <c:pt idx="10">
                  <c:v>4231</c:v>
                </c:pt>
                <c:pt idx="11">
                  <c:v>4609</c:v>
                </c:pt>
                <c:pt idx="12">
                  <c:v>4322</c:v>
                </c:pt>
                <c:pt idx="13">
                  <c:v>3589</c:v>
                </c:pt>
                <c:pt idx="14">
                  <c:v>3380</c:v>
                </c:pt>
                <c:pt idx="15">
                  <c:v>2978</c:v>
                </c:pt>
                <c:pt idx="16">
                  <c:v>2031</c:v>
                </c:pt>
                <c:pt idx="17">
                  <c:v>2320</c:v>
                </c:pt>
                <c:pt idx="18">
                  <c:v>2258</c:v>
                </c:pt>
                <c:pt idx="19">
                  <c:v>2279</c:v>
                </c:pt>
                <c:pt idx="20">
                  <c:v>1669</c:v>
                </c:pt>
                <c:pt idx="21">
                  <c:v>1521</c:v>
                </c:pt>
                <c:pt idx="22">
                  <c:v>1703</c:v>
                </c:pt>
                <c:pt idx="23">
                  <c:v>1779</c:v>
                </c:pt>
                <c:pt idx="24">
                  <c:v>1761</c:v>
                </c:pt>
                <c:pt idx="25">
                  <c:v>1599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2-4BB5-A821-51CDFFE8A944}"/>
            </c:ext>
          </c:extLst>
        </c:ser>
        <c:ser>
          <c:idx val="1"/>
          <c:order val="1"/>
          <c:tx>
            <c:strRef>
              <c:f>Graf_comp!$C$6:$C$7</c:f>
              <c:strCache>
                <c:ptCount val="1"/>
                <c:pt idx="0">
                  <c:v>Metal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Graf_comp!$A$8:$A$34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Graf_comp!$C$8:$C$34</c:f>
              <c:numCache>
                <c:formatCode>General</c:formatCode>
                <c:ptCount val="26"/>
                <c:pt idx="0">
                  <c:v>1608</c:v>
                </c:pt>
                <c:pt idx="1">
                  <c:v>1742</c:v>
                </c:pt>
                <c:pt idx="2">
                  <c:v>1286</c:v>
                </c:pt>
                <c:pt idx="3">
                  <c:v>1065</c:v>
                </c:pt>
                <c:pt idx="4">
                  <c:v>1121</c:v>
                </c:pt>
                <c:pt idx="5">
                  <c:v>1370</c:v>
                </c:pt>
                <c:pt idx="6">
                  <c:v>1355</c:v>
                </c:pt>
                <c:pt idx="7">
                  <c:v>1603</c:v>
                </c:pt>
                <c:pt idx="8">
                  <c:v>1681</c:v>
                </c:pt>
                <c:pt idx="9">
                  <c:v>1117</c:v>
                </c:pt>
                <c:pt idx="10">
                  <c:v>1142</c:v>
                </c:pt>
                <c:pt idx="11">
                  <c:v>1236</c:v>
                </c:pt>
                <c:pt idx="12">
                  <c:v>1433</c:v>
                </c:pt>
                <c:pt idx="13">
                  <c:v>1442</c:v>
                </c:pt>
                <c:pt idx="14">
                  <c:v>1317</c:v>
                </c:pt>
                <c:pt idx="15">
                  <c:v>1160</c:v>
                </c:pt>
                <c:pt idx="16">
                  <c:v>934</c:v>
                </c:pt>
                <c:pt idx="17">
                  <c:v>882</c:v>
                </c:pt>
                <c:pt idx="18">
                  <c:v>870</c:v>
                </c:pt>
                <c:pt idx="19">
                  <c:v>931</c:v>
                </c:pt>
                <c:pt idx="20">
                  <c:v>836</c:v>
                </c:pt>
                <c:pt idx="21">
                  <c:v>846</c:v>
                </c:pt>
                <c:pt idx="22">
                  <c:v>944</c:v>
                </c:pt>
                <c:pt idx="23">
                  <c:v>983</c:v>
                </c:pt>
                <c:pt idx="24">
                  <c:v>917</c:v>
                </c:pt>
                <c:pt idx="25">
                  <c:v>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A2-4BB5-A821-51CDFFE8A944}"/>
            </c:ext>
          </c:extLst>
        </c:ser>
        <c:ser>
          <c:idx val="2"/>
          <c:order val="2"/>
          <c:tx>
            <c:strRef>
              <c:f>Graf_comp!$D$6:$D$7</c:f>
              <c:strCache>
                <c:ptCount val="1"/>
                <c:pt idx="0">
                  <c:v>Nonmetal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Graf_comp!$A$8:$A$34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Graf_comp!$D$8:$D$34</c:f>
              <c:numCache>
                <c:formatCode>General</c:formatCode>
                <c:ptCount val="26"/>
                <c:pt idx="0">
                  <c:v>900</c:v>
                </c:pt>
                <c:pt idx="1">
                  <c:v>1184</c:v>
                </c:pt>
                <c:pt idx="2">
                  <c:v>1066</c:v>
                </c:pt>
                <c:pt idx="3">
                  <c:v>877</c:v>
                </c:pt>
                <c:pt idx="4">
                  <c:v>884</c:v>
                </c:pt>
                <c:pt idx="5">
                  <c:v>949</c:v>
                </c:pt>
                <c:pt idx="6">
                  <c:v>841</c:v>
                </c:pt>
                <c:pt idx="7">
                  <c:v>863</c:v>
                </c:pt>
                <c:pt idx="8">
                  <c:v>923</c:v>
                </c:pt>
                <c:pt idx="9">
                  <c:v>743</c:v>
                </c:pt>
                <c:pt idx="10">
                  <c:v>640</c:v>
                </c:pt>
                <c:pt idx="11">
                  <c:v>664</c:v>
                </c:pt>
                <c:pt idx="12">
                  <c:v>647</c:v>
                </c:pt>
                <c:pt idx="13">
                  <c:v>628</c:v>
                </c:pt>
                <c:pt idx="14">
                  <c:v>670</c:v>
                </c:pt>
                <c:pt idx="15">
                  <c:v>617</c:v>
                </c:pt>
                <c:pt idx="16">
                  <c:v>504</c:v>
                </c:pt>
                <c:pt idx="17">
                  <c:v>515</c:v>
                </c:pt>
                <c:pt idx="18">
                  <c:v>599</c:v>
                </c:pt>
                <c:pt idx="19">
                  <c:v>563</c:v>
                </c:pt>
                <c:pt idx="20">
                  <c:v>481</c:v>
                </c:pt>
                <c:pt idx="21">
                  <c:v>473</c:v>
                </c:pt>
                <c:pt idx="22">
                  <c:v>465</c:v>
                </c:pt>
                <c:pt idx="23">
                  <c:v>502</c:v>
                </c:pt>
                <c:pt idx="24">
                  <c:v>463</c:v>
                </c:pt>
                <c:pt idx="25">
                  <c:v>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E7-490E-9910-619EE8AA0961}"/>
            </c:ext>
          </c:extLst>
        </c:ser>
        <c:ser>
          <c:idx val="3"/>
          <c:order val="3"/>
          <c:tx>
            <c:strRef>
              <c:f>Graf_comp!$E$6:$E$7</c:f>
              <c:strCache>
                <c:ptCount val="1"/>
                <c:pt idx="0">
                  <c:v>SandAndGravel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Graf_comp!$A$8:$A$34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Graf_comp!$E$8:$E$34</c:f>
              <c:numCache>
                <c:formatCode>General</c:formatCode>
                <c:ptCount val="26"/>
                <c:pt idx="0">
                  <c:v>1145</c:v>
                </c:pt>
                <c:pt idx="1">
                  <c:v>1325</c:v>
                </c:pt>
                <c:pt idx="2">
                  <c:v>1226</c:v>
                </c:pt>
                <c:pt idx="3">
                  <c:v>1146</c:v>
                </c:pt>
                <c:pt idx="4">
                  <c:v>1118</c:v>
                </c:pt>
                <c:pt idx="5">
                  <c:v>1166</c:v>
                </c:pt>
                <c:pt idx="6">
                  <c:v>1121</c:v>
                </c:pt>
                <c:pt idx="7">
                  <c:v>975</c:v>
                </c:pt>
                <c:pt idx="8">
                  <c:v>833</c:v>
                </c:pt>
                <c:pt idx="9">
                  <c:v>612</c:v>
                </c:pt>
                <c:pt idx="10">
                  <c:v>616</c:v>
                </c:pt>
                <c:pt idx="11">
                  <c:v>570</c:v>
                </c:pt>
                <c:pt idx="12">
                  <c:v>539</c:v>
                </c:pt>
                <c:pt idx="13">
                  <c:v>505</c:v>
                </c:pt>
                <c:pt idx="14">
                  <c:v>496</c:v>
                </c:pt>
                <c:pt idx="15">
                  <c:v>537</c:v>
                </c:pt>
                <c:pt idx="16">
                  <c:v>507</c:v>
                </c:pt>
                <c:pt idx="17">
                  <c:v>511</c:v>
                </c:pt>
                <c:pt idx="18">
                  <c:v>553</c:v>
                </c:pt>
                <c:pt idx="19">
                  <c:v>530</c:v>
                </c:pt>
                <c:pt idx="20">
                  <c:v>425</c:v>
                </c:pt>
                <c:pt idx="21">
                  <c:v>481</c:v>
                </c:pt>
                <c:pt idx="22">
                  <c:v>492</c:v>
                </c:pt>
                <c:pt idx="23">
                  <c:v>502</c:v>
                </c:pt>
                <c:pt idx="24">
                  <c:v>522</c:v>
                </c:pt>
                <c:pt idx="25">
                  <c:v>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E7-490E-9910-619EE8AA0961}"/>
            </c:ext>
          </c:extLst>
        </c:ser>
        <c:ser>
          <c:idx val="4"/>
          <c:order val="4"/>
          <c:tx>
            <c:strRef>
              <c:f>Graf_comp!$F$6:$F$7</c:f>
              <c:strCache>
                <c:ptCount val="1"/>
                <c:pt idx="0">
                  <c:v>Stone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Graf_comp!$A$8:$A$34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Graf_comp!$F$8:$F$34</c:f>
              <c:numCache>
                <c:formatCode>General</c:formatCode>
                <c:ptCount val="26"/>
                <c:pt idx="0">
                  <c:v>3819</c:v>
                </c:pt>
                <c:pt idx="1">
                  <c:v>4569</c:v>
                </c:pt>
                <c:pt idx="2">
                  <c:v>4012</c:v>
                </c:pt>
                <c:pt idx="3">
                  <c:v>3557</c:v>
                </c:pt>
                <c:pt idx="4">
                  <c:v>3647</c:v>
                </c:pt>
                <c:pt idx="5">
                  <c:v>3745</c:v>
                </c:pt>
                <c:pt idx="6">
                  <c:v>3613</c:v>
                </c:pt>
                <c:pt idx="7">
                  <c:v>3289</c:v>
                </c:pt>
                <c:pt idx="8">
                  <c:v>2896</c:v>
                </c:pt>
                <c:pt idx="9">
                  <c:v>2213</c:v>
                </c:pt>
                <c:pt idx="10">
                  <c:v>1875</c:v>
                </c:pt>
                <c:pt idx="11">
                  <c:v>1840</c:v>
                </c:pt>
                <c:pt idx="12">
                  <c:v>1861</c:v>
                </c:pt>
                <c:pt idx="13">
                  <c:v>1770</c:v>
                </c:pt>
                <c:pt idx="14">
                  <c:v>1819</c:v>
                </c:pt>
                <c:pt idx="15">
                  <c:v>1915</c:v>
                </c:pt>
                <c:pt idx="16">
                  <c:v>1856</c:v>
                </c:pt>
                <c:pt idx="17">
                  <c:v>1661</c:v>
                </c:pt>
                <c:pt idx="18">
                  <c:v>1577</c:v>
                </c:pt>
                <c:pt idx="19">
                  <c:v>1598</c:v>
                </c:pt>
                <c:pt idx="20">
                  <c:v>1456</c:v>
                </c:pt>
                <c:pt idx="21">
                  <c:v>1433</c:v>
                </c:pt>
                <c:pt idx="22">
                  <c:v>1459</c:v>
                </c:pt>
                <c:pt idx="23">
                  <c:v>1429</c:v>
                </c:pt>
                <c:pt idx="24">
                  <c:v>1474</c:v>
                </c:pt>
                <c:pt idx="25">
                  <c:v>1438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E7-490E-9910-619EE8AA0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4"/>
        <c:overlap val="100"/>
        <c:axId val="454478800"/>
        <c:axId val="454468720"/>
      </c:barChart>
      <c:catAx>
        <c:axId val="45447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4468720"/>
        <c:crosses val="autoZero"/>
        <c:auto val="1"/>
        <c:lblAlgn val="ctr"/>
        <c:lblOffset val="100"/>
        <c:noMultiLvlLbl val="0"/>
      </c:catAx>
      <c:valAx>
        <c:axId val="45446872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447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144958137216086"/>
          <c:y val="0.20502080669403505"/>
          <c:w val="0.11905320121501667"/>
          <c:h val="0.396636718487112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[Presentacion Mining injuries_v2.xlsx]Graf_comp!Muertes_act_min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ACCIDENTES POR ACTIVIDAD MINERAS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Graf_comp!$B$37:$B$38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Graf_comp!$A$39:$A$65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Graf_comp!$B$39:$B$65</c:f>
              <c:numCache>
                <c:formatCode>General</c:formatCode>
                <c:ptCount val="26"/>
                <c:pt idx="0">
                  <c:v>29</c:v>
                </c:pt>
                <c:pt idx="1">
                  <c:v>41</c:v>
                </c:pt>
                <c:pt idx="2">
                  <c:v>33</c:v>
                </c:pt>
                <c:pt idx="3">
                  <c:v>32</c:v>
                </c:pt>
                <c:pt idx="4">
                  <c:v>24</c:v>
                </c:pt>
                <c:pt idx="5">
                  <c:v>23</c:v>
                </c:pt>
                <c:pt idx="6">
                  <c:v>45</c:v>
                </c:pt>
                <c:pt idx="7">
                  <c:v>35</c:v>
                </c:pt>
                <c:pt idx="8">
                  <c:v>30</c:v>
                </c:pt>
                <c:pt idx="9">
                  <c:v>20</c:v>
                </c:pt>
                <c:pt idx="10">
                  <c:v>50</c:v>
                </c:pt>
                <c:pt idx="11">
                  <c:v>16</c:v>
                </c:pt>
                <c:pt idx="12">
                  <c:v>24</c:v>
                </c:pt>
                <c:pt idx="13">
                  <c:v>18</c:v>
                </c:pt>
                <c:pt idx="14">
                  <c:v>18</c:v>
                </c:pt>
                <c:pt idx="15">
                  <c:v>15</c:v>
                </c:pt>
                <c:pt idx="16">
                  <c:v>8</c:v>
                </c:pt>
                <c:pt idx="17">
                  <c:v>14</c:v>
                </c:pt>
                <c:pt idx="18">
                  <c:v>9</c:v>
                </c:pt>
                <c:pt idx="19">
                  <c:v>15</c:v>
                </c:pt>
                <c:pt idx="20">
                  <c:v>3</c:v>
                </c:pt>
                <c:pt idx="21">
                  <c:v>12</c:v>
                </c:pt>
                <c:pt idx="22">
                  <c:v>12</c:v>
                </c:pt>
                <c:pt idx="23">
                  <c:v>10</c:v>
                </c:pt>
                <c:pt idx="24">
                  <c:v>11</c:v>
                </c:pt>
                <c:pt idx="2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9A-4D96-9D23-5EE05E35203F}"/>
            </c:ext>
          </c:extLst>
        </c:ser>
        <c:ser>
          <c:idx val="1"/>
          <c:order val="1"/>
          <c:tx>
            <c:strRef>
              <c:f>Graf_comp!$C$37:$C$38</c:f>
              <c:strCache>
                <c:ptCount val="1"/>
                <c:pt idx="0">
                  <c:v>Metal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Graf_comp!$A$39:$A$65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Graf_comp!$C$39:$C$65</c:f>
              <c:numCache>
                <c:formatCode>General</c:formatCode>
                <c:ptCount val="26"/>
                <c:pt idx="0">
                  <c:v>7</c:v>
                </c:pt>
                <c:pt idx="1">
                  <c:v>11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6</c:v>
                </c:pt>
                <c:pt idx="6">
                  <c:v>4</c:v>
                </c:pt>
                <c:pt idx="7">
                  <c:v>15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3</c:v>
                </c:pt>
                <c:pt idx="12">
                  <c:v>5</c:v>
                </c:pt>
                <c:pt idx="13">
                  <c:v>3</c:v>
                </c:pt>
                <c:pt idx="14">
                  <c:v>5</c:v>
                </c:pt>
                <c:pt idx="15">
                  <c:v>5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5</c:v>
                </c:pt>
                <c:pt idx="20">
                  <c:v>1</c:v>
                </c:pt>
                <c:pt idx="21">
                  <c:v>9</c:v>
                </c:pt>
                <c:pt idx="22">
                  <c:v>2</c:v>
                </c:pt>
                <c:pt idx="23">
                  <c:v>3</c:v>
                </c:pt>
                <c:pt idx="24">
                  <c:v>2</c:v>
                </c:pt>
                <c:pt idx="2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70-48A6-9AB0-2019BA51A88F}"/>
            </c:ext>
          </c:extLst>
        </c:ser>
        <c:ser>
          <c:idx val="2"/>
          <c:order val="2"/>
          <c:tx>
            <c:strRef>
              <c:f>Graf_comp!$D$37:$D$38</c:f>
              <c:strCache>
                <c:ptCount val="1"/>
                <c:pt idx="0">
                  <c:v>Nonmetal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Graf_comp!$A$39:$A$65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Graf_comp!$D$39:$D$65</c:f>
              <c:numCache>
                <c:formatCode>General</c:formatCode>
                <c:ptCount val="26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6</c:v>
                </c:pt>
                <c:pt idx="15">
                  <c:v>4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4</c:v>
                </c:pt>
                <c:pt idx="22">
                  <c:v>1</c:v>
                </c:pt>
                <c:pt idx="23">
                  <c:v>4</c:v>
                </c:pt>
                <c:pt idx="24">
                  <c:v>3</c:v>
                </c:pt>
                <c:pt idx="2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70-48A6-9AB0-2019BA51A88F}"/>
            </c:ext>
          </c:extLst>
        </c:ser>
        <c:ser>
          <c:idx val="3"/>
          <c:order val="3"/>
          <c:tx>
            <c:strRef>
              <c:f>Graf_comp!$E$37:$E$38</c:f>
              <c:strCache>
                <c:ptCount val="1"/>
                <c:pt idx="0">
                  <c:v>SandAndGravel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Graf_comp!$A$39:$A$65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Graf_comp!$E$39:$E$65</c:f>
              <c:numCache>
                <c:formatCode>General</c:formatCode>
                <c:ptCount val="26"/>
                <c:pt idx="0">
                  <c:v>9</c:v>
                </c:pt>
                <c:pt idx="1">
                  <c:v>6</c:v>
                </c:pt>
                <c:pt idx="2">
                  <c:v>10</c:v>
                </c:pt>
                <c:pt idx="3">
                  <c:v>11</c:v>
                </c:pt>
                <c:pt idx="4">
                  <c:v>9</c:v>
                </c:pt>
                <c:pt idx="5">
                  <c:v>9</c:v>
                </c:pt>
                <c:pt idx="6">
                  <c:v>7</c:v>
                </c:pt>
                <c:pt idx="7">
                  <c:v>8</c:v>
                </c:pt>
                <c:pt idx="8">
                  <c:v>3</c:v>
                </c:pt>
                <c:pt idx="9">
                  <c:v>6</c:v>
                </c:pt>
                <c:pt idx="10">
                  <c:v>1</c:v>
                </c:pt>
                <c:pt idx="11">
                  <c:v>5</c:v>
                </c:pt>
                <c:pt idx="12">
                  <c:v>4</c:v>
                </c:pt>
                <c:pt idx="13">
                  <c:v>1</c:v>
                </c:pt>
                <c:pt idx="14">
                  <c:v>8</c:v>
                </c:pt>
                <c:pt idx="15">
                  <c:v>7</c:v>
                </c:pt>
                <c:pt idx="16">
                  <c:v>4</c:v>
                </c:pt>
                <c:pt idx="17">
                  <c:v>5</c:v>
                </c:pt>
                <c:pt idx="18">
                  <c:v>5</c:v>
                </c:pt>
                <c:pt idx="19">
                  <c:v>3</c:v>
                </c:pt>
                <c:pt idx="20">
                  <c:v>10</c:v>
                </c:pt>
                <c:pt idx="21">
                  <c:v>6</c:v>
                </c:pt>
                <c:pt idx="22">
                  <c:v>9</c:v>
                </c:pt>
                <c:pt idx="23">
                  <c:v>6</c:v>
                </c:pt>
                <c:pt idx="24">
                  <c:v>3</c:v>
                </c:pt>
                <c:pt idx="2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70-48A6-9AB0-2019BA51A88F}"/>
            </c:ext>
          </c:extLst>
        </c:ser>
        <c:ser>
          <c:idx val="4"/>
          <c:order val="4"/>
          <c:tx>
            <c:strRef>
              <c:f>Graf_comp!$F$37:$F$38</c:f>
              <c:strCache>
                <c:ptCount val="1"/>
                <c:pt idx="0">
                  <c:v>Stone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Graf_comp!$A$39:$A$65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Graf_comp!$F$39:$F$65</c:f>
              <c:numCache>
                <c:formatCode>General</c:formatCode>
                <c:ptCount val="26"/>
                <c:pt idx="0">
                  <c:v>16</c:v>
                </c:pt>
                <c:pt idx="1">
                  <c:v>12</c:v>
                </c:pt>
                <c:pt idx="2">
                  <c:v>24</c:v>
                </c:pt>
                <c:pt idx="3">
                  <c:v>13</c:v>
                </c:pt>
                <c:pt idx="4">
                  <c:v>12</c:v>
                </c:pt>
                <c:pt idx="5">
                  <c:v>17</c:v>
                </c:pt>
                <c:pt idx="6">
                  <c:v>15</c:v>
                </c:pt>
                <c:pt idx="7">
                  <c:v>7</c:v>
                </c:pt>
                <c:pt idx="8">
                  <c:v>11</c:v>
                </c:pt>
                <c:pt idx="9">
                  <c:v>8</c:v>
                </c:pt>
                <c:pt idx="10">
                  <c:v>6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11</c:v>
                </c:pt>
                <c:pt idx="15">
                  <c:v>7</c:v>
                </c:pt>
                <c:pt idx="16">
                  <c:v>8</c:v>
                </c:pt>
                <c:pt idx="17">
                  <c:v>4</c:v>
                </c:pt>
                <c:pt idx="18">
                  <c:v>4</c:v>
                </c:pt>
                <c:pt idx="19">
                  <c:v>9</c:v>
                </c:pt>
                <c:pt idx="20">
                  <c:v>7</c:v>
                </c:pt>
                <c:pt idx="21">
                  <c:v>8</c:v>
                </c:pt>
                <c:pt idx="22">
                  <c:v>9</c:v>
                </c:pt>
                <c:pt idx="23">
                  <c:v>18</c:v>
                </c:pt>
                <c:pt idx="24">
                  <c:v>12</c:v>
                </c:pt>
                <c:pt idx="2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70-48A6-9AB0-2019BA51A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2"/>
        <c:overlap val="100"/>
        <c:axId val="505563824"/>
        <c:axId val="505556144"/>
      </c:barChart>
      <c:catAx>
        <c:axId val="50556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05556144"/>
        <c:crosses val="autoZero"/>
        <c:auto val="1"/>
        <c:lblAlgn val="ctr"/>
        <c:lblOffset val="100"/>
        <c:noMultiLvlLbl val="0"/>
      </c:catAx>
      <c:valAx>
        <c:axId val="505556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0556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580371126448695"/>
          <c:y val="0.29286814392699689"/>
          <c:w val="0.11369369763099685"/>
          <c:h val="0.343828812352001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Fatalidad POR EXPERIENCIA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5513815318539729"/>
          <c:y val="0.16565517029669538"/>
          <c:w val="0.59275423526604631"/>
          <c:h val="0.76260778806158003"/>
        </c:manualLayout>
      </c:layout>
      <c:pieChart>
        <c:varyColors val="1"/>
        <c:ser>
          <c:idx val="0"/>
          <c:order val="0"/>
          <c:tx>
            <c:strRef>
              <c:f>Graf_comp!$F$71</c:f>
              <c:strCache>
                <c:ptCount val="1"/>
                <c:pt idx="0">
                  <c:v>Fatalidad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DE-4922-B4E0-5F755397E6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C0-4A35-AB48-E847A49E96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FC0-4A35-AB48-E847A49E96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FC0-4A35-AB48-E847A49E96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DDE-4922-B4E0-5F755397E6A5}"/>
              </c:ext>
            </c:extLst>
          </c:dPt>
          <c:dLbls>
            <c:dLbl>
              <c:idx val="4"/>
              <c:layout>
                <c:manualLayout>
                  <c:x val="0.15122524457170128"/>
                  <c:y val="0.1572101732897422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DDE-4922-B4E0-5F755397E6A5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Graf_comp!$E$72:$E$76</c:f>
              <c:strCache>
                <c:ptCount val="5"/>
                <c:pt idx="0">
                  <c:v>Alta Experiencia (&gt;20)</c:v>
                </c:pt>
                <c:pt idx="1">
                  <c:v>Baja Experiencia (1-5)</c:v>
                </c:pt>
                <c:pt idx="2">
                  <c:v>Media Alta Experiencia (10-20)</c:v>
                </c:pt>
                <c:pt idx="3">
                  <c:v>Media Baja Experiencia (5-10)</c:v>
                </c:pt>
                <c:pt idx="4">
                  <c:v>Poca Experiencia (&lt;1)</c:v>
                </c:pt>
              </c:strCache>
            </c:strRef>
          </c:cat>
          <c:val>
            <c:numRef>
              <c:f>Graf_comp!$F$72:$F$76</c:f>
              <c:numCache>
                <c:formatCode>0.000</c:formatCode>
                <c:ptCount val="5"/>
                <c:pt idx="0">
                  <c:v>0.28764805414551609</c:v>
                </c:pt>
                <c:pt idx="1">
                  <c:v>0.19035532994923857</c:v>
                </c:pt>
                <c:pt idx="2">
                  <c:v>0.21742808798646363</c:v>
                </c:pt>
                <c:pt idx="3">
                  <c:v>0.14720812182741116</c:v>
                </c:pt>
                <c:pt idx="4">
                  <c:v>0.15736040609137056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DE-4922-B4E0-5F755397E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[Presentacion Mining injuries_v2.xlsx]Graf_Causa!Cuerpo Afectado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L" b="1"/>
              <a:t>Partes del cuerpo más afectada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Graf_Causa!$B$5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57-43D5-8CAF-4998DE14B9B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57-43D5-8CAF-4998DE14B9B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57-43D5-8CAF-4998DE14B9B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F57-43D5-8CAF-4998DE14B9B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F57-43D5-8CAF-4998DE14B9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Graf_Causa!$A$6:$A$11</c:f>
              <c:strCache>
                <c:ptCount val="5"/>
                <c:pt idx="0">
                  <c:v>Multiple Parts (More Than One Major)</c:v>
                </c:pt>
                <c:pt idx="1">
                  <c:v>Shoulders (Collarbone/Clavicle/Scapula)</c:v>
                </c:pt>
                <c:pt idx="2">
                  <c:v>Knee/Patella</c:v>
                </c:pt>
                <c:pt idx="3">
                  <c:v>Back (Muscles/Spine/S-Cord/Tailbone)</c:v>
                </c:pt>
                <c:pt idx="4">
                  <c:v>Finger(S)/Thumb</c:v>
                </c:pt>
              </c:strCache>
            </c:strRef>
          </c:cat>
          <c:val>
            <c:numRef>
              <c:f>Graf_Causa!$B$6:$B$11</c:f>
              <c:numCache>
                <c:formatCode>#,##0</c:formatCode>
                <c:ptCount val="5"/>
                <c:pt idx="0">
                  <c:v>12208</c:v>
                </c:pt>
                <c:pt idx="1">
                  <c:v>14306</c:v>
                </c:pt>
                <c:pt idx="2">
                  <c:v>17770</c:v>
                </c:pt>
                <c:pt idx="3">
                  <c:v>30825</c:v>
                </c:pt>
                <c:pt idx="4">
                  <c:v>39122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EFE-43A9-BC09-3CEB8252D7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axId val="288034704"/>
        <c:axId val="288023664"/>
      </c:barChart>
      <c:catAx>
        <c:axId val="2880347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88023664"/>
        <c:crosses val="autoZero"/>
        <c:auto val="1"/>
        <c:lblAlgn val="ctr"/>
        <c:lblOffset val="100"/>
        <c:noMultiLvlLbl val="0"/>
      </c:catAx>
      <c:valAx>
        <c:axId val="288023664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28803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[Presentacion Mining injuries_v2.xlsx]Graf_Causa!Tipo de accidentes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800" b="1" i="0" u="none" strike="noStrike" cap="all" baseline="0">
                <a:effectLst/>
              </a:rPr>
              <a:t>tipos de accidente mas comunes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Graf_Causa!$B$20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E13-4E15-AD39-4328C635E74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E13-4E15-AD39-4328C635E74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E13-4E15-AD39-4328C635E74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E13-4E15-AD39-4328C635E74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E13-4E15-AD39-4328C635E7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Graf_Causa!$A$21:$A$26</c:f>
              <c:strCache>
                <c:ptCount val="5"/>
                <c:pt idx="0">
                  <c:v>Powered Haulage</c:v>
                </c:pt>
                <c:pt idx="1">
                  <c:v>Machinery</c:v>
                </c:pt>
                <c:pt idx="2">
                  <c:v>Handtools (Nonpowered)</c:v>
                </c:pt>
                <c:pt idx="3">
                  <c:v>Slip Or Fall Of Person</c:v>
                </c:pt>
                <c:pt idx="4">
                  <c:v>Handling Of Materials</c:v>
                </c:pt>
              </c:strCache>
            </c:strRef>
          </c:cat>
          <c:val>
            <c:numRef>
              <c:f>Graf_Causa!$B$21:$B$26</c:f>
              <c:numCache>
                <c:formatCode>#,##0</c:formatCode>
                <c:ptCount val="5"/>
                <c:pt idx="0">
                  <c:v>19242</c:v>
                </c:pt>
                <c:pt idx="1">
                  <c:v>27068</c:v>
                </c:pt>
                <c:pt idx="2">
                  <c:v>28135</c:v>
                </c:pt>
                <c:pt idx="3">
                  <c:v>45349</c:v>
                </c:pt>
                <c:pt idx="4">
                  <c:v>76840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E0E-44EF-8167-2721132EAB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8787712"/>
        <c:axId val="58788192"/>
      </c:barChart>
      <c:catAx>
        <c:axId val="58787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8788192"/>
        <c:crosses val="autoZero"/>
        <c:auto val="1"/>
        <c:lblAlgn val="ctr"/>
        <c:lblOffset val="100"/>
        <c:noMultiLvlLbl val="0"/>
      </c:catAx>
      <c:valAx>
        <c:axId val="58788192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5878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[Presentacion Mining injuries_v2.xlsx]Graf_Causa!ocupacion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400" b="0" i="0" u="none" strike="noStrike" cap="all" baseline="0">
                <a:effectLst/>
              </a:rPr>
              <a:t>Top 5 ocupaciones de topo tipo de accidentes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Graf_Causa!$B$35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CB2-44CF-96BC-10FBC8E9403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CB2-44CF-96BC-10FBC8E9403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CB2-44CF-96BC-10FBC8E9403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CB2-44CF-96BC-10FBC8E9403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CB2-44CF-96BC-10FBC8E940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Graf_Causa!$A$36:$A$41</c:f>
              <c:strCache>
                <c:ptCount val="5"/>
                <c:pt idx="0">
                  <c:v>Bulldozer Operator, Universal Operator, Heavy Equipment Operator, Operating Engineer</c:v>
                </c:pt>
                <c:pt idx="1">
                  <c:v>Roof Bolter, Rock Bolter,  Pinner, Mobile Roof Support Operator (Mrs)</c:v>
                </c:pt>
                <c:pt idx="2">
                  <c:v>Laborer, Blacksmith, Bull Gang, Parts Runner, Roustabout, Pick-Up Man, Pitman</c:v>
                </c:pt>
                <c:pt idx="3">
                  <c:v>Warehouseman, Bagger, Palletizer/Stacker, Store Keeper, Packager, Fabricator, Cleaning Plant Operator</c:v>
                </c:pt>
                <c:pt idx="4">
                  <c:v>Maintenance Man, Mechanic,  Repair/Serviceman, Boilermaker, Fueler, Tire Tech, Field Service Tech</c:v>
                </c:pt>
              </c:strCache>
            </c:strRef>
          </c:cat>
          <c:val>
            <c:numRef>
              <c:f>Graf_Causa!$B$36:$B$41</c:f>
              <c:numCache>
                <c:formatCode>#,##0</c:formatCode>
                <c:ptCount val="5"/>
                <c:pt idx="0">
                  <c:v>10560</c:v>
                </c:pt>
                <c:pt idx="1">
                  <c:v>13849</c:v>
                </c:pt>
                <c:pt idx="2">
                  <c:v>18911</c:v>
                </c:pt>
                <c:pt idx="3">
                  <c:v>19123</c:v>
                </c:pt>
                <c:pt idx="4">
                  <c:v>41404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2EF-496D-87E7-A6BA7F560C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80112399"/>
        <c:axId val="1984585695"/>
      </c:barChart>
      <c:catAx>
        <c:axId val="580112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84585695"/>
        <c:crosses val="autoZero"/>
        <c:auto val="1"/>
        <c:lblAlgn val="ctr"/>
        <c:lblOffset val="100"/>
        <c:noMultiLvlLbl val="0"/>
      </c:catAx>
      <c:valAx>
        <c:axId val="1984585695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580112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[Presentacion Mining injuries_v2.xlsx]Graf_Causa!Grado de lesion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800" b="0" i="0" u="none" strike="noStrike" cap="all" baseline="0">
                <a:effectLst/>
              </a:rPr>
              <a:t>Distribución de grado de lesión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9.1485564304461933E-2"/>
          <c:y val="0.26791447944006996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Graf_Causa!$B$46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DC9-4F21-BBB5-AF2AD39FF9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DC9-4F21-BBB5-AF2AD39FF9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DC9-4F21-BBB5-AF2AD39FF9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DC9-4F21-BBB5-AF2AD39FF9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DC9-4F21-BBB5-AF2AD39FF9C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DC9-4F21-BBB5-AF2AD39FF9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Graf_Causa!$A$47:$A$53</c:f>
              <c:strCache>
                <c:ptCount val="6"/>
                <c:pt idx="0">
                  <c:v>Days Away From Work Only</c:v>
                </c:pt>
                <c:pt idx="1">
                  <c:v>Days Restricted Activity Only</c:v>
                </c:pt>
                <c:pt idx="2">
                  <c:v>Dys Awy Frm Wrk &amp; Restrctd Act</c:v>
                </c:pt>
                <c:pt idx="3">
                  <c:v>Fatality</c:v>
                </c:pt>
                <c:pt idx="4">
                  <c:v>No Dys Awy Frm Wrk,No Rstr Act</c:v>
                </c:pt>
                <c:pt idx="5">
                  <c:v>Perm Tot Or Perm Prtl Disablty</c:v>
                </c:pt>
              </c:strCache>
            </c:strRef>
          </c:cat>
          <c:val>
            <c:numRef>
              <c:f>Graf_Causa!$B$47:$B$53</c:f>
              <c:numCache>
                <c:formatCode>General</c:formatCode>
                <c:ptCount val="6"/>
                <c:pt idx="0">
                  <c:v>87070</c:v>
                </c:pt>
                <c:pt idx="1">
                  <c:v>42740</c:v>
                </c:pt>
                <c:pt idx="2">
                  <c:v>20446</c:v>
                </c:pt>
                <c:pt idx="3">
                  <c:v>1182</c:v>
                </c:pt>
                <c:pt idx="4">
                  <c:v>70313</c:v>
                </c:pt>
                <c:pt idx="5">
                  <c:v>2429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FBE-4240-A641-BE9FA3CAAAE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[Presentacion Mining injuries_v2.xlsx]Tendencias!TablaDinámica1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L" sz="1600" b="1" i="0" u="none" strike="noStrike" cap="all" baseline="0">
                <a:effectLst/>
              </a:rPr>
              <a:t>accidentes totales y fatales PER yEAR fISCAL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7230059784193648E-2"/>
          <c:y val="0.15210135437382441"/>
          <c:w val="0.78283974395286915"/>
          <c:h val="0.608544285582723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Tendencias!$B$3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Tendencias!$A$4:$A$30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Tendencias!$B$4:$B$30</c:f>
              <c:numCache>
                <c:formatCode>#,##0</c:formatCode>
                <c:ptCount val="26"/>
                <c:pt idx="0">
                  <c:v>12475</c:v>
                </c:pt>
                <c:pt idx="1">
                  <c:v>15040</c:v>
                </c:pt>
                <c:pt idx="2">
                  <c:v>13766</c:v>
                </c:pt>
                <c:pt idx="3">
                  <c:v>11831</c:v>
                </c:pt>
                <c:pt idx="4">
                  <c:v>11730</c:v>
                </c:pt>
                <c:pt idx="5">
                  <c:v>12311</c:v>
                </c:pt>
                <c:pt idx="6">
                  <c:v>12265</c:v>
                </c:pt>
                <c:pt idx="7">
                  <c:v>11727</c:v>
                </c:pt>
                <c:pt idx="8">
                  <c:v>11184</c:v>
                </c:pt>
                <c:pt idx="9">
                  <c:v>9398</c:v>
                </c:pt>
                <c:pt idx="10">
                  <c:v>8504</c:v>
                </c:pt>
                <c:pt idx="11">
                  <c:v>8919</c:v>
                </c:pt>
                <c:pt idx="12">
                  <c:v>8802</c:v>
                </c:pt>
                <c:pt idx="13">
                  <c:v>7934</c:v>
                </c:pt>
                <c:pt idx="14">
                  <c:v>7682</c:v>
                </c:pt>
                <c:pt idx="15">
                  <c:v>7207</c:v>
                </c:pt>
                <c:pt idx="16">
                  <c:v>5832</c:v>
                </c:pt>
                <c:pt idx="17">
                  <c:v>5889</c:v>
                </c:pt>
                <c:pt idx="18">
                  <c:v>5857</c:v>
                </c:pt>
                <c:pt idx="19">
                  <c:v>5901</c:v>
                </c:pt>
                <c:pt idx="20">
                  <c:v>4867</c:v>
                </c:pt>
                <c:pt idx="21">
                  <c:v>4754</c:v>
                </c:pt>
                <c:pt idx="22">
                  <c:v>5063</c:v>
                </c:pt>
                <c:pt idx="23">
                  <c:v>5195</c:v>
                </c:pt>
                <c:pt idx="24">
                  <c:v>5137</c:v>
                </c:pt>
                <c:pt idx="25">
                  <c:v>4910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A1-4E90-9DBB-32FA01F91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59488944"/>
        <c:axId val="1559485584"/>
      </c:barChart>
      <c:catAx>
        <c:axId val="155948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59485584"/>
        <c:crosses val="autoZero"/>
        <c:auto val="1"/>
        <c:lblAlgn val="ctr"/>
        <c:lblOffset val="100"/>
        <c:noMultiLvlLbl val="0"/>
      </c:catAx>
      <c:valAx>
        <c:axId val="155948558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5948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[Presentacion Mining injuries_v2.xlsx]Tendencias!TablaDinámica11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400" b="1" i="0" u="none" strike="noStrike" kern="1200" cap="all" baseline="0">
                <a:solidFill>
                  <a:srgbClr val="44546A"/>
                </a:solidFill>
                <a:effectLst/>
              </a:rPr>
              <a:t>accidentes totales y aLL INJURES RATE</a:t>
            </a:r>
            <a:endParaRPr lang="en-US" sz="1400" b="1" i="0" u="none" strike="noStrike" kern="1200" baseline="0">
              <a:solidFill>
                <a:srgbClr val="44546A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Tendencias!$B$34</c:f>
              <c:strCache>
                <c:ptCount val="1"/>
                <c:pt idx="0">
                  <c:v>Accidentes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Tendencias!$A$35:$A$60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Tendencias!$B$35:$B$60</c:f>
              <c:numCache>
                <c:formatCode>#,##0</c:formatCode>
                <c:ptCount val="26"/>
                <c:pt idx="0">
                  <c:v>12475</c:v>
                </c:pt>
                <c:pt idx="1">
                  <c:v>15040</c:v>
                </c:pt>
                <c:pt idx="2">
                  <c:v>13766</c:v>
                </c:pt>
                <c:pt idx="3">
                  <c:v>11831</c:v>
                </c:pt>
                <c:pt idx="4">
                  <c:v>11730</c:v>
                </c:pt>
                <c:pt idx="5">
                  <c:v>12311</c:v>
                </c:pt>
                <c:pt idx="6">
                  <c:v>12265</c:v>
                </c:pt>
                <c:pt idx="7">
                  <c:v>11727</c:v>
                </c:pt>
                <c:pt idx="8">
                  <c:v>11184</c:v>
                </c:pt>
                <c:pt idx="9">
                  <c:v>9398</c:v>
                </c:pt>
                <c:pt idx="10">
                  <c:v>8504</c:v>
                </c:pt>
                <c:pt idx="11">
                  <c:v>8919</c:v>
                </c:pt>
                <c:pt idx="12">
                  <c:v>8802</c:v>
                </c:pt>
                <c:pt idx="13">
                  <c:v>7934</c:v>
                </c:pt>
                <c:pt idx="14">
                  <c:v>7682</c:v>
                </c:pt>
                <c:pt idx="15">
                  <c:v>7207</c:v>
                </c:pt>
                <c:pt idx="16">
                  <c:v>5832</c:v>
                </c:pt>
                <c:pt idx="17">
                  <c:v>5889</c:v>
                </c:pt>
                <c:pt idx="18">
                  <c:v>5857</c:v>
                </c:pt>
                <c:pt idx="19">
                  <c:v>5901</c:v>
                </c:pt>
                <c:pt idx="20">
                  <c:v>4867</c:v>
                </c:pt>
                <c:pt idx="21">
                  <c:v>4754</c:v>
                </c:pt>
                <c:pt idx="22">
                  <c:v>5063</c:v>
                </c:pt>
                <c:pt idx="23">
                  <c:v>5195</c:v>
                </c:pt>
                <c:pt idx="24">
                  <c:v>5137</c:v>
                </c:pt>
                <c:pt idx="25">
                  <c:v>4910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C-402E-87AD-5A7F442C0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68005071"/>
        <c:axId val="768021871"/>
      </c:barChart>
      <c:lineChart>
        <c:grouping val="standard"/>
        <c:varyColors val="0"/>
        <c:ser>
          <c:idx val="1"/>
          <c:order val="1"/>
          <c:tx>
            <c:strRef>
              <c:f>Tendencias!$C$34</c:f>
              <c:strCache>
                <c:ptCount val="1"/>
                <c:pt idx="0">
                  <c:v> All Injures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Tendencias!$A$35:$A$60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Tendencias!$C$35:$C$60</c:f>
              <c:numCache>
                <c:formatCode>#,##0.00</c:formatCode>
                <c:ptCount val="26"/>
                <c:pt idx="0">
                  <c:v>3.9927666111893485</c:v>
                </c:pt>
                <c:pt idx="1">
                  <c:v>4.8439563270958805</c:v>
                </c:pt>
                <c:pt idx="2">
                  <c:v>4.7250634996910827</c:v>
                </c:pt>
                <c:pt idx="3">
                  <c:v>4.1569895117794839</c:v>
                </c:pt>
                <c:pt idx="4">
                  <c:v>3.922027551156881</c:v>
                </c:pt>
                <c:pt idx="5">
                  <c:v>3.8771139734828206</c:v>
                </c:pt>
                <c:pt idx="6">
                  <c:v>3.7025856213491117</c:v>
                </c:pt>
                <c:pt idx="7">
                  <c:v>3.4823019360969236</c:v>
                </c:pt>
                <c:pt idx="8">
                  <c:v>3.2834243438435795</c:v>
                </c:pt>
                <c:pt idx="9">
                  <c:v>3.1821490849374441</c:v>
                </c:pt>
                <c:pt idx="10">
                  <c:v>2.8007311410081184</c:v>
                </c:pt>
                <c:pt idx="11">
                  <c:v>2.7364351787933177</c:v>
                </c:pt>
                <c:pt idx="12">
                  <c:v>2.6901389079906477</c:v>
                </c:pt>
                <c:pt idx="13">
                  <c:v>2.4982288206306973</c:v>
                </c:pt>
                <c:pt idx="14">
                  <c:v>2.4663295609599487</c:v>
                </c:pt>
                <c:pt idx="15">
                  <c:v>2.4614911711465557</c:v>
                </c:pt>
                <c:pt idx="16">
                  <c:v>2.2122332859174962</c:v>
                </c:pt>
                <c:pt idx="17">
                  <c:v>2.1688610625172635</c:v>
                </c:pt>
                <c:pt idx="18">
                  <c:v>2.0600752699518132</c:v>
                </c:pt>
                <c:pt idx="19">
                  <c:v>2.0847538464256061</c:v>
                </c:pt>
                <c:pt idx="20">
                  <c:v>1.9617880607843927</c:v>
                </c:pt>
                <c:pt idx="21">
                  <c:v>1.8794971139400649</c:v>
                </c:pt>
                <c:pt idx="22">
                  <c:v>1.8675076537198922</c:v>
                </c:pt>
                <c:pt idx="23">
                  <c:v>1.8443241324221178</c:v>
                </c:pt>
                <c:pt idx="24">
                  <c:v>1.8236897666346827</c:v>
                </c:pt>
                <c:pt idx="25">
                  <c:v>1.7711071414023047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CC-402E-87AD-5A7F442C0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024271"/>
        <c:axId val="768029071"/>
      </c:lineChart>
      <c:catAx>
        <c:axId val="76800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68021871"/>
        <c:crosses val="autoZero"/>
        <c:auto val="1"/>
        <c:lblAlgn val="ctr"/>
        <c:lblOffset val="100"/>
        <c:noMultiLvlLbl val="0"/>
      </c:catAx>
      <c:valAx>
        <c:axId val="768021871"/>
        <c:scaling>
          <c:orientation val="minMax"/>
          <c:max val="16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68005071"/>
        <c:crosses val="autoZero"/>
        <c:crossBetween val="between"/>
      </c:valAx>
      <c:valAx>
        <c:axId val="768029071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68024271"/>
        <c:crosses val="max"/>
        <c:crossBetween val="between"/>
      </c:valAx>
      <c:catAx>
        <c:axId val="7680242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80290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763690339678419"/>
          <c:y val="0.41506469336799745"/>
          <c:w val="0.18236312986986286"/>
          <c:h val="0.152233812451386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[Presentacion Mining injuries_v2.xlsx]Tendencias!TablaDinámica2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400" b="1" i="0" u="none" strike="noStrike" kern="1200" cap="all" spc="0" baseline="0">
                <a:solidFill>
                  <a:srgbClr val="44546A"/>
                </a:solidFill>
                <a:effectLst/>
              </a:rPr>
              <a:t>MUERTES totales y FATALITY INJURES RATE</a:t>
            </a:r>
            <a:endParaRPr lang="en-US" sz="1400" b="1" i="0" u="none" strike="noStrike" kern="1200" spc="0" baseline="0">
              <a:solidFill>
                <a:srgbClr val="44546A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Tendencias!$B$64</c:f>
              <c:strCache>
                <c:ptCount val="1"/>
                <c:pt idx="0">
                  <c:v>Muertes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Tendencias!$A$65:$A$90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Tendencias!$B$65:$B$90</c:f>
              <c:numCache>
                <c:formatCode>0</c:formatCode>
                <c:ptCount val="26"/>
                <c:pt idx="0">
                  <c:v>66</c:v>
                </c:pt>
                <c:pt idx="1">
                  <c:v>71</c:v>
                </c:pt>
                <c:pt idx="2">
                  <c:v>72</c:v>
                </c:pt>
                <c:pt idx="3">
                  <c:v>65</c:v>
                </c:pt>
                <c:pt idx="4">
                  <c:v>50</c:v>
                </c:pt>
                <c:pt idx="5">
                  <c:v>57</c:v>
                </c:pt>
                <c:pt idx="6">
                  <c:v>74</c:v>
                </c:pt>
                <c:pt idx="7">
                  <c:v>67</c:v>
                </c:pt>
                <c:pt idx="8">
                  <c:v>52</c:v>
                </c:pt>
                <c:pt idx="9">
                  <c:v>43</c:v>
                </c:pt>
                <c:pt idx="10">
                  <c:v>65</c:v>
                </c:pt>
                <c:pt idx="11">
                  <c:v>36</c:v>
                </c:pt>
                <c:pt idx="12">
                  <c:v>44</c:v>
                </c:pt>
                <c:pt idx="13">
                  <c:v>34</c:v>
                </c:pt>
                <c:pt idx="14">
                  <c:v>48</c:v>
                </c:pt>
                <c:pt idx="15">
                  <c:v>38</c:v>
                </c:pt>
                <c:pt idx="16">
                  <c:v>24</c:v>
                </c:pt>
                <c:pt idx="17">
                  <c:v>26</c:v>
                </c:pt>
                <c:pt idx="18">
                  <c:v>22</c:v>
                </c:pt>
                <c:pt idx="19">
                  <c:v>34</c:v>
                </c:pt>
                <c:pt idx="20">
                  <c:v>23</c:v>
                </c:pt>
                <c:pt idx="21">
                  <c:v>39</c:v>
                </c:pt>
                <c:pt idx="22">
                  <c:v>33</c:v>
                </c:pt>
                <c:pt idx="23">
                  <c:v>41</c:v>
                </c:pt>
                <c:pt idx="24">
                  <c:v>31</c:v>
                </c:pt>
                <c:pt idx="2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35-4AC1-9E6B-A54E5E55F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95300704"/>
        <c:axId val="2095293504"/>
      </c:barChart>
      <c:lineChart>
        <c:grouping val="standard"/>
        <c:varyColors val="0"/>
        <c:ser>
          <c:idx val="1"/>
          <c:order val="1"/>
          <c:tx>
            <c:strRef>
              <c:f>Tendencias!$C$64</c:f>
              <c:strCache>
                <c:ptCount val="1"/>
                <c:pt idx="0">
                  <c:v>Fatality Injures Rates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331-484C-8172-05AF0082EC50}"/>
              </c:ext>
            </c:extLst>
          </c:dPt>
          <c:cat>
            <c:strRef>
              <c:f>Tendencias!$A$65:$A$90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Tendencias!$C$65:$C$90</c:f>
              <c:numCache>
                <c:formatCode>#,##0.000</c:formatCode>
                <c:ptCount val="26"/>
                <c:pt idx="0">
                  <c:v>2.1124055818717194E-2</c:v>
                </c:pt>
                <c:pt idx="1">
                  <c:v>2.2867081065412735E-2</c:v>
                </c:pt>
                <c:pt idx="2">
                  <c:v>2.4713393286194825E-2</c:v>
                </c:pt>
                <c:pt idx="3">
                  <c:v>2.2838671140703783E-2</c:v>
                </c:pt>
                <c:pt idx="4">
                  <c:v>1.6717935000668718E-2</c:v>
                </c:pt>
                <c:pt idx="5">
                  <c:v>1.7951059742386546E-2</c:v>
                </c:pt>
                <c:pt idx="6">
                  <c:v>2.2339285444748003E-2</c:v>
                </c:pt>
                <c:pt idx="7">
                  <c:v>1.9895474521914716E-2</c:v>
                </c:pt>
                <c:pt idx="8">
                  <c:v>1.5266279138042394E-2</c:v>
                </c:pt>
                <c:pt idx="9">
                  <c:v>1.4559737247532463E-2</c:v>
                </c:pt>
                <c:pt idx="10">
                  <c:v>2.1407281769229503E-2</c:v>
                </c:pt>
                <c:pt idx="11">
                  <c:v>1.1045147038519951E-2</c:v>
                </c:pt>
                <c:pt idx="12">
                  <c:v>1.3447638258530846E-2</c:v>
                </c:pt>
                <c:pt idx="13">
                  <c:v>1.0705795298896358E-2</c:v>
                </c:pt>
                <c:pt idx="14">
                  <c:v>1.5410546592824464E-2</c:v>
                </c:pt>
                <c:pt idx="15">
                  <c:v>1.2978585334198572E-2</c:v>
                </c:pt>
                <c:pt idx="16">
                  <c:v>9.103840682788052E-3</c:v>
                </c:pt>
                <c:pt idx="17">
                  <c:v>9.5755455298775442E-3</c:v>
                </c:pt>
                <c:pt idx="18">
                  <c:v>7.7380324293904543E-3</c:v>
                </c:pt>
                <c:pt idx="19">
                  <c:v>1.2011799826888768E-2</c:v>
                </c:pt>
                <c:pt idx="20">
                  <c:v>9.270829134588255E-3</c:v>
                </c:pt>
                <c:pt idx="21">
                  <c:v>1.5418676365936586E-2</c:v>
                </c:pt>
                <c:pt idx="22">
                  <c:v>1.2172181033528826E-2</c:v>
                </c:pt>
                <c:pt idx="23">
                  <c:v>1.4555782373302566E-2</c:v>
                </c:pt>
                <c:pt idx="24">
                  <c:v>1.1005330497503438E-2</c:v>
                </c:pt>
                <c:pt idx="25">
                  <c:v>9.7392857062855859E-3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35-4AC1-9E6B-A54E5E55F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6722656"/>
        <c:axId val="1926738976"/>
      </c:lineChart>
      <c:catAx>
        <c:axId val="209530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95293504"/>
        <c:crosses val="autoZero"/>
        <c:auto val="1"/>
        <c:lblAlgn val="ctr"/>
        <c:lblOffset val="100"/>
        <c:noMultiLvlLbl val="0"/>
      </c:catAx>
      <c:valAx>
        <c:axId val="209529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95300704"/>
        <c:crosses val="autoZero"/>
        <c:crossBetween val="between"/>
      </c:valAx>
      <c:valAx>
        <c:axId val="1926738976"/>
        <c:scaling>
          <c:orientation val="minMax"/>
        </c:scaling>
        <c:delete val="0"/>
        <c:axPos val="r"/>
        <c:numFmt formatCode="#,##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26722656"/>
        <c:crosses val="max"/>
        <c:crossBetween val="between"/>
      </c:valAx>
      <c:catAx>
        <c:axId val="19267226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67389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[Presentacion Mining injuries_v2.xlsx]CAL_1!TablaDinámica1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L" sz="1600" b="1" i="0" u="none" strike="noStrike" cap="all" baseline="0">
                <a:effectLst/>
              </a:rPr>
              <a:t>accidentes fatales por año fiscal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0285692705677961E-2"/>
          <c:y val="0.138412015932219"/>
          <c:w val="0.78283974395286915"/>
          <c:h val="0.608544285582723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CAL_1!$B$3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CAL_1!$A$4:$A$30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CAL_1!$B$4:$B$30</c:f>
              <c:numCache>
                <c:formatCode>0</c:formatCode>
                <c:ptCount val="26"/>
                <c:pt idx="0">
                  <c:v>12475</c:v>
                </c:pt>
                <c:pt idx="1">
                  <c:v>15040</c:v>
                </c:pt>
                <c:pt idx="2">
                  <c:v>13766</c:v>
                </c:pt>
                <c:pt idx="3">
                  <c:v>11831</c:v>
                </c:pt>
                <c:pt idx="4">
                  <c:v>11730</c:v>
                </c:pt>
                <c:pt idx="5">
                  <c:v>12311</c:v>
                </c:pt>
                <c:pt idx="6">
                  <c:v>12265</c:v>
                </c:pt>
                <c:pt idx="7">
                  <c:v>11727</c:v>
                </c:pt>
                <c:pt idx="8">
                  <c:v>11184</c:v>
                </c:pt>
                <c:pt idx="9">
                  <c:v>9398</c:v>
                </c:pt>
                <c:pt idx="10">
                  <c:v>8504</c:v>
                </c:pt>
                <c:pt idx="11">
                  <c:v>8919</c:v>
                </c:pt>
                <c:pt idx="12">
                  <c:v>8802</c:v>
                </c:pt>
                <c:pt idx="13">
                  <c:v>7934</c:v>
                </c:pt>
                <c:pt idx="14">
                  <c:v>7682</c:v>
                </c:pt>
                <c:pt idx="15">
                  <c:v>7207</c:v>
                </c:pt>
                <c:pt idx="16">
                  <c:v>5832</c:v>
                </c:pt>
                <c:pt idx="17">
                  <c:v>5889</c:v>
                </c:pt>
                <c:pt idx="18">
                  <c:v>5857</c:v>
                </c:pt>
                <c:pt idx="19">
                  <c:v>5901</c:v>
                </c:pt>
                <c:pt idx="20">
                  <c:v>4867</c:v>
                </c:pt>
                <c:pt idx="21">
                  <c:v>4754</c:v>
                </c:pt>
                <c:pt idx="22">
                  <c:v>5063</c:v>
                </c:pt>
                <c:pt idx="23">
                  <c:v>5195</c:v>
                </c:pt>
                <c:pt idx="24">
                  <c:v>5137</c:v>
                </c:pt>
                <c:pt idx="25">
                  <c:v>4910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1-44AE-9407-3D342BD00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59488944"/>
        <c:axId val="1559485584"/>
      </c:barChart>
      <c:catAx>
        <c:axId val="155948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59485584"/>
        <c:crosses val="autoZero"/>
        <c:auto val="1"/>
        <c:lblAlgn val="ctr"/>
        <c:lblOffset val="100"/>
        <c:noMultiLvlLbl val="0"/>
      </c:catAx>
      <c:valAx>
        <c:axId val="155948558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5948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TOTAL  DE ACCIDENTES POR ESTADOS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s-ES" sz="1400" b="1" i="0" u="none" strike="noStrike" baseline="0">
              <a:solidFill>
                <a:sysClr val="window" lastClr="FFFFFF">
                  <a:lumMod val="95000"/>
                </a:sysClr>
              </a:solidFill>
              <a:latin typeface="Calibri" panose="020F0502020204030204"/>
            </a:rPr>
            <a:t>TOTAL  DE ACCIDENTES POR ESTADOS</a:t>
          </a:r>
        </a:p>
      </cx:txPr>
    </cx:title>
    <cx:plotArea>
      <cx:plotAreaRegion>
        <cx:series layoutId="regionMap" uniqueId="{AF0AE7D0-2E21-41E6-82EA-D783153A5A72}">
          <cx:tx>
            <cx:txData>
              <cx:f>_xlchart.v5.2</cx:f>
              <cx:v>Accidentes</cx:v>
            </cx:txData>
          </cx:tx>
          <cx:spPr>
            <a:solidFill>
              <a:schemeClr val="bg1"/>
            </a:solidFill>
          </cx:spPr>
          <cx:dataId val="0"/>
          <cx:layoutPr>
            <cx:regionLabelLayout val="none"/>
            <cx:geography projectionType="miller" viewedRegionType="dataOnly" cultureLanguage="es-ES" cultureRegion="CL" attribution="Con tecnología de Bing">
              <cx:geoCache provider="{E9337A44-BEBE-4D9F-B70C-5C5E7DAFC167}">
                <cx:binary>1H3ZctvItuWvOPzcUCFHIE/cuhEFUpRkWfIg21XlFwQtqTAjMU9/1M/9CffHeqVI2hLMklT36HY0
dU4UwwST2Mi1x5U7k/9xPfzrOr1dV6+GLM3rf10Pv74Om6b41y+/1Nfhbbauj7LoutK1/qs5utbZ
L/qvv6Lr219uqnUf5cEv1Cb8l+twXTW3w+v//A98W3Cr3+rrdRPp/EN7W40fb+s2bepHru299Gp9
k0X5MqqbKrpuyK+vf7+tm1dfoiqI8mj9+tVt3kTN+Gksbn99/eCjr1/9Mv/Cn27+KoV8TXuDscw9
kpwKxyVU3f05r1+lOg+2ly3XPpKEOUzZxL77Y7t7X64zjN9J9Ord9XV0A6nW6e4D+4S7E219c1Pd
1jUe8e71b77kwVPh+b+8fnWt27wxUxpgdn99fVw36xtdv/qcR3h5/Sqq9WLziYU2z/b56m4yfnmI
yn/+x+wNTM/snXvAzefyqUs/4XaWplGuI4j3UpBx+4hQTlwm+QYyNYNMHRHuSiZc8f365t4byJ4j
0X6cfoycgXP29jDBOce8tNfJ+HLgMOdIUIe6UmztyZ2BI46o6zgOI2xjT2J37w04z5FoPzg/Rs7A
Of/zMMF5f5vn9Zh26xd1eLAeV0mp3M302zZ5CJDjHLnMdZXj2BvrAYD3ree5Uu0H6eHoGVDvfztM
oH6roknnLxmU+BFVjFKXbD3cLCgRQo6k5EJJIe9gBIb3MXqGQPvh+T5whsxvXw8TmUtdNeFtlb+6
WFfROl+/OqvTdX7zZDD6H4yHn26H9ZP3fxixH81fyBGXzOUu2eYnM3NW6ogxRmHOP/zxfVV5Upz9
irIdNlOTT38cppr8lq6/rbOXNGB65MBAKaUzy3XlkcttAGJv4UDuch+OZ0iyH5DvA2eQ/HagmclJ
u852U7MvkTZZ/v+glV7eduubl1QImKGQnAv2I6reLzMIkUdSCOY67iYwzzz60/LsV4vduJlWXB5o
MbFYp9FfunrRhAgZKxUcGRFRm5Ro5kEJUSgBHeoQTjYZ0U4vNxnr82TaD8/9sTOIFr8dpi/dFcS7
Sfo74/0HIQ4lBaGuYtL5npHetx0HJTzSWaHs7XW2u/fDEn337j6J9sPz41lm4Hw5UHBWqa6il/Rr
1D0SSggit6ah5rU4PeKuwzh1t+XeDJtnCLQfmu8DZ8isDjTeneU3JkF9TEf/IbGljuDRFHfFttLD
zN+3GmQiqC9gMchF7v5mhfgzBNqPzPeBM2TOLg/Tof0+ajCRwcshw+kR/JiklPHNzNOHyBAbDk8Q
JAv2NlnY3Xvjz54h0H5kvg+cIfP7gRIkn4+ujraU8P8Hhd27MNI7oPaFmH9mvqBpOIEWqHs0zAPz
RYVhKxDT3Nko0cyxPiXNfg3ZjJqpx7vTwzTcy9v+1Z+6Sl4QFFguU5Sb+u3ub+ZTHXEkcUXIHW8j
d/feWO5li7LiSZn2Q3N/7AygywO134uornVbRbtJ+vetBqs5yBIR8fiWDZm5VoV0BNyzQ+g2X5kF
vedItB+eHyNn4Fy8O0zrWWjkilheelFwlHKFsPnWeuaFli2OBHewrjPzZc8RZT8qP0bOUFkcKCqf
m3X4goiAlaDMcSRFqmH+ZuZyxzM7LmgsOfNkT8mxH47NqBkUnz8dpoFcRHl+W+vmBXN2Lo8YV4Sz
3erMzEIUPyIKlRSWBnZKsAksz5JlPyb3hs6AuTjQhP1Kt034arlOXhYbfsQZArtwtizDjNlFwDmi
zAZ8kj8EZyPJq5vb9NVVW+2u7Qt2+xGaj5/BdLU8UPvRaJZ4yYqXO0dg1k3KvK2rZtkZsUHkcVBJ
ks0QunhalP3QfB84w+TiQH3al9sqw1w8pqP/sIzhR7YjKP43A8OhWMGkUkmXbUi9WSb2DEn2Q/J9
4AySLwcKyfk6r190wdAFI8exGogF/ru/eYxBCu3axLXZtnsGfu7+CtXT8uzHZTduBsv51WF6r9+j
+lrndZTvZmefP//HtiJhDILJLe0z51LVkYOVXCHUfi71WSLtB+fe0Bk+v58dJj4ntxqtgi+YmzE4
LO5SFwF+r9247IhzzhB7fvCt9+3mGQLtx+b7wBkyJ78dJjIfQzQnbvm6FzQedMRQF9bhbsKJQtvS
fb7MIVhEwtqq6Zq5+5vVmM+Vaj9GD0fPgPp4oCZk+LOL2yG6fkkOAFk0RT8t4ZvGJXuWFhBbHhEb
OYHtIi7dtx/Df+lXF//1v58SaD9Cs+EziC4vDtOWLqLrMArWLxuEXIc7Cg3RGzuZ2ZErEIRshRpo
e31GDDxHov0I/Rg5A+fiQO3nE/o30eZ9e7tT5H8/RWAC7UPoHLK3XSJzwgaLeowzatoVvgep+0b0
LJH2w3Nv6AyfTwfKE7xL0nWoX7TtCwSmyziXWzpt3lursLAH52bbOw4BGd59eJ4j0X50foycgfPu
/DA9213n5qvFutLYPvCSaRwgYlg3+96INaNxHGwecNGHJeU2QM38206iOzrHCPmode8Ha993zGC7
XBwmbL+v6xCL5Y1+yZDkYCmUMOzR+RvmjdpYL0dyvlv1mWUOz5NpP1T3x84g+v1A8+8z3b+gPaGZ
wXbg8By+n3RTDC7PtiWxt9dn9vSUNPth2YyaAXJ2qIDcIAztAsG/nyNwDgIHvXDYIrU3gyOEo9UU
LhAtc7u7blYRzp4S5G/A2Aybo7E8TA9mFnLN/4si2s3Ov48JyANkZGju3e1IQ+C/X526YKYFWgfQ
Mb7J22ZW8kyh9uPzYPAMpYsDpd9+q5KX5kU59kVh3Y2RLUazwse0DjCFlpxdP93MeJ4j0X58foyc
gfPbxwM1oXU1mm02L2g/7pHCtkJQ0g/txpHogsLOXaa2G6VmrA62/TwpyX5QfoycgXJxoH4NG0Tq
5AUDv8RaNAhPx6Zbtpo/hIYIekQd5XK0Bu8UYRNmnpZkPyS7cTNAfjvQCuetbqP6hXt+7SPlgp6W
39uxH2KiCHwcQT+H+wOz+/Xn22dItB+bHyNn6Lw90KTsXXUbvGgRw9A66EpsS5ebrGzmychdEQPw
0AH10FyMJP/1fx6tp/Zj8n3gDJJ3BxpWNn0du+J5N0kvkJwBGhsRhO62UM44aRwB4Sos66AbagPd
LDnbSfTf7/D4+RtmkF0dKB1glhDe3Fb17fhycJnjH7A+gHXS/T2eDsobJNo4mWRraAhM953cppH2
aan2G9XD0TOYLt8casJW1+vrsK1vm6bezda/b1jgBkBEM/Spb8PNLKXGmpy0BXp23JnLu1g/U579
GM2Gz0C6ONCI9B6n6TT61cdnrMf9j26M/Va9bCLJsTKLzZWmDXVT+6K38X5tjB3sCIsOtstsWfWZ
+728fVqi/XryY+RMRS6PD9OON6T5i3c+gn/FGQMIgNtWrXnqgs5HLs15FTuPu3Mhm3z/Xv/if5Mw
//kb5oAdaFFm4uPpOitAmlePLiT8w04idiRd7EJRO5OZZTSmGcJ0fcMvfze5n0PkswT7G8u62+hy
7wvmeJ0epoEtNJZ0r5voum12Ov4CYdKgIYhA7+oGDfLQAaJV0mHoPCJ0Rjk9U5r9ED0YPINn8ekw
4Tld9+soejlk7nb+g7a1GWLO/ZgEGtAELbORZbOsAcjuG9CdILu39mnIfky2w2ZonJ4dJhoX6yh/
Sacm0NtgTj2615h6HxOpjij2oXMsR20S/1ne/6Q4+zHZDpthcnGgGcLyNoWNvGSsYerIholIpGd7
iQ3sieSgPTgj2868mRN7jkT7kfkxcgbO8kDAuX78OMeNQ9l4jwcf/adHXCoswWL5HM2pm/gyywaQ
YKPfG7vudiT6zHDmx0z+vVz7cZqPf/As/69Osfz7kuj76VrLdbM+vjtW9N4hl49fvXtgnHg6G7qN
BXuh28ze2c2vrynHRH8/rNR8xYMYMp+22cDbdd38+tqS8kg5jGEBHghi65iNSNXfmksovc25KegV
QxqIA25cVN+5OQ/t19fI/xh4RkC+zSpqs2UKQ7DMwih20CiCikzhzJvvZ7q+1+kIQvT7dGz//Spv
s/c6ypsaR6lCr4rNx8zjmTuC1VQ4PpU6KA+QweD69foj+kPwafK/UhJXOekTcesSv2nVMS14YaUL
u+ii6YsQbZGsuVWJepWXYz3yZUMHEQ4LS/v2tyCveG4tNB0S540KxdguE2Xl5WmvsrS+SEVWWKOn
k0EU30TSxINeYq7SmC0Cx+Hk1hn02H5Mw8FJ164rCv+aZayUl4GMyoJ5GYlqiMILUWXvQmI3fb4M
UlElhad7kWVviTOWEDnIMjKe04zl8V9W3WmMuYfpnkkC0/FgjpCCU67QvWLOZMR0QSXuz5FDsqgN
Zeje+r3O4/K0yXjKT1Pe1ZVzOtVBE/WLKSpwLFJq+xH1V4/fnqC4fnh/sx2aYUs7em7RpKHM9XsY
TTFza2nL6CYmCUuiRaOZYKGnFLXKeFUNfVA1yypsAh56FremIn/fczbWdEH4JHv2ppFhXiee1iWr
yCX6s0tce1xIqPB9GZF+MYYDXXEAEPbVG7V8KOMQRhYNK2bdSKvqbLoMJidwylXq8obZXl41Un5N
hO03SKS+29vT2Jj7coWtMtgdS7Htcn7foh21oy3m3gQjdE56nV2k9R8h92keeH0ctdG73Mdpyo0X
hhp7aL3Hb4+yevbYDo71w54DxQXWbBwzLfegCUQXWfYQshvLSZ2SLURvS7GGIVnNmZ4iJ72MLKLJ
BUvKsb1KatueQg+VZopJ+aeSoHVBossH60aGKbcfShI6oZ/Go13dcNnD5FYjkRNJVqLq25ofR67P
5deqxRSUXi1ReH7V9thV6riLtF30T6CCfOHhtAiKXi8sw5uOCewrm2lDIyM7HpPcv/bVlIvqRJdF
5o/Hlp/VajwZ3WqAijz+/GTmyRxzuBT6ao2horcG+6MeTkCgplioorG+oY53Mut0aEJjENmgQ5zJ
3PYxn/giyuqRFt6gKMNEiMgO26uskPG4yC1S5VcqC7MqX5ZCV/Rj1kV5/e1xMY0/vedvHTTJ2WjD
whZHlJOwlpkvaXvfrexyGr4NVVNBCew2sYGPPfRMWN5Qsc66KmhSGqNpem1eoiJon8Dnp8nCWXbo
CGM2DuXijMO1PZwst6R1M9ZSf8tTYcGHx/BeU+91o92M4pz5An6/Dlp0eGSxyOFRqyKriDh1rdjq
Eq8M4W2N5x9DjMqjKe3O+ZAUOnvCrZh16Nl8mTPFKFYLKBCWchafBtbnhcon9q32qbSy47ipi7R9
X05NVOSLvhxLCGc5WYdreiwzPS7dZBqtq74o/LNaVWkcLLJpssfzLCzzxvdyZUu/WbTCttKPMlPB
lC0oUwNcIrXikeRv7Eml+NYk8vuyfMJMCarOBw+Exm+c7aukjW5JtHiJmceAZuZll3fFV0doEYtF
YWOdpPR8v1WqWpDJseDa/XHjPdOW41p7504K4ru4NPQNk+Wq7dnTNsTnXhzbbpGMCEUIxULoT2qR
DEmd+aEuvhYVrKg8ZnXi8gtKQjaes7odMR3K79LpSxYO4+h4bVj1ZbiAw+/lx6CcfOu0yng8fams
tpaXbiRNgjDwLkvVSdIKA4+umYIKjZ0juo9FFSfTlymVSZ94dpqaoBVh9gGQzlWIN9mIk32/uNkw
ADsm4hEv9WQHjbssRM3qlXRag10yBBESjPLu9soNrLH3XD3E+AqN5AGSR1ZucoOmEFmyHmqZl8VK
dRXprjjTU/O2qhK/8tI0q2i2sAI/G04DjuD6Z+7mPv/S2R2BkjlugDyjK3ONFOVx3zD3mph9B23n
yPO5I7F0NlMN5o95QFSRfp1IVleBN1DbKWqv17FOz1hb9nAUj99x7o1Aj3CbEsRtbPZRP92xruw6
7DPW/8mm1ihj33Lj/mjtJAjesiuF/OrHbIIS9rRt6uDCgWOBnj4uhiHJHhgFw0ms1EGswJIg5ciS
H7qjiXVtaSmZfcl4njXMa3QrrFtdhiW8UZjUOTmufEdH77vaDeBxilDo4DhwG9ppD0eZ92nnNTQo
z1PflVcDq1J39OqeyO5j41p2tCjFNOhzKJEderHN/ajwuC+JMfbQhh7qLkR2cebHSWMsvwPD8c6c
HFuMHksqNnQnjz/x3K+5WFCzzZEd9O4sFdQED584kX6Y92XtfO7a3EYSK6qKIontJqO36Nfh/DQk
/QC1HRLF8BI0d5mtJQuj0qyNe+pf+YM0Kk3LaMqq06igzLjIcqptsirTrqijk0mMCazO7zOTU5PR
zWCdDilhRo8/Ep15NhcZkIuwCa8GBLFOP3PVJcuzScc5/ew2IYNtNUVgBGgs1hrTvbNjkHUjZPPD
wZg4fKVxKVVRItBYIUEaTwZh3tJlgk6pVMUOP4361MxDOfZaXvrlgE9FITOPOAaZrFeJ5VRsVbhV
x+rFiHiBx33i0WYVAB5NERyQiCOJ0JDLke89RKsZEuKkrR4/s6AznqqpSqjWlE6Rvm5sN6G5Nza6
nL44NDfxMbM0ASCDzNJgPJ4ySZpgpZjV9p+RpVaYjt6JGbSPdRO8SR5ZCirG+7Qw3q2F2zyNaNHD
rTXISHDDqPFt/As1FsFUZAHHVDSNE1rNQqRtDJMIFY3xr838GFdoGs0ey7RnNoomMRyphUxbuCg7
7Z9SXdJPXI6ytD51maPhHTbpLQ3doUsWqCzDIH/KLczCkbklB+FObYQl7AqdF152rJG1FoPzqW4J
NKQZsTQenSD2Y354XHAtjv3e0kPtyZSNmPC083OkLHB6mKW+GtLmvSNr149XfsNdOAMYZPexAmWJ
CJBZMPxmyBGotrAFZZ9jKofUzWErsCIDR5AMBggrjghe1Bir7qOtMw1JRJIgNiWyMXXq47PNFXvo
E/HwJgjASaAZHF0t88oG6WBtBfYwfgrDUaa+17QJKxZ+b/vxpaQTr8bjMqxk4XqKUhWHXlWVUfnG
Tls2CK9AtmOdV0Fm8Qs/Cx22KHs9BNd2lNqnvd9yuUycXKc3PE6n6mOmZYafk5lI2r/jHbGHaenG
uRLFokT+WLervhdud1mVoT9oT2Z2Rt4yuyJqmeeVIot4aNrK9/TgllPshXlX8WERDEkHY+imqh9T
b7BEzOOVoqTlVzJtRh4s7IG0fXtSqD4kPvI3P2jOmtBBZrZwprSfJpS1UMXibEhGv/XKuojlqlNO
wJYis4bpUy81jb60PA38JeMNJYsR9akePRk0tVqqiPbJIhBpcIomiGZZarufzn2V2/YJ6UlIV4FV
u6F9XCQ6459H0QWJ9Vlpexg+Dc3AmgurbnLrIyKG096ISsrq8+R0Qa69QmsS1h/UMKXJiR+B3VhN
mruZ9lSiGQ0XTjXVpfuNZLGb34S00N2whKqM5a1qm763F0na1yQ+bfy8FO4SdYBI5YmfWYm8VMSx
kuSkkwWt0/A2dHPWYJYHwtyKX0xMd1DpiVR1EX7AUQWNtI/znBeFc9YqPwrTt7kYkjI4jrug6bu3
vfCDKFr5POtb8dHPKSvPZMzDwF1BVyRLvKKbbIT1tHajXnmBxWXZLEO/muLxrA9qK4xO+ihDtFkk
qudwsF0RteIPbbVS1GdQjt7yFz1D2kIu2wJZl/KakbmDfJdSx8FLs3nTiqIU13BqIsftJl3z8tvU
lop2b2JZFQE9JYNlOc5ijEXSOidDHpMs9QTvTFy0hRXhcQImEFTWgz/ilIZFLEIlgndjX/SF8z72
rbhPV07CLFqcJe2o3O6djJmIlFcqZTgJp2pEmHxxAt+3pnPO0xozZY0lXPYFvHYZinOL+ZWTviVR
GZH0fRz3sesf9zEcQXCsI6zBVwu4LCPS2FmpTY/tIByjcmkXSVy5y7yxLZH/QQOa435ZnCr1uQ3c
slxUKL0xs9RtI0SQBZGh+RLIj5TFK0tlcnoe1nj6RRGSnMlVHPZmxljaJHjRddhYV3nmGJfPuyZw
nYXqGw0FmHLkGyeNqjJ8rtg8atiICdNXxvi1FwexpPZxtzQkKDJzEhl4SMFDKn4n6WDmOecqBpdk
tVYFKKw8cUN+W5YoaMpVFUXItBa9S0anXERuKFoLCPK2bL80cd5GOebLCid9ErYTJ8OFGztG5AhI
F9OVhGbhDgyXym++NRgFk5VlkBejhfdSlZmp6TqCjyLEumUPGTqc74Fn3D5PVTFWfgPhFuI9MRRa
XiWC+4oteK9AAHmFExLMxVZ7/KlW+EontszD+c14NxkttKZabHNcJSZh/sVqkVwwO6qsq+1UW5uP
7yZ58zkwBTS5cGiRQQCSW2H3LYlkEVUnUc5GPHRJJ/yKlxdQFkT2FQrwQCtPbIDSU9dA1VB5t1Vw
lhM1+sIjSdiN8p3KWo1Z6miW4iO0AMdWLUBz+J3yEns0SW+Q4fd8YKNOYJff1GYGdQELgl/bPFNI
I9Roi0LnsienY+ua6tzeQLtRD+knKeZH8ggjjoWTmocf5BhCTwNSmduEPJR4c9Sl7YSfJyvibfMG
T8rM9G4UaWrHFlLiIc23kKiqMQ6rGwzaVTehEX0zodbUT/iHTpnmzrFlizyJzyb81NdQnAQ2SCT7
uI9aDZtWcWCYj7oHvlHn0PIbkUEO9akFMlY8fNUh2X1Xg8s2X0g788K7wMVLmtvGHLJJGPnzVgZh
/7lNgzSIVnng4nvDkpGAnSb16JDmnG10JYpr1Tgn2ylXcVdBnCFiCb4EEUDj5nERJYjzHSknaX9G
5ha73bIorSaPFnYd+Li5iEMchr9s0gLcZgrCAJQNYArbM0cHxpxbxFe8l4ytjN1VgmRxGN8wVaeD
Pm24trNskSqeZp3n1wFoQ6JIi8+HTVnjBUmjSC+zssV/x6wHbyfsnoAqKsHlp5dd0vggBfoqxt1J
GOjui8z9AVWAP05G93sFVx6vBlZSeBi3CtPWPU4zhNjseLByX9VnQiFUDX/acojhb4JU6yQ53dLJ
cZOGVbxqwxT17vXIa5y7elrEIabjhN3ZTKndFBNW+33iT19Y6Oq++VyyPuzlabN59EEFNaaIFcOU
4ImSoK/FsZxsAi/XVNxMHxkKozXgq4yKb/hTt056zABpqXneJoooXiooOD5fRmAfLS9KJ/DKaBtO
cuWBshhldsEKUuETciSmhu1EW0OvNiTLRERa+as2LyufngV+OeE7pg315qMsB2tYCp6AovRJgtI3
y1A75YsmBTEhzrNEGntqeB+BhA8St4GrZNIfEfPqEZ4mXqGyNZPXRsxQBbR1E3DxcZoHGI5dMHjK
P3ukZ771pvfrqoouFYsNSalbhLsLJ/GZbD5w0Fijfzz4sTWGK9kXIq2XoC5wqJ3ngASSX3nACEpy
BEMF8CeLT3gqmWcmbGTCN+pW0YpA+TYzGTcaTDSL7Ih1b/pJZL7zIZna3rqqkEyDVZiKUsmv8LfQ
L6svJsxAzG3zDH6RW3D+KC8NS5VGyFeRWatM98VXqcawJN/4kMr0UsqyGP0Vp7purL/6iMSDf4yI
xlLh1Sn4b2vhpsSpvoCR7JPmkx2UcRAsfDGycPjYO8htyhvVRV1J/6x9F9TESZW0XaYWFp3q5MvE
W8q11yI6DCj2CdHIKR1HqJa00PIsVnTR4U3L6Tynx8rUsNw+yQbLsohBEC/w+x6jeaw7d5OmnfF/
agyMN0H2b4w3qjPzifyOvfdjat4TxLbwiTEYzQd9BnYiO0blbtY2otQvYMoBskX/cmpGUhzHMFRj
lSozV7Yqi5wSnkih6QuXNhS8cadWsKiGsWKOR2hlu+/b0Al67fV2DsKej5Ov6Flf5sbKA2sydGCN
dSK8cKRlzVk52dBvbmP94RK8pZE8ibDS+HV7I1EphLQSqmJdbSq2PIonJ/HivGj5h2TjsJIN0Vii
yRPaYKWlISHrSlacL7MgK7XvhaVsras2EgWeuemxite9iWhg0riQD7iH06VGrPbO4CydII54vmiN
kRfULDMu834wOun4E00iT4R1nmXHYZzCGlebCQEPbJxegi0a+F5eEys+DylLHfcJ4mtW0IPLgX+A
BlM4N0l+opXDBmsI4KvpVai1hNROEAywhl7DzZYWNxaUdiBeQq+LSiP7E9Xdw9rO3B5dMjiCYvO7
DHP6vWoHbfW1A6pq4xpjcMCQAnUALOnxW80IdFiTjZYC3AuUFf4rTVl/b4Wqd5PS9ZFK7nTETgat
F2Xhc/4OR8wY7VYyNKC2UQyENa84INs6x8dleUghoHMO+uOiic6VWA6HntOHsvgdo6Bv4+AKx0PC
jUWCmHy8rvHrFMeTRur81Dz/fEMcxALiQLqKglxUM14xCSubpJntfyyHHIEiSBDxz5wxgZvbWvbj
D0gMbfdjecc8oTnsXeDwapdiO/2cyBzSmAd5k8qPW4/Rh5Mh7UfJRiFWA6/dbhUX/lR9aHs2xsus
zY0/ZxVcg1VPHPHoCYkeajokQillNpQxRwn8XMF8WWxUttU7Iys/phuj6pHXwcaHNvHh1yO3iwBB
yNsRlqkYggNSCys0gsQFK9tp0ZWo7FciY1rY3gDXMi7g6kt8HPbhk8toZKgnF/1mPavYuNnHH2IO
I4DDD3LZ6CoDJUvQyPRQbxB3y4YOVncZ1onxTNNdIlTUIm8/jJbbcvzgyPOpLoEFELSw2dtT+80p
Iw/v5wzIRrA/r73chr0hCMvYszU8q/aqGqc9/bP7gfI3557BMHDuDL87nPa+jbLeBxPdRfHlJiwh
STZoOEkKu8jr0gSMx29olvfuqSkUAstP5pR19KNwMJozPrMfpyGqJpGcOrlVJWLhZJnDvsoKBvOU
Cf58K0DnYgUPhyKhyJy7usyn2dgGMjjdpCKdADsCPaJlhpfHn2rbinHvwcAV4lZ3v5eCU/5c7OV7
iJxtY13GicL6pJqoHdbHVAymG6HFrv5W/1VPOdbQF7oOwK0qL/MnVIteI4KGZOeI1mjBCRY6KcD8
vKUc3IP9PvNFEOjTEbmB0Jf+ECVkGBc+xZLTn3VZZiiDqpjyvDzO0naizcLWtqyzpVsJUG1v2UA0
k+/VZj0vkShG2Ds/z0g5XCRB2Cm0zLSdjAg4kRitGqcoNJwoW6ZWXACKbYLiWBgWeskmrUCG7iJY
yDs3tik1kt6G6+7DjMJ1ozQ0aUDfUQsJraYu6oSctvgAUizZOpesTk0yZ21ymwKLo7B2u3DJFHlJ
3WRk8vK6Unm0lIWTxq23ozxKhM3Q2yYydxkUVtZ6zO9UuiaIO2UHZgm1RSLpceFq3DJLUFV0b2ys
VkTBIh0yHOtwAj4/jdPPDGmvYpdybBQvzmJpW4YMqLsKPOu4qcNUP9asXIZJm4F2BQPjYJXBi8PG
1f7CanXQ25lX4rdSBX2vSlU4/XFQwrjLT2JU3aQ/Yb3BrGghB7SpvNRNjUWET1EBtjlYogkJ7QSr
sCoJiRcZQdL514jSs3bfCDn09CsRw9i4l6DN/OJDrlSc0OM4ry0blTB2+A7NAq1cWEs/zvUIbJf9
QKdq9GwLzES3QGpGhLsY+ej3bxNVN/XkYTm6j1BNK7fCumgU2vUJt9Om/ybtLBnDpc+RcOde5uRZ
9UcO5sVqPXez5Lb1RSXWwwP51s3gt+NVHqaStsii7/IsEN8mTxzzxgSdjWqkd9lg7qQJSrZKoSOm
8LrKlhmBJwu0AzFoklCvT6xOfYIT1+5VkSsrXWWRCIQXBkF/JcZIxMsx6v2TiHfsNLLZdJZVQ3cK
JkN/dCpJF4MS4aUTNakNzrirPvlQ6lMeCF17sL7wW1wV6R+BHenloIiPWjRlzQmKXVBKNBfnbmF/
1QnMMe8L+Vb2UbF0eBgCXduqVrEz8ONYR+27KU4b+xhZeXPsjjZLobEyuw6L9ooSXpxX3ArOs65u
jkUNChq9L8Fpp1u1DFXvfnCKsMS6fhHdRHXpL9OwCLyR5/lS+Kp84040W41+jlXgvBAcX+2O+YLH
ubPq8ZVnLuqxb9Wg2xP0Pfg3pUrSk2Qg6eSNKharMLb1VcHBzXspKJras5gOPvfD5K5TKxco5dvs
U+/S6Nimjf2G2yqMPG1Z7C0HTbeqmhpH1cWO/wHkYYR+pYapG4KlHtQzpCAfOxqH0aoYc+uY1Fnz
se44CAe4gmU9Du0bVldj4omsdxe+o/zQ/SPqqBrP0IHQXteUx+RYt0WDMifKwtHr8NPct24jnGxp
+Vb1JlNoR1hy0sQfho4lqJMyfS7qhpQL3w312o7r4u2Ak1XPa0mMhvrCrKEGXf9mQDp7YTtJdwb2
23oTJSykSxfe74b0Pcu9aXJJiLK5sP7si7K/LS1rWNCITOu6jjX9v+x92XLcuJbtr9wfYAdnEhE3
7gPJHJSp0bJkWS8IeQIJEAQIAuDw9b3S5XPadp2u6j7PN6KiqhQaOCSxsfeaCEWBhnxw2yY8uW2v
+wqKKeMavc1iOeWOjawKI93drlGBQoyRqvZz0icnhE31+mSW0exj7eJz1sulAtL7nM3r59BReptG
WD5+crYBtBh2FVukL5psVckuLexwq9vUfFz1gp4sBL3NpsoJaCBEXXQs01XgkvQNzLSqkrgfDgpA
QRWH0j4s0SAepna1ohbWsqexXccXs2gZV+PilppGRvOK4/zAuJbA3LDwlnar06Wc70k8tX09bJ6/
cam3CiSPfMbb2cdKax89EJAIVzo2Ze1MSE9pN6RvU5kv1xx4vwftkDoclNqKumDEROrYdV4Gqqv6
SJA3E2AYaEr0Z7zK+DTe53Mu9ij0eV6TbiuONlLtPXQ60HbMrXmK1aAP3i3RgWufv5mEPs2Yk5+2
UW7lYdTpWvFRsq8rbsihtYVzO7SB66M1JKOVSUcwtoLZKmy9v8qJ0IcRfWhUsWIiT2Sw5FOy6OQ9
N1R98pvfvjo84I0vVHyTQlhwCLFTNOMy2kf0l0GVzYO/DswkXrdQDYekjyiUWYCTb9s1TLGXLahI
Ie9K4EGZyI8FiJlaTwM/iMyZJ2i7Epy/j09ROCR7nifTR+By4z0ZWnOM1p48Smm2M5v4uFsKlFyM
wbK7HdLQnoxL5/thoua9Kcv0cyI8ikM8rv42XSUWDzCtuyix7ryYYr7q5iVRwG3K4UBzmTYYj6Gw
BOxBrrbA0GtKW/OwxWX7VAI6+ThupX2PDZ8dsdiKmy0KLDRMebfvCc2uwXBHSW0l6ZtyW4cEz7sZ
9hsL1L0ABH/PFqXHGsqQcG9mPn7U1qUMw/W2XRuSujOESgLogFTvWbIRiZotl11SiPIYgfOrvd7S
u9KzBMi8Cb4ENIYG7XrN0q0j9SoX9LpN4QBpl9ciS3xhdyFe2dTbqieaXs+BZvdAWfrbIF2H596a
N/wOA9DbRc+TRAfDXcFvF8Ihv8x01J2I0vGrC6ib676dwxtIfdxTF3s/Htq4T9KatFFxTqky5Z6E
ciAn2Za6AY+bbpUH392UZJNFxTdLfCUTOtyqAHz/eQ3GAvc6D2drrkfiQfREi4nmqyEd5V2ypMFD
MZBO1/liWrVriTbvOOu83IHyXduz7ITqmsAMGUSIlEbBofDTtL1by8G49nBpPcKGjAteuyNw19TM
xElgJjd9HRXoXOpMOupvgJbwqU5cxN7PxabWWoV9fg25Ho2aOUKLeLYYxO1z1mH6M6gjRtssR+PE
BsiKjt7mxSmLl3Dg77dkpbGv1mUMiTvFKHbhVZmCETiM/TqYpvVT5h5JwASHAof1xFQmoKwXdZCS
5bFLoJqp4jbtH9QaBdthxqDJ67AY4/B6JnwZ6tgAx78pepTTBgK5rVFAtk48tl2NiFJxssG6TPyu
X4OcbAlu/xAusgFOI8VFpaXjTN5Zm/LSNmvO8z4GwD4prIcS9GbtojWWuzRyfXstWrCzlRwA89ab
XcahSuQK4qdwXByHLs3UjoEovBEdYNKGL91yTFgalU1ehm0BSIyb6Eowo0FHuqxYq3gG+53b2N4G
GVmKWnKaTlWRigRQHDC750gH5osnaE0So9f4oBSNkh3zbeziGi1cG6ga3DykaHNVtPm7NUhVgcbM
lWvX16ikFj+gwqBDnjGK0Fjmu1b3usrYGC1kJ2QRFe1Ox4vKspso8Ll7Apkr6ZGPZfrGvH/dtpY9
sVa/MqIzXmFMkI8ztB07WlJzCLF5hCgSuQH9VWznfo37W5N0bu9bQ2o96k1XBWSaupIyk49m6PPG
mHytXNmlqK/eys+W0W1fqB40HlvoDRjGMqyjZZrHZsNmk96TqU0eCwiITNN5YD14HvDAVNDDzV8i
pcWDHoep3E1Fwa4nNahHN06W7dzCPL0CasyKKpALuZKKj008jP1ejDR7HEQY7Yht1VnQLLiJxZKe
Yw3SUrEJ5DXBWNTEMfVvgyvcYVviuK/wnoleNiHx47TTUa5uoR+c7ZU2M63INIdLPQrG6zSfvK5I
JCk0pBBEuqspx8XtVoDcjxvF61EpeO/xwMGvNQaLcq62VZhb7PLY/Ltc9E3H0V/gFOg77Drd3hUk
r92g22fesegVyNuyh2iHHFRI5L7QBb8PeGhqL/P2JRzkU8+hBGMY3PZFTPlHNcdWVVmi1MckpObk
4oQuFTULL+sO4OiJ6hgXzUIg3N3iawy7yR3HWHLyc9R9Fm1SvArKohcRJfO1B3PbZHpUVwkg42eA
77G41LRFVwkPx5uc0gR9K4rj5SFMP6fiMgyvg7zs2ks8fVK+DLpdn3cgQgEmq/xqyIZO1ZPpFguu
aVMAC4uZR3XSo45UedDx7KbXU/ypbVsrqrjHOVS8L9qyFvi7NeAvPBPtqrMrmbu4aGwLIadBryXY
SWplP2hMbW0tdJKEr9h4Z1ORoJz9MbAib6zmwbEbs/jpohvYR5sXrurWQN9l2cI/OV9qbA+YPPfK
UaihFM2Sa1B35qxXiEoqw9DSXC+T059EbJeungAz+qrz/fLZ2hVrBYsSc5rTQDG/eLBWvgIj53cD
98kJIDWDZKpbNjTzkI1+RQqcp3tZtPacrpjfqgDtiG16OgbZLhglNL/h5rNnO/X9x0L7pRZTMjV9
GIzhrZuL6BHsWkmgCkIPV+V2bvvDjKbqhOo3zLtlbFuOVo6g9YSKI1C3STtHQe3oRYm3yjDTO6M9
HAZQpOAhqtNWtjwVfs98DipFipoLNGlmdxljfU3XsYvRUycD3V6GyQ3iLlbRPDWYKqhASSO52nRt
Isf69RCEMR/Su9wltKxENHbJWw/ZaDDUPigXTvcgzMQS3ohW5YrUmLaXVFdua+Xk6gIbbrY2Lfir
sq8c1Nzp2gx+pVKc15LGSVhPDgOYvu890KGkWiDzJm5vnB67F8ZEqlgzY6mARoEbJxlM5ZdR5XbP
0KsNV651gfw2jdPis10L/ZMcdtkIru2RhjG4l4OGUMoOjVnTIOT33GmBzyENIJdyHEpmcAAeMndc
/lcZkCLEfZz4sDZEt0v2koFlah//AGsDfSEcbE8u0Ggc0UWfYW68UPfQC1x4EKzDrfjCUhou+QG6
6g3rbYwm0n10em6DthpKAF0BJlvK5xxbBMqxfXYtAIXy2qKhXG5DTsI1rR2b3CgOG9gtfFrY8rji
n5LSDV42WW/dOpwTh8vbqk5BZTHVEL0kkj4mNtNdvsshVO2SU+jcuCrokDqLHgezAxv3Wpcc9Tiw
qhFQId3EEHOhddcEFXMlHZqoMj10tpDrqoHCeiCpXQ1JlevndMeGJe36nZ6huCHADgZVXm9o/cod
DfqcggXzlGhXRelI0l2xbkl6AO8nn3Xp+qcA6hpbxQrmsyp1WDs7qE3kl3AQ6LKgfm+N2Kl8Im3j
DXQqS7XFI8jHLXfrd5X9iXTM3wMs9UfgwN21CmlSizh3NzxaV7nTiYRYyxMQwTroHzlZ5uJqRAtX
VMmg17RahlkMB2NDqBiXUs8DzDlefNFbSAVKaypplWMfdY1NtvXd1AXzggYh6HfoQDEhUq6z7GDy
1MqGynL5FGx0WXUVsXmM3pWiE1kz4/1vnw2i8E01cY/RYNgCj2nE8KjdoZ0w09G1mfBfWLBcEBd0
1PFQb6Jle/i0PA320kUlxDnxSIaahqlSu3QNp2M0qeJj7/s0muqCxkzVABS7DBNqsU63ssxD18Rh
5uwLpA+QTUDDCpVdDU3H6NEgRTF0RQC3bhkmb1mlI/rwmwWE21LNiSh2hcj7U8AmBSm7y2CugLZO
S0g34tVNTTlkBJRUYNsDfAv4YIqFBVUCbd1x1P3IawfA7NMGwQKeDUoeXBAqXOem93mkl/sVH3aT
ElqSHYe24msA8RLAQ67ZdYAyPL1iuJzbh4JLc+m6krg7ooPJTyYtsu4TSmSyHhKf8ndqTugNZJLs
CzMR7nw5bwvkatQBGdm2bql0F85P5ZK5+9n0LS4BNjaww4VUqKaFhFlBZORdBPiwaAhX81UE0KJr
ZmhjPsxJCh9hJqb0OKScQ55osseRMrW38RC+5GaKKlJAh9iafoNCf9rWCpaj9RaeyrhrYjd5mLr6
AQJ50nnir1huoE6bhg1yUEbnBadL+os0AtNwrYdijfdgiMCzIl60mxrmE4/SG8Dv0FVWF5AXJmwa
0RQM63STOO2uWRz5sgkzpos9hBD6/bwUFqpjO+AqoQYoXlPTlqySaMDvxuDS8U5lWg4Veuq1q3JB
CeQoYuzaBhs6h/IKcMn9JoEAVFuudb4THgK7Jgllt9vGBb/DMsjpIBuRuvGJ/jZP7bCL6bTUs83W
jwWqhT8vdjC66UdfvpsyYx0Ol2UjBoIOKJCM1U3S0/hctr0oIBOiq6xMRMk5CNr409p34rQEerqH
Vo/X0IDFb3DFuAE8Q0HWussmbupiTru1cfPKp6o3paU713Zlj/prkv7Mo3jN9jafs+eAtnq5BXIl
EoABSq5Vr2X0sSNQPFQSQoxbBYVJuCvmbMVQQGK4GkYaZnInI96+F9li5hr7Jro69OdNm5ixvNy3
/G5OZsDQSazobdnL5GWEyoJV3vUfk0mqF2OVqpByDuwRikoIpZjHI9+bjyyYQ4beagnqAJ3HjXGw
90zAXV4H5oIrw7GoG9OJ4s46q042G+H1MIW4Bi5QHAMals9AjLsCjwHLP+l4S3ZLGk7vvFnjK4FX
TcY19+V86dZCCenMAIinmKbyOCXtkDcbCdA4yY4shyGLff8ObtmuMQC3GoNHPa3HJHM7tC/ReVhV
C23gHL20dF1eCLVRpScXwjqZiZ0se/oNsuKwSbPUPpVo9w9RSqNPCgr0lxC/klXBghsHyf8LPDfl
zQKS/6C9xaor3RsEyvZeu3ClVWlVGGEdbPeEBQIdTZTKA/YDM2DMmJKmLCBOwW9fz2NsPnCAHU25
YFAZ4SneqqWN1HNQ9ukjb5NU1ilQ/SuthwhUGJSWIkk+rw7ov9kJDTzIfMIGJaRvwIHDxfSCiVZJ
/c6kk0qzO8vbEVV+KsuLNsmM8D9DJLCsXI7gGkA4qrt0hZRmPcwxvBpxk6hwse1V6FrJtysIuVf7
RLtlzj5nQ6rEkatS2rSmqQlt0JQ+S2eD4iWgZgGnBX0EJ1GXhw2Ed9GGtrEM1642IjfhcuXWBShm
lcdLtk/TYS5f82GwKCqjFv3So45lbZg16POgU2iCNWcMgpYUGivIkdHGQ1W1wguNRQMZe5pBCtpq
9TUcg7WYGhCaEOrtJj2vogVj2TEBtZBm9CIixzM4ggZhnG3h+OCT0mKE6ZIlN+ZZlTP1vAERW2Lu
g2WoW/gt52pyqplmpDhEu1Anbho/ObH5aK3wV3S31rNK0ZJVm25RGY4UNklOaiDWlytJcxaS/tCy
xRfjBxewLc6qjpYC34MWvsiXc2AnDMxnvk60z+slJGXh939Dz/1qEAH5BwM1gVcWJCdketnv/qYh
xMzBF00+hxwukh+sd5yLDPSTSSSD2nMu/SDrUKYmLqrC9DAiVT14lKm2ybAUT/w70fXX5/Uru4zT
QupCDrsq0gpBHoIr+pUz7LIV1iTWFV+E0hdvk/xD+CEF6fEgBgp02d8Qlb9y8pcjwsaNu3HxDoPy
vWQM/Mz3AjQsbQi/xFf5xxH9H6qaJBsMqPmpaFMHEZwPlwCWj46DrPzjo/gRoHD/ByP6Rw7AZ6Xh
rGGt/e3L//deSfzzfy+/88+f+Z6V8F9f4XU/Rk3qm/3Ln8LLzy4hYtPvP/TLX8bRf5zdJUThly/+
lOfw3yQ2vPs6ud7+N9/8Jc7hl6yRf0T8fI9zANcNn8U/tQB/CnT4LZbwpzyHP37zH4kO5D9IjKUG
E2+GF2WFBJ/gH4kOQXF5mUKONIcY6V5Y9glWwY9IB2QtlpCy4EMvoC6AWQpPGijlS6oDAvbw5GF8
+a+IiH9c6C+fJnIsfnz9c6rDr090hj8dIdARUdwR/h9nF//6fJFkzQOhA30su/5bqxg5BOBLq64E
kPLT3fkfHukSsJSEgKnw0rDfjtQP6ZBuS4QjxZBGyhDO0UGhyaWt+xtDzL+6JhyDYLkUSOUoL9//
ScfEbADVjBb6aGcBwtOFd5OXHBPE9vy/viTIs+IUKh4gbzjWrwfyRR8RZTZ9XCfxTfTiGw26bxz/
/XcOk5VphIwPjK2/3TlEMoDwgoQdhMBMdgTmAOQC5PAeLt2/cevwrKLygnopSli/f70iplFPFcaD
o6cSIAws5xVVcXltYD3764u6/KWf5BeXB6+E4R/u+YuZFO8w/fVIhZdlYMmsj+0MRgKT5LuVLc9R
sD5rj1b6rw92qct/Ohgq98UbjsDm353UAToQrE2ljwRYTlNM8H/xcoQJKejewpLJuoOOD45HGA3/
+sD/4lG8hCVlCd7PirSr3z86zBku7ttBHwGZAE01Y1JlJBDPAcf//fWhLjfsT9eYFTEQcRB3WNW/
3tDNcbd2aKCOgRvNUTqN2TwO6eNfH+VfXtBPR7ls3D+tLXRj8Ne4HkchS3aOzfLs5TycBvPv3bqf
jvTbUz8L2So/4EjQoa8NFOdv28XA+j9YXpcXpfx266B9hASIkAIC8D/5FRWVcA4oLY/ax6rRoQ8u
dIZd7rdUrjtCQ9VAcg6fLDSaxxC0fsP7hOySMR1OF+NzjpaqWHblwlxt1DB/LtpO1gWnyRVwqwiQ
s/i2Il3him2Rv9HFBLxeb+DAYgJ0VumLP7WlcheKOa4ddoxjsYzyYTUk/iCKWF1llNNXL/3azHLJ
jrTYYFVfB3KYOZ5nAdcUq6cVcFslhqVs/MjSK2sxEDrRDzsbF8OjDXh6Csk2f8bkTA6RzXHueYSj
8FSd53LyvG4L8Pe7Ne3DT1y0Qd1NOJ8AgSZvEl6+Rnir94owfcfiTTUWOtK89gmlHMr7nixQ11hy
yKnR+zGkC9zFrgSFpoMaukoJbysKl+SFrUGox5AeoLi0rBt2eY4tALBStLdoi23t4bA9pYjUOHCz
qTPifFRTyrE7lEQGdQET1QfoobLzwiL+ykrVP+ezgNlzSvTHMZfxB4prB1syR/qjlqnbcE4eMpK2
0MTWSQIJdbXkadBVkO/2z9NcQlMSTPIhCDr7SnFrzi0fNWBV/i2M8Jk6nscfZNl9A5VCH22+qSs0
lzj7aVLntY+V2Js+xLyETLW+veddvrwDaZVeoaLDZ+slfCEM0x/agK6t+tgNp45B4QewjXW3LNHk
jsPC8i0PSHQbKY6b6PoM5vpgLsvq+2PfTyw9AQ4rr9sct0wAf/xAXcvrLW3XGoZt9h6aFFwSKzrx
Cv4AWyxsnA3NWg6NGBzhW602k/dwH8Whvomc16TJgexjptQB0pwiP5X1AOHiVuXhYK4hFNg+lFCj
vF8GIb/FRatOuMYVPRoqZxgCYoJShDyrOI/eJ4PC85OZMMPMlGagA0nberV3iyTXkDsklwgifASW
AueBpE8zBTWDCGpI2cjzNBosuzTcgtqn2OKAd5YHm2jvqqyfwdTAWMn8Ac0wfyNzHOzJgHWUFwpz
fkd8f5jg+Hk3G+JfNrOJQ6ad7fdzYOIOEtok23Ybh7j5omKaXZWD7fm0ET19iTesrRS4R9T0czY9
AU3UHxlPs3Ox9qihcEZnsJEEySkPLzAH7BxBDRYkPWUtE68jTHunhbJhZxaMasLwb2DxyTWN8uSE
E4n2EZMrxsFpnJsWdNItE2TZAbkn4KvwCbkEW59LUNXaEl5AuBPpI6A6JxpgJe1XyLey4yBykL55
m2/X4E5f9LT6QyKVBOcCH91um8vhBAzm20QhCxkDC9A+6g/EsK+w2RZNOy2PwxgfrfKfHIyHoC0g
uHNU52dshcVD67AoowGnBfmzv/FQa+yYwDpPgeVUsS7EhzLS2zkky15uRV8zUFO2ljNM95UAtVYl
tsdDjaq43EOSAwYBYOZdgqZyPyLEZydcDwuo17D1TxwGd4PqJmfrD9Fl39UprjuW/A35XeVdOfPs
rV+m8iHxNrqFZC96z6FTOy0OT5RAQX2FaRWRY/2qGj/g8rMJoulKliO5s4ObP0+BAVPFJtScNhXl
Q5SD8cF8/QawrARfivoBH2XxAEgSzJcxSDso4JgAnefKB6qEuY5mh0r2vdNyxIyHPpSQLawcRQy6
0CafcWijFCIUphKxBFE0f26z4UoP/VAxAFh4gmHyNF1/l2ir9u2clPgQpL6bLtaITsXq3EOihEo+
tq5DcllaiwJ3pwMC2IBvi3bfq+7cdh+tKKOv4Yxq5S/PSBZu0a2gtrvl2cL2fgXxVMzoJKogsNkt
Z9l+QqBK7RFIBAJpQ0W0CnDZlqunbsEd2go6NEtYwC4RTHPt8Anzqg+NOTLsBu8hYqF1CWDjRDcn
HyaH2hMwVA944HaD8BL3nCi3T3iGjAmIkG8TGoef4EGzZw/rWS2UuyvBVR4RQeYPMLuRAzJzghtr
ursEfqKXgPPpbl1ae0P59qELk/lDKdayKVfVHdINoUEblEe7oYVEA3w9ve/Fx2I0sumS9ptilNWp
7Z6wnp8RHMaOcamCHQQsY23DRAMOmsArq5UdUNw/BZlyVVxg0wP/nF4FsDo/jwMqrxlQcUJZRu87
aMVUjdgzANbfi2yeTnoPViPaY/aaK5FDSYB9G2wasBF3lHGWmsPQkgoxNxr2rolwpDn0PYoZx5A3
4hHhRNYR+K8rRHaEpCp10QHXNdI0qx83ZMbopJOAj0cLqxBCg2QFKdjTJGMJ6jKRJ1XYUNeqdOMp
6SfXuEhCCdAgq0EV+XkF1iU3bD69Qf2TxQy7Qjx3cxMK3gaHFPqV9jRDKeuXKpbUl6fUOzVUFAwh
fP3oxY3LK/gsi28wDrdlVXohv+osZ1XUseJqKQsd1fNKzITuJgt3F/KO4x4UAmAYTGz2fsgL4II8
BRNYI2GF76xuTdps0Lh4wKfR9FqKUCCTZ+kfZ54ANgK7z9AhrDTtYLpd/WnouWggrP2Ulg4OQc6r
YE1AfWRBCxQL6wuFwz9kGQ9uImRH8QYEwYK9Ol4PWKdxUik+QffQl/YYj86Cg6VvAtwNsONY7OJQ
lQ1SJ6IXCSfArcMeHUHhALnOkMbwIZM+2W6xXNln1heRA206BVVfLLCH90Fw1S145+u+YBL1Lc1R
vlOG7gTTUjpXM3BjoHy44KNwM9yYJWIADn/dYP8W4YcpHCHemP2Be2VwQyDQ4dcOe9o2lrop7I8j
NtAmj2d/Y5kLCzgy0ScgyAPyxiQAUBhv6CsEMeqMBZ+dLWCxrorI3w1qvyJQP84HCEFUAKHAsPv7
oMZihjWA8zEyegZKfDYCNXUu8C6k3r2DdzTa//Ud+NNkCMdBiNEwTRFlcXk58m83IPWZZLPuj35E
EzZQR7FBYTseBghMICxTf5dw9qf2/3JA2P/gqyBJAmD31wMOBg1OCqUICso4w9MyoM53E4K3Gm7k
G4Q/0PdMLfrBDJrM79vOrLYoh0JtjvZt1Ac1rNLZm9pGf1gm7Ot/fT+Sf3V+WRTD0lIUePXm70O5
XjoVgPwUx1bK9OT8JL+pZMSamu08QdQOXnvZwXiKhdTyyN56RJxczOL6TkdotDtcBFqZ4QQrQNms
0ENXeF8isNN+ddk5jTtyPRhurgUY3p31Y6cRIEKzI6OoysmCwRUS2AuFjdSVN8TUbdBb4F+HMoiK
h/VihkUI2dI/h13HX7/visMAULieNxH/nRvld9fUZXVEGTpKaOZzRKL9jsAypOJx7F7iaHOOfjsA
L2oXaDjAEb6MXREcA7SNVcmR1wE/I8xpxuItL/9E+e7/mKh/Rsz+NGfj9XR5Cf4PlsAEj+lvj6dd
oZPVXdQdCebtQxYwddbp/Hdl4E+IBY4CoAKgPZwFCPq6LJKf5mzXOU9zSH2PeYrmOQchVQ86t/UY
wxQN3ksl1Qq94m0r0PT+9QXGvznTcI/RosCDj3fGI4Mw/d1DBYUGRPn93B7TaYYIsYek4DqglLxK
h9Z4QqLqekegs3se0vUZFujxW6CzeWdXnzEkjg5gSVFvDdgROMghsrMa7WQqzBH9N7nmiKX9MlJk
yF4FdMLg+v3s/z9e/a9y539A2Re8Go/ipVL+80n+E1793BkM093b/7n7/Ln7Arj6rf8Z7/7x+z9Q
66LAG06BlwGbw3JDtBL+9A/UuozxclMEqCJZ7HtA8SWh7R+odfgfwEFRSwEf5gmsm8BsfqDWSfEf
EYHWAeAvsjdjsDv/myxivP4Cz/8vaBdQrghhW1gaEQKRfl8fbEUC1sBZezXJwp0VdBBJNcR6OiPc
KW361MJLIlwSvYMxGDIsBsEhpJuQdUXzEda1ALJL6go4KYh5xEv4AlguevLclRbc10USCeUlwca6
ZMhPzCXU+ws6jKuJboXZA2mjW50F6ZxXpMzgWk8RAYDmeBWQ8iELcKTpaSjh1qrMyjCOyJI9RcNE
aOUzQ2uS8xcyz8/R1NMc4XLT+rRZD83/3K/7zgdhAxGte4C3OzphOWG6QvIU1hekPL7eAjq+Q/BZ
d41fiXRjwouSSgUPHdV8aloE6hxNMqqbbV4HSLaS8MNmjD/zJFzfU70m+9VM7X1MoKOsyHa58n4Q
sL/JvGtgxe+Rkpj5oWrnVT6yFlbUGLr8mk/4dhGO0Rks6ZMSKquQqedvynTdl763NeRyCkoJ5SH3
7lL7KOBYv6cqSh4oKIGlUnCIR3ukOOOK+zLYGuIo+uPCp7tY+wgetbFvcM6iSSbQtKg5soJKrADn
m3yA10Ifo669LlJodyPX3rESCSlNDKl/3xRQ8dZpNqcVurotvbYBEkCqachtVeYbNFTSHsk82KcU
TS+HFGWLdoGPMQbxS99ppiHD55G5663EoMzDjx1Ix8bhWnYYt57psIYnMpunVUAARtZweIW0fj1h
BigquZZtk4l1xyKbNUgQZe+mdEiGi3GhR66NHG/7oZW41T2itdDsq/yOQWV8j9Qh2gRt4T9SJEw8
IFOI7zKWL9frpr9aZMKs1bBu+Y6OHbvfgPOdFgJxJIwKdVJGyzVyMCmMHDlt3BDQhyixLxAJDXVm
C3HV5oay82zD3j/AN67GN8PY9BrOo/vWcVhHcqmzM2dj8ijylDeIIHLX2TSNObhEiVs2I8P1xsXh
67yk7jbQcbCL5/ArIhdfi3lWUy2zYbzyGAMQ9JCEdytaaWgUzfqf7J3Hct1YuqWfCBnwZgpz/KE5
pGg0QVCUBG837H76/qDOvFdVHdV1M3rSg5pkZqSConQI7P2btb7lvrvUy88Swx3qh7iM7C4ux0BW
41gdVBN05C62m7qExDLPX9NENmqoIUNqI6HQbKA96jVf8lOOLGeoIqi6k/rI8IruEvziBcUkfcxC
M/E4tfrDbGnvgHve1X70e1DHUe+ghzl4dtZ6gemkXb+fcHrs1US3X63YfU7i9gf+nRivCjr3qMcY
dLBKFg73aYkysvbcLMhTWz8knDk3fofEdwyR3okuOzM/no/4eSrBw7wpktACzvpVeEImezde+iQY
+/a9ypR2vPUDzFOYmbtcGeMH+A+4gbuixeBgTKGY7GU3qt5+NY30WLCc7x6ZRbnVYYw1MBbuuObn
wlDzgmEArYq/qI11FZYRR47RpMe0irWoa4fZtx1FCbXWdl/NvkLnMchzrVIFJYNI94VbYv2wmZdZ
8UrRpq7zDgHVZm4qi7cFvEVY5d18djNnZ9YDrSiTMEyEwmTY0ufWY9pURdTaxeTbGEYDmkUzwOPT
nfLCwB0wjhiCTJEB06iS6zxZM59ALuVzV6rW0Rrc/rqgtXiZkzAdy/PI9DCEaYhtK0saN1oUo2I8
d7aRtOgQe8IGN+dxkbGMwJi059JSm6tWInP0LVNZer9r8CqE1sie9chUzOWk6rtHelrj2bXcNLAh
3IWppaGVXlsJmUWJG5hXZVG8y9wbfXNx5rNlavSb/fS1LNBbptOYLr7FLh/Fl02fKKe7UibrTzRy
E7/qOLvUSvD3OVk77pdYfMICRYDipB7jX7vWwkZXx2NcrZgEmri/oAD/ysVi7+ahnA617JCzl3GD
HnRo59kOqiobPvWa2yZyTEdckDZ6uynRnhLHdg8wOdVzBso16Gs335cOE/1U9gfRutBtuGCj2sFE
Ak1qOuh9rR5VKEVB7BXp0Z7NJWL/pZ7RKIOC3hwzolX1y+ho3nmpnSxCqXOLbbkGjkic/dx6wkVc
mf0cs3VskCu6JkIszt5ZQ/hEskB37BDeSz9PCnhli/HQaw04/0VfA4tX9IolMrvL1AXdeMnAbZWF
F1q49U4rE+LdPHbnpcI9piKz+w4lG8pf1c5RXpbtZTCMxJejmR576X1zvaE6Jlb/vfOSkZ3F/I1G
Z2QiuWrROHLdaH16dKkeD+NcGmEVu3eTFt9wQRp3yNhq3x0n65EpaLXrFXGXrPlthHXyOKf5w8Ln
eooXS+dtLO8Sp5K7xS48rkZ8aqpvT8LeWVL0ITCfpIa/NWLVNZf1i1msqz+PfK43NK2JfZI5NK7r
KtSkiXRuzt7Xs8WgWVKR7qe+OTcruKzalWqUIraVT1WmesobRMhlDTPHcWWIZk4P1KmoHdRShVaW
aHHh06yH1sqeLKe38xDnG6WMKEoTYpOGnaixNLyETEmazetV/VgbwKe+OsoOZbiupGHLluTVaMfl
tUICdXKGXDuP+Dj23arMbFMq1kOBthZYq2Enc/SXNZ/BlA44JFWkvhUnplso9seau3lIPZefJixG
bCp1p7q5cmRorFYiJPAqchxv3q26m3zvmKXsxTBbD2J1u93sdtrO6KG7YevheC06gw+oWMHLp2qS
vOBsxqWbVwObr4KBi1cZgEt7aU6hKq0RcvGozT63G9qAhpbn3LdjlbK66ltN+GhdPdfn5lJ3luBu
8901dfNAOExQZVGmp1VodRJKtljjUU3X8VymhXJUus6m8Iu3XY0KRvAeOhQ9VDPILtsVVudhTfIk
1ingZGGBoepdwOjSwiVX80cXs8At9/IZ1ajN9KvRPGsvsnjZ9a5qH6SWIk/vCqABvrr2DtL8fh1e
4fd5YSw87QLMsbJY9izrmzQyc2cLaw/3Z0SNLtGJ+26NR7SDHB6IxpgOCaLmCU4T2EBjUSqchFuD
SwXUlUFl6+7RzEz1Fa9gHrClj9MgGQ23wORr1hOPC3P/jPHcG4e3jAw+pHPjwVtyCjaZSEwqOIpj
DJUJQNzie9AbonkY85XthoXmmpVWi9Umre5rtgJaYBfpGA1WeqWvg3w9V8NlHh3rSLJFi8sSYs6j
KNlTRMKqy71Z232EL984uYjNphCpx/p9wQv81aPm/qKvtnOOTTSPQYa/7yJUSrMQB0ziXfFHMJZE
/DdUhnhd4623TSxzVyoyCVDbqcdeX2UfiDy3343WnGaGji3Dd8aZ3CW6dyXJYP2hY3QLBgiMH5yn
2QmCkRatnWm/ARUVK5uZyol3CupaNxxUqUNIrvod3nfjNgJdiCwbxXmzOkVUmJm395ZqjKBBTGcA
nvPdytbohrqsxwE6L0AkscBDfkg/sHAtHbL5xtxpWTPYTDrbPur0if1Is7AZiYcuUljd7PRJdb7r
tb5cwBzLO8in7VM7o/1h7dnkP5tBE89erWJ619QyCS3IsScG2fGJWAj1pOJLBVNpdWe1S+xHQw5z
MKttc9TRBEbKxmFheNdGa+1o1P6qHVlWPAaMklNcx2VV75hYWHvGm/VxUanFW6+cn5u+NHaK2jPA
7fL7LOnBXefVdAdoSj9zSEwhLyAvizNhG584+aBbZ0GqdC1ut9xmTaxVqKintfMbYJ5UDGZ+bjNq
FDA6HQXUUH6mhW3Jg4N7Kcq60f45Dc383a4WrEYtC+PrpOuLsZvRA//vGeJ/pgD/ZgpAkaIb/7cp
wMOPuhZridUu+/i9/f/zC/9q/wldRrWmcTc6jEX5r/9u/9U/SKOg1tBtpDRo1ujx/2r/9T/4X1gw
mR4RWEGC2H+3/94fzja32/A1jM82uc/fEK0Bd/zn9h8aPVwovKUmAwCAMf84HkPmLWTVquvBcuoC
/flmHMB/Mxt3VJLMayFcY5Om2OorKjG7Y2Uj+v5ouo2m7mRH/xakWLy8AH8jI32wsLbCKZqMYe99
ttMQ38+2TQ7EqqGqzsaFnqRyMatXihARphYWHvhb8esazBciR6IWwbsTa2z+IB7uFU1vXnqx9qc1
79I7BhkI2xUpv8S6YmQ0wHhFe09t84gSu3tC8LvUB7XzmM9qLOg+yPGx66DAgJ/Taxh4UtXWK0BA
LbR7aX3IHJn9UDQt+Zyhbl7RPztvsAryMfQUz7ykVblpMhyhjrQv8CP90Ur0CJCY9UDeQXmeDI9X
vmERN81C2Wus47C0xNS5zTAhZJljSABOkk+BxYcSLAtrc6W3kfhXFdtRvN6qP5WW8cXt+Zg1Bf6Q
P+qpeqqZVFKjAt3W9Q1OCmjF5+LSQAl61QMoXhs3gKweVVk2OL7c/j6NXVP3J7WoT4iBGDS4Mg6K
OXV2aMdUajG3unKuJZBaHboQn0wnmQe1pb5qjjNcxsZ8E1B5njQhanfv9jHOeMI5EnyyMBX3+KOM
F9odfZdzX+6rNsm3lWgcX9GEZ+FqqAWHdS2vljWJm2M3bo4eJbZOBu4AVPV2HZmVdnOmByz3NbJq
s9ubifpgUpdismx0405TxPiO6SX50lfGcj+JDaxT2RG4aJDrVaFgKB6qPaLk8oTvIL54bV4/Wupg
XgtTf83mDbDdqAWm6XElPCuJnxjMd5GtWNVhVtE4N9oQFEWe36ge1PtREU4YL+aMj6XZF0Q+RZU5
z0E6MoGJZVNlvjc1OI/hBWzDq+Inw6ZPfB3KroH6ghliKLUbDzmTmmXpjkJqlS9Lz4g015rDArR7
aNfWY8PThpndO2PnIhzH7WzmFeKNrRPa8cVRdilzet8iJuCA+YRR+4jzUhtx9ZdTqrzBlEqObZky
rSpbGl/A+SfHFV2IVXeNeg1rbIkp5s6YOp4bHlto6ja9eosUyh8ZIodb+kIR4O2zIlBxy23F2eJP
SYbvcG+jzEq0L25cLtmOcmumELc0ados6+c0Sd3bbAObbIMVgA7AF72w5ifKIrS7vtUVqfYCAobt
pWrl2RmNv/M4uGmcvi6mpEYFkcPlWHvoA32stSvfn3W35676q2e0DcS/HMJG0IPQ6SNTaxTrbfEI
FTvOjY7yqGxkzt8mV6WJq62h23yassycnxDvj9BCkkTJjTsa/Cl/x/zZy5qy/1dTkG4Nwtrirw+n
X30Dj1mSvJNvliB9SzVWvYXSVDyev7qNhe0brYf2qw/BwugkjKBq141AZg1FcgBJZL6zAJ6HT6fw
tMJ+5zPymEuWm6MF86VhLX4dF4PBv4CPHOHSEPLjpyo5DM91MUJwUztDtwN96PWYF0tbor8/r/+f
icf/X1To/x8KzDfRK9favx7Yn5nRj5/F+vs1/ecX/XlNuxppgcTMbWRKLn5m5H/N6MmIdAj+8HS4
jNxLm+D1z0uagE+N+TsLNBVBLOTB3y5p+w/TAxQNdQWyHHs2++9c0tr/sSjTVY3GBKMcN76m/1oz
/bbCwjGc9hzmyYlefUjR3bEunLVE7ghqGvYZ9Bf6zG85Xs5j25m8/jh0vBtT1+HQOxUqp07r9uqQ
qeq/E+Xq/B3/cXsABxhjv6tSxJgUEdv27bc/2iKslSretY/OZLXNvecV6r2L8IM/gxJbBadY85Rp
pkIaGs3mkBier7QTU8+FLuq7W9fao9Ast8NVuTqV8ypbJbmDcEu7baZCe69w1tMTEasid3KyFTcs
LcS495WwXKGEpj0o7mGjIIcmF9+QhoQpmMUSgr4u+i/pOiWHhiYwnxEelN3NjQUiKsZFTKsV+MUn
t0cnRKRWHi2999y5hCuNEdQq44G99EgqATO2ue8ARXulzhBwBAXzraLdv6GmanJ/MqEOBVlKsJvv
Yq3TdlOsp+VpMJqyYAWBpsXnvjQfaQfDYk6YG/bxC1I3ZU/EUn9i+aztx9EQn8Si9RDJrSW0c3HW
kuYEaV08O3W2PGjesu4dgTyItnXCSzgpzEGovqDF5PYdcRHrpU7SHUQCghpTirgbYIB31cgxW2ai
acKtt2c2CPWJgQc8EJatyqMcUdEFTroKiODTckkc+aQiqrvvmSMzwfNqvKqzrSU7phrmt16g/ccz
LvzFgmOD21rN7BtJLO1tgsQeME2qHiz84ekUGL1WXI26FMaXfGuIFk3J7qXscPrG+q7b2qZ1a6Dq
1KCV2poqMqDqXfur09J6G0nM1n7BDtQOixG3VIYedtytTVu2hs3cWjdta+L41DsmysXGK6PFS6ia
Tx6F7glMHh1gvDWD7dYWNluD2P3qFYtRaZ9wg8k7Y2slja2pTDBD7syt0QT8nfn91nyWK3Zf/VdH
yuduUu9ufSqGiPSj2JpXA9l2wJqg90mknG8skOY7T8cuas1ijMqtBTa7tIwGRdY+8iKIq1urTBHD
7utX+9xvnXT5q6uef3XYcmu2LX6TQFlKxcdQTAftzdqHnuQpNJatR6ewuXZVamIZXPqD+auZH7a+
Xvxq8WN4/Ed9svM+xE28poEcnHrdT+QQonNjOeH6kCAdpG1eVzILM7w13MDtyFVFrDxbi0AjYyrl
cPSWnjVVC6UsWvgcj5Mje4HSDvBMApjgvKQzn565LfHMKY9yMaU7eCtAWWqyDz+reVvsZeXcP8u5
rS94u/BYt7IrKBJhKhiNFwe6m21vF0g/009KM572m+qC0hNPA2QhNbP2TgGMg9v9C+Fk8pszyYUI
GmEeWf81fmavXhW2GsAITsL5fUqJOvRb115VMnskg+Ui6wsvSOZ6JhhV9M7XGljbGFodpBG/gX06
MftsTTYSEgh0hQuPkh9PZ3Uh53KAlbbC2WooEa1QcIhUQR675b0FxBhOQ5bo96I0mQb2E/M1Waco
xtZalPcmL8Z+RseKvKQhR2qHu7qFZN9L+44cNEE2nldm/hiX1Us81N0tG42hiZZSN64x6MuLgupQ
hI5BpZq5efMMwEspQ23MzFBt+HWbZ5RFjbamJ0ad/XUGdPCwha98wQ9cM8kftCBZxypkWFxEHM8c
vnQhxWeeDJQmGZizgr6rtx9EtpbKW2uA8g9A8ng33ZjdLGIFlPBDaWFS70y18n700uhOeFXn9wSr
M2I+bbppCF0OsLJCqdgKK9qxSQ/ANBjmDV1qnlNvynfOPPVPgF6IqUHSmz7S4OqvDWrum4MfVDsI
JtIPpmm2YBKBgxCu5aTiK1NguJOmVnM69GteRojvio+U5o5imar3OrgVUWSJNm+MAGZ4WOTXIb1X
lkFhfzwJvl2ZDNNPznfv5inpvOscW3xFHM63SDwVITBn847dZX7siQiIuplugbNhORKjEb9NxaTx
Dx46znlecny3DAGBpNGjSVT9cLQgGyDidC5aYnlsuFY9ZUAqtO4EmSGLj1hgx/Pg2vavH9tBceFh
qT2YjNHgLzlpToT/6JON8hzOrtkGRbcYL5k2QOZsHecBFrbGd60+9U54PIhWYdxjJL/kMUe/tMoL
grL4cxEN7oix8m0LhEOiVZhy1bqN2tbM71arcfZmo7R8gVz0+5oX3QTr4s53FmvJQNdHPQROqPsj
buvNrqZ8Jeyse+zZVp9NqzPLgMSb+p2uY/qckFKyT7OcsGcwt9/qkm+lUjSfPKXMH83VwcVt5s7k
RjQfKeijaQIH4Br92XA7IAFk6LJ21IR0zGhcFdr/ueq9bZWubJBKOaovdj4MddTZXfHNHJykiFav
pqpOzIS6ORc4zP2hHNAxuqkzf0BZKuW+Ldj2B+Ok9u+ZIGeGEo4fV/qhmPl0r6hmcVtVYkuWmOFd
Dlw9MszekUENxekqspn9tkbhdR8XtXmkxGq+whQZdgM+kLAhVwa/NNmqCO2NvP5qYF/n98ym7zpI
wohgS5iXTtpXV7cT2kVwnPEWCbz3iZzgjFF3Md9AYxnzgDh68YFY712QLMB0EtFQgMq0PYGLUGB4
zK5i+sa6MJUey3iuI6XpqtucqsNdk+frI1KS7GkpJ9UIbaGx+elLlpKjELfEm7msLde6EtOXhkvD
K3bJ6CutkJhNMGosdeBCWpWZRFgrphBbt/M550vH0qhD6dVLhbYSodJWYFp6H1U5459Vk4Pp9xjZ
j26OT8BHt2xfBtYdJuv/ctT9RZFO5zt5Pl2we9OTzZwjOWs307YI2cj7Vz13VgXHtVmZ+5FL/5G3
luWEyjMQR15T2qcp77kJzCwjxxoOlrmEC27GmKvVpP4iycR9WhbNDJvOUQTP12qf3b7goE1pIvdu
Q771tU9ZkQQc7dUdjdvy0jMyuQGGcr52MRvAxkbAhs6+UD5NjSwIF2FrjdOlX7bcyUo1/FSTXBmd
k477DIzCg47Btzq5beahM3Dan4yVzSwo1UQ9ApiBuIpTg1EXGw81XMYuNYazTV/b2P/RYdGPZcP6
7yawtA20G/+6rbv78a3/IJHw97YOFeH2RX+2dZ71B7pfDMFbQDEDie2X/mzsNNX8A7cp6keX8arh
/Ka9Mv6go8MZjEj0V89Hy/eXY1j9O30cOPp/7JZUZFYqLSEeRlpGyPD/PGw1oMasVJIXo5LelF5l
0ZMfRbKk2eVrfZmczFzb6phNMfljo+J22wM7P1tubzNcGuKnsgJQ4Nf88a+9ltv3ei/sy5JTLnIm
Ki0BS7zavm70yg7i4Phmiqq6612oxeGkQ5zyBje70xcXqJDVgxAlgkwHGpdCWVwt424g7gg7mdrt
1IlavijU+oHYtPHm4XXJYY8lxUu/zvPJVHp39Jfert9UFvOomVMFDqvbeETLu9Wt14cXm0zgIzuw
Ze9oTvJgEwd6wxrT35bEoPajcbmX8bBEymwMp6L1ZADrFQSkzWTETOnR/KzoymcSEpYPx6k6fCIN
R6gp7eUBPbN4sB07fe2qYmS00uRtSE6kvvNSQGOO1aU3a7HzaFLJK/IVtV4ufTLrF45o0iAzJnaa
pju9D1iZPbLRymdGCEWgasu3gqJa+Buo5qAqU3bpsjovNjix+Aqbg8Fpx8/wS1nk1R2oNpquIZUn
aCCaDurNYG40uU6QE+Pl+gSjZZtALD8oZXI/M3jcOflShDK12LniojyoczNflhTREFnYiFC1ynb9
oZrXJ1b/465YvCIY7EK/J75bHJAc11enU+eLKer1AKTa+MgJ0j1B3BjAHerlEjAmLSIEfDDW+pRt
J5XtCPu0U3cdAXdhHZf1I+Ym44kwwOHd8PTy56oL9VmfRtjjxVJvvbVCcI2zY60/vPFZsakED+Y9
sNGs3ow+m3aa2xItMuhESdUFBEzVUiIqyeV7NwtxT/3SXEgnXAL8E5ipch6cBLKd530aRg5moes1
oD+KpEEMFhbMkWnX6eOmUMLADKUkAp0mcbY3084VqfTR2X5wlbrnesTLaBpWe2eCpgE+yFCXqJox
SEUCfFDDSxtNipdfWmmahzJp3YNKO/Ejr5P8gck/VW+RyPvCyik1cytWPt3GcCs/TgQ0+G62S8oK
xxrPdWY7nF9pClqZDCfAYznj1tJ6y7RKfaVxWC4wENEnkNN4zZyW6R+42Omxh/Px3pXgzHylbJcz
coTk2UPVeL/1N73bJvtpcuqHTBXDTUduF0F/HfBgTLKoeCbpuK2GBAhGy4vFHU9zSQteKzOVmR0f
jTyPj8yk+iObTbYRaAVMibCvW3Dj9XH1wjHSPqx1KQ81W/hoGisrQkalXukJ63mPV7ENHIKcIq7L
7p5KKLnvU1MP7c42vpZZiRiHd3t5FTGROBvUZn2y7cJIgDmVCuY/LT1YdlydRgmhhSUOxhkIeZ01
7cCPqfcYdTUtQARXVHdK4SYvjkbiM7jNJmYt3nUxJ0nWylBWzfeSyZrrM1ZfroYExsaPxsoKHGKT
8pJMAgl9rlmUBaWSLPDdtByHUY4Db8eoXSKxctvlUUeG+tqLuB7Z5aNw6HYlbZq6XJkpuUvGDy5h
1aPveixZyMGSebXdhAkCtpAn1KIs1L8gZGmH22Ck43Sg2OJtP8lWF4oMBkSHSxsCiCvmpz5fEvfT
TAoyhLH3lupsfammfO6cyG0tpdgp4zjk31enbbUCf63W91xcXG7/2cT+mzpgq7zZmv7rOuBMkf8h
fq8C/vySv6oA8w/LBRvAmJI7l6zT36sAnSrA1KkCTJdKwWLl+9cOlpHyX5Jr+4/NPUMOMT4FDlWc
RH9j56r9U+K7hTcGogbGN42sWRdx+LaT/W1o2sWDi751sc+VTgBEsC1759DW5nUG7iuUdqCe1iUo
Z9InDGBcTb1qAOssVem9UAI61J5KEmWU6iRAyfVcoXLpzfjgxqMGkdWYLDQ0XSnbOwKhWEzvqn5i
sXU3qEWGSA/0zowumJUcAcnQOiv7Mpmd+CQj7nEwM4ddFWoZ5q+2sytNz1t3hHWGYLnWJ8WVUoOH
mMJ7RtJWq6g22BDLvQ72T73UgPktFM60uIh4RCYOJSPV7oFZcEHsWey9i1IaadCLbtQCxNSbaLHu
0y2G1ntjp2k2fIvVlhESXR2yFjYeiMZAWiOjydz7oqvt947o8VDxmvlrBjDvQaLTBYC6Wsh2Ukp8
SOTL4DdGqnCR0vfuCwIoj/lYpl9tYXVvugBw5rPm9j4bz/0sl/XOhV2Y+Rj41iP/iK8T5ID7zMrU
A5wDLRpywwuWDRiHfdTrHse8Rhiprivy8jmZ2EKDMKpADjfMY1E1InbTADjWiqweRm0ULwsy06NO
4bSX0lkfPcZ0Jy4pevg10xeGfJQJwBny7DvPg/WYk+BrRBPTnvu0YhW7WDbCxWbRLjNzoudUOiSM
uyPQGmk6wURQThNgMobubk36q9KUwvTtDlZuY7KGh2DeBBV4pOME/v9cDtY6hdmIKlDT6zGC9ksO
hYIYy5gNiUUlX5pgJaXvqwL2fwfMRtkTcSyPRJbKTwYezpG5fPsEJDG+G5WuuTRKMlaYTpX1fhml
PWkamjhz2Orav/49FAxF06ti6W07BplaOZvFevLMuj/lLaPT+lTFYi6b0BniLvd2eq/ccEVtzDeA
42KWEfQ1Tf38z4n6P+msDJoi+p1/faI+/1j+8UD98yv+OlA33NLGm9E8eiTgSvQx/9VW2ThXIH9w
XGJtQfDyXweqsS3FbH5JB9G0OVfwR/55wOrWH3RhOCRNrnwHZ9rf3Jf9QiD9ZmqhdudQ58zfdlKA
4H6trX47YdFKK1PXNCopfnr/Oikms5Fy/XQ3xB5OjS5KFYa1S9UUN2d2r0K005s95d0T/o+nTu3F
aYQUQEPjSOQNwPdWUiJjRuh5+kCSpfIxOtssxG7QZ5kuA3cfNlUiHmqHaMVH08wKnQVTTfbiEXmr
q9/h81ObL/C1dYi8SiEbg5kVdq4rGjzVgR4/zXJBtO9BHzc5EIqcbYNM2Cj47dz33Rfi0QeKTDJq
Su2UeotNu6XH3hA5qWqKHaJ7vT0NZpIBi9+aD3XLe1pXL8qA+GknxM460lFgmwUOba0hBBSvIzIP
3VmtIwoMS42ZnmZO/hyvisJiG079RAhQYzUfeR273xNUlE4odbGIjuqxoa4OXOFk6tMie7qvgT+C
2BN0BwaTpBoRjLaXnuNckxMgTdYOu0llSETmXL4Z1Zv8UCVN+77UGXr5kqztAyQHN5q5xN/xv5m+
ayQpPV/2lKBz5oc15gT91s0h1+cXUmmMfT7MDOoxxh9YrNElkJmRvqKTnJNonbKj4y7XxuzP6TyO
ryKpakZqAgTnghWhnjxGzYn9OSzxjHRzRtduiQAiLSwo6DJL8bJMA5Z0T8tPJFN8S7Kmj4y4GJ84
eYUP8rbaj3ykCrwOVO/tvBcOShtXr/dEZd0mmb0ga/rZ0GqeJUa/LYH1TqYdQP1xeEfmd2IIVh+K
YYvcyQwmn+SYCPQK57YFYkNE6AN+/MYv9OKlBZYfjr3SIBecfgAtsa+VLeOH2WtsXwCsA2CBtVcY
cUjgbbE3J/OX/v5eR/wEMQJgZUL4D66oKb0Aku2v7jDrkUNWI3m5ZJTXi7R8CIVsikTnfstGfdpX
E1xaN+2W09Kva9R2lnKjEcQZlCc/YiNu7i1leLKGDCoGmv292nI9UttnG2fD9sdMtX2jWVFU1ta4
G6jMjpwL6a5nLrdjzGAGVqp47HrmH41VVCTQw6aJOTt8tGMZXOAl+9YYZhNMFrd/kgAxZdwuwqZh
dSvqYVPOK2RfqFMZoRvKfFdfnjWrJoW1hApVxkcpa9Atou18a1BerRWllUEw1intLPJNW0gfRIr2
X0dJt65RNxQsjn0xdSS+EswHnBTc+tm2B974sXe70OCKQ2BqExUyweSy/AaPQBL2+YQRgHQO5aAX
6nhjJzI7T6VZtA+2qlc17FUyZ1vqQPZdNF6xEzsi0IizeCZEaYC4oOF6yQjlOdVj0lfBahDDHfJg
FXR26E3GsjMCNZ6mB+byWjCBj4CPMZWaz/pv/d6Be1GjBD/XaRyy+qAP1JHefuDRWgIAmhv/nz8t
mCMxDz+1rpuxrZCttbOXcUx/0kZ6vGuz10nwHl073yFEEMi3eVoYaJip3IEjUM9p7VXE0bttkHYK
PiBCbNBczwQ75oDASfT8yEnvItghUSLLgDfDTCVBbNcZUezJcs/OMvN1V74xx/VeMIEsd2WufPBK
veowwDGcFQ2b14FsjM68IxqoCJlt5+daIZhAuMQs6G32UsGSbXzWxdmVempCRjhKI0R2pT10Vfyl
g/nvAsgxvEtrls1J84ad4RjThdlGe2MupzwVpnA+9MrKQhAyHXYqrweRnqS8xiSJ6VHc1MtuLVeV
wIC1wSo4gC0GUHpXCohO/D71rmGIt++3t7ag2nus5GTs4s6iDO/KdO+U00OZmlmUreIwa2qqE4Iu
t7tEuv6KFfmRnew7znjrYJK0+9nr4pGgrXRGNYl6HS7pmw2b1UetgVXMmI5mSVxHMWqGQQJvO/yM
0Z5FuTIoZ8RtKZ7BUQtrYmijdpNKr4mb7GJG3GCR17uMKNJ7qajTdc08trLr6IRZvTC1JwUK/q+O
ON3UE5yaULLJi3MDLyd7rtX6/apguHSN4eqNnFrSwMPh6YS+q8NSH4fCBOIKPXrbvt1GgEl+4Taw
zU3iffi7eYduWfbK2nlHCPAxkv9FZQrgVZ8rKW2RqhgDMSY4rlqBIyavmpKsCldHu53lXsgqbw1Z
PHmhGLojcyP2HEr7c+mcL1CCm0h687hTRZttgA0JhNkkd6Ze0h3WuOWkFN33qZDXEovAWVsQYEjW
ekEJu+tepzK5YCRoolpd892cDepRWpZ9UHAu+V3LQpS5Rha4CctEOhEGM0VeQgApOO86m+gRdB61
S1OQFsNXcFXF2WpjxHqMXPzYYMHcrrl24RkQOBzMNJiL4udol95uaeXXBMYtFG+QQn6+WvEVU2eM
YjPn6Mcy87/YO7PlxpFz6z4RHEBivvwJcBQ1UqXpBiHVgBlIAInx6c8Cu+3u9jm/w773TUdFV6mK
oojMb9h77S+WDrQVhWofolxEQcI++W60CC9NVoGso8fvtWH/kn7zE3hLsStsCoZhsl5LcnQY+3XN
S+HxVy2txf67n9SvtrcgJ3cwQiwO0Y3LbueBsN3s0Re1POqeWM5kmfM2uPlHX0Z6yGFK7ladDq+A
ZLgwlHlJU/SzQ8x8KZs8znUnLb4Ekz8ILfAjeqt0dtngYmXwtWrXZUt5FoZYLeyLFQzm/NVBTd4M
tLib0ec1jMQXbHXkuS+dLha8m13NG7owvgcq1hOdM+aQjDaDyrN3Hvtc3aqx8p4b1+ZrMd5e2p78
lGIaA63w48e+K8YHG/rOu5s5F9txCPco4rs1EPtg9l6MwzHJ5NbuIt7oJE2sb+xQ2c7RUW2Q9G2t
BVcf0mUXk2g/jDOhiusgygGcFsS1+GFXU2WHMz9nCE5GfT+wDjtgw3LhytneB+wm/b3Xp+/Ey6r7
RTdxQ7PwHA6ZVOa9XTrD1lgIBOJklWogfXkOfHb2rBPXYFqpl08NhNynEfq9HnBqapQYQiLMsLri
V9ea+Mh4UGN+piwyVmNZ6+yZL9k8MnhySbnufGafPVOLcI7NCzAkwiiUfobPkb0xX9a/mAKeABCg
j8rqJA6a2PxR0AZfKicV340400q4Z0wyNxra7KMca4gkaZ6gf57sefquF14RyrrvLhD3myNRQO4t
klSwWJXzsKAAwReo3HDgOpgOZCFlfJydwf0RMVULEtG5976y01dbthagtNRmbTwWWzs1ocPXcoEK
3rjltkYt9dSykk2JGNK7uwlFGSCsCGs0HLEeO1LrEUgwTN18X9GR7mOjxf3qjmpnkAq8JVe526vW
0fYZspJy37hF+spplr9yxfVvxTjplzxT0UHP3PSo2yMVb9Q4p6YaNLYaGnkggMHG4iUWaTaDYJpL
DN1Je/I1wQOR6MgnWHb6J9GgVU0I76K1tSoZOgNqasLA20e1TOpVx+L1w5bkt3hdjdo3y9Q90Jv2
W23abc7zV2eE16P+zUsbcSvV1fLit4oMINqHbnyO8Qr4AX0S0Ylg1czV4C3nYYtdS+U3gASI7kan
63wbIzR2b1DfUtSt3sTN6vWEamZDy+hjbp0p3lqAWO4cM0/eB3dEkl+7/aVYGCSF4O2126Ka0ndo
jdWuRbVF4PgyFUeSQvQQ61pMeIWVMz/pyrF8BUCIR5g/esCEOLHp8C/YmMDuV03/VZVVvZqvs52j
lviGuAyHYn5oFEuMoXzGQZpsVuDrfvTKHGJF1+zmEpleHePGktpSIAlopb0bmU4/FhaBSqG9RKSN
Dmm+HTKjP5fVguGUdJZDTyTDg5Agzp+Q6LT1PZMPhuQ+6P7GyQMijAXFQikTf0bi1PcCisEPys3U
66HTu81oXWoVOzm4yH6uPQZUKLuT0t/gQR+YjBBlFjgdmY1MzogBw63MOTp5rARqxmwHlTj266pW
6sNlJJ7ggIBeGl/YOKJQ17IoPqfDuu3gI9xmW5x9zPQEA/cgZ0rO6UPK53lQAIJ7VNZPU6PoBYxG
2y+2QxyImrUTcQzySCp1FvbKTM8ygwEYid79Vba19f23EJEWc1q2n0r53OV+lL4DdeiD0vLHW8Xz
iOV4Wda9gef9rFk2HBwWAJiaFGqVJm3dF+TU+hbJ1GJtcTPku050y6dOYX0Du2s12RV3tSv1fc1f
e7qGk0iZyrdkspAhMNZiNp6OgSgtGdqJgVTcSErAJCTYbq5ZJXqTd/sJ3QzTvay+s6ymDFkJWN86
qsitmoBDIcnKtjF3HcV5M+OlbdW2L9yjJqshJJpzeFJx6u/aXBeftjVZhzJv5SbKOZmKWnoYiOtk
D/WRlKra9s5QwIBugRUavwpfG/aFsEilS3xCV9r7VcGzaRVpKFKI+dAYRUMpRXxjTks7beD3jls+
N2TGAGHdNnNOf8OHEotwlmLsI14EsQTXeDRp+Qdubrmpfbc8aGlkhtrITVKN+FSJVVVdoOnaDAjB
NHd1ZJU44F3t/pqyQjDOoZ/y4nbKe7ACcWUik1ozV4o5SX5K6Vi3UZSmHLQNUYWQ2CxSC+h3EZbO
BTKrpS0I08vVwKUzzo+J0v07pn45sbipc8id1N6yB+HAROh5SnXjwUMXtUHzwSSvl/Fn51ZZSFou
G0FpNN5drjVtMJV6vjWKyCKwyjffY99Y5ScdMKMyTcp30ireG5PlUzJ4ewtdK5FqcvihT1ysXqov
RxJ+C94/VPWgOMjDmBAWBTOWB3gAsRM6C6RA5EvbgZ/WRlTTG8brmyQGm7Q0P6qseOsyyPmFwGqx
7VWV15vJNLdYogQcBD86ZWlnfxIpESHi08HCmrOhB1o1IQNrCd/tY2tqzrWTVXxaOndv6LkbiNZK
zwV5Sg/MH4jkJPql97aD1Ie7TlFvZzoOvGYd/0xeJ49+0xRgH4flEGee/nOsaNEylQ2H0lJ9OGqN
eMyUy0RAtt9VMqmTW6Ykknu5e2KuFSbJLI+edJjZCy0/YfEdHq8pN3HafNGvUYrN1cq6XLLyWPVy
yAPWWvMrnijSeYfx1mSr+EIp9Zxirw3cVrk3iWOO7FoXCkfoBNG4NB1yXq0lTar/8I3mdjRmlCqZ
eKk0jrxssKyddFoQUWwaXpMJ/4nZEOnFNmMIoDPYz8tK3rQBSJF9kZxTrXpX0mWT3CWX1jF+mZyk
uxFN7qaKZXVJavGO5qw4mkNl/UDt2IZ63Jqh1MqXiY3GLynJfNrFlYdkiqkHxTcJO0QtOPibZ0UK
SI2gOVTSg7KLWZjYqWFgGeDP41NjGEuNDiqKGDuhKsCAbM14U8rSoMeZ7D2UGf+p4sBCl2Da6GjA
XrhQFNpE4YnnGXD0vD0Rm7QZiXZgjxFHIT8q6d7mmS3vB8eisDZwdQB0y1NAKGKB2Tt4hdFtESjI
O4Es+Mgv+K288n6JWDxZWc3h4aXJyZd6fpptLldEQ9+jXPbNnlU620KntxBugW+0i+m0pC45kLqB
viirgoJVN36tdRYoqziY/Z4EBQPOKM8EVV5q2HuBwz+IuzWSiITMYSQ+oz+4QwNvdzlNfOCDAoIf
GYzaLbEt1DoFGsSscU8SDeoORcTvyUXSZvzX+HoXAJlpAipTyL9Wg6xhePSz7gfrCT7xRJRs/al6
bKx1QV/OLjGdCJVdRAq/5Rq5S6ndj8J6RZXf3UDCkeHYOmkAVbfaJ7qMt6Cv0VxnNGet3XfHSsU6
kwuS+vTc/vFH9lEWjZhY6/kjj0mKEAoeDkLodJMp8yuyB+MCDDiHNj2PbXCNRLI7d7hw9okNQDLy
bvSmP7UNwyidIHAkWdZt0Xoac5Y0xfyn5zn0kerWUkUXRAsi41CkI2JoF4GjuyFJMD813I+Gv9S7
PJ3lZ2cQJAj73Sxx9izLd5hp0bTa9bXP2inbe1cvtEPGhdduTNedcOqDanNzWiScmxmSuTQ+tRry
OJNgsC/qLB6tWJafaWZ49wipo1v2Xv13LXV+/RbN5Cdad2oYQz8uE5G4duqOVfBHPJMgoWi5ayev
RhPn/iOeyVcmWtnFd3ar1dJFckFylBRp1QYp7sddKmG9WXqk3Rlpa+Mb5DI4pNHwPMf2NyoE+7fA
priZ1YHnYN466IpprryXERX8BqmmuMSENAdoG+89o4tA1lVakKHOx4O2xjgVNOnazSgoas7XLKdG
DehSLV9Nu3gNdGIb5vQnq+L82TgKc+X+f2U75aVjbCqaG8q7sZZ2wIq/fWml1dw0jedB/KhdX9/0
OEP3s8yiYOZceHdqzF13Y2rrz4RCooD0kDrAJFLwjP/PNCiXT08T6HJU+7Gp0vMipWxDLix/o9o+
pmLCyrYxhFpxCGqthDhl3v8UE5X3mTpIYNyb5k9ZUfHKf7I8c7rYvYQfWum5dDa0YR4/Cc1/KUQX
/4BMnMVhBSx1Ys83g9VHcZgH6x5wuzRrcBSOjIQkd67of0qPYkXwOGuU9aDJ9ZPMHQXOqh/3cRo1
jxMypdcsowIPbZzf9Ou28dA1tYFD7o98Kc6y+qFYtOH1t4yppGEug2rMu21nTb2SNKHf6eiE9usK
2ad57cxH5J8uOuf/I31Kdd5wEcJkGDqJnqe0rjhWN9DaK0HNmCQrUOOfQqjM1o+zOyb8JAv+rxCq
VpaAv1QbZ+GUdw9LDDAX8pQUW1x90zPazviU4cEJqiKZf10DqkjhoVBbHOUhSCelKvEJuyNJJyUd
x7Hr3ahx68YkcXPZw9um2SG0ndTovdRGoC2MRm/aaGKNOepqKzsnPwNlrICTuYZ+rpd6/AYzQ02c
smkZJhorbkBZ12RA7VHmjbyz59E7lIlBQtCwIM3vdCswJSoVHLmjuvXWyCumtzDL6lE+69R357Zu
xl2vqP4ZZ7pMabTkCVowWaRr+NXELgPdSVfe9sr/rrH5BF5FUq2T2ApYNUlY/sCjYWYiwbVvHuvE
8B6qyZmOI7jTk6O5yGCdqAgtSCPbnooxYN7cnrrE72+vAVmIHb8QsxrbIZr1XebNn/FM5J2wcjoD
L2OsaEDMCZt2ftEABuzclgy+a4AWnEtvnwyyCwZ03b+naNV5hcbbh5+SmJOB5ACjhyLRIdT0BeV0
YUHEQc12mNvJWbjIuv7Bc2vmwIZfFOGfwrXmhMsGfkMN3wjD5Rm4RjjarG+Ysf6esmXk3oJaeLmz
84X/r0ePnTnN96OqmAMP+Qtb8Dcz5rDGJrlNLTBITEo+/aoFBRez8Bgxn4bXMK7K1eqdgKV4GAnR
suLsafEwUtSWjT0YGw0u0OXeJA0SM2nzKrsme8A8TcaHOFBYqf0AG+XjH7ldpo5xXV+okKe/hHeV
LOQfQe089rUo5g3sW652Y20Ek0K79zDJYOwWybGpQAFZg/bD0tz+lmhD0qE5/ze/hXtZvvUGyqUH
VTedB4mToC2a1/+urf+dtbWHYuZfba3Dn8Xn+Nn+/LMS6Lev+X1v7dp/0/kBmOhwKcIgK/4hBOK3
YC3CnXV8w9KvDtA/bJ4eSEfmvyaQRP2Kafi7Lsj7G2hdg+ghOI6eKXTzP9IF+YiN/mKm9HXIWCvC
gPjLdQn+T7qgPBsS1qV+c5idOXlTmVpHTNIEGcB6sA4mty3VTjbzQ1GT/EPO+xCAifQRveuS4Q86
1c1iLsZblAIc2VQs4oLU18efk3LWnDaAN16EgwVPzEPlaeR/9cWHhZI3NFmP7Cqg6/vZ1ONtO/mI
WHgT0wMjIvvCorU6T5NaWNnYsNI8HrqD23QRIXAEWp44R/Kwrwlv1iCUbBS8nw1O1vZmaliuOKXJ
LH2ysz0CE0SyGI7kEexCdMTPrZ4qoOIntEIfmdtob2lRas8xMp+NheR03/si3lKFmRtJx3a/TLDn
y6l7HOAmIbrjm6RFZwYhHi0x5zvsp0mIkFmDtIUzVo/zX5Lob7wGPttFliRqS3gsCW8NXH4g4uoJ
9cujY7KcSF1GzTVEX8ZGj6nhPUdDf4vVHwv3VF3GBtnTNEoMRTmUIIHwl/+U53ouz5Yn3wAjimAx
1HTK5/jDR6npNDXmcNN8hNz0gT4S511dXyirl3eSRPRQmly6uSd7jIDzEGB9CPgIPuN1ZEOYsQWN
nPUlNJh6+Kt9fEF7lynwvZlr2k4NeX2JO794AQNpvRgTtTtaWjRZcWTuHIPRBqF6DZNLYoMX+aDD
GiaeTkMgMDeftWW0z9JnIJ2kkYCCKIvt6An5UIwkoqxrKqxjzT3Reu2blXvPTpfW+3pq073RzfEZ
d7u7XXBTkwHkICQtvG8MzDTSAczxW2xhU7bKunMDNyYIRPgRJbNOT4rsVDcflSjMuzJtYENhV5u8
Tc0QdEuwz8VcHfFmixosFLX51BXK33UenH3TTJwgWplyWTqk62k8gOKaGn9PCJDMj4ySjE2cYs9B
L4rmyxucmlZv6m+gA6geKI5mfwM6nt6wrNA/KHPhBs4qZdCRUQ0TsVHXCJrbiL5gmnUGYY2tjnWm
0zfbmZp/kdyxaAAxwNL9mn13vC1ES4RiTGe1LVgDthujQCBbZsblvwf9v3PQM3b7l/Kk/4c1uq7+
4vv47Ut+P+ex4nPQ6zYgMmjrv6k6/65PMqy/IfTEDMJiYD1j/4DuANbV16/iyrhKkFYKwN8PeuNv
plih5i5EUNs3vP/knBf/bJoH2W3zulZ1lM7okyDEv+o/y8ZlNpc749lIZTE1Dut3VZJ64dkIim6Y
s3kCk2njqqXfIySCAvWquKOMbV7Jsntm+qoIQDA8k3yMAuC4BMLjDgitvQvbOkpjlqvMBo0+kFBH
qx0PJnO9qvJnNDbjqJGZjDusHI5cAGU34FoljFbJ26qYM3irQ+pBakPhfyYtaTrVWjnoR1rCGfRI
FD1nZiPBjDhvIMOHPdZWl+D3yQ8Jv8SZWJKxWWZTj0UTh/QzGTtLhT++Bwfvk3USM87BtDqa6BDw
PS8x2/yCkJ+FxPJPXQo2MZXqhtsUvR/W60Rx+bVs3SklTbrafTURUjMB1fZC26/To1PGjXvn80xj
qJh1kjo0jZRaR86KjVCODkEr1lSY0soPMmrHXbZg/GMeUvEXg/BkQlAO0XAv7IjJ2DgbT6OTVMO+
5vYNSSXCPILqRUxBF+M77HLiJ/B7Dm+qteYXEDGuE7RxQ5k31R5BKFFr842Sjt6Lt4hq9AxXlVAd
AcLAMvJh68QS82pntOexrmEOQ64ccRCabIMw+oCFizr3xc/m6YyMg+s4zaxG7ZIO4iLaUxxwmok2
5ZF1x1bg4YWFo4ooQPI+YVFlWLlJ4btpgU3CFTEHDMTqUAc1vpHOUB6ITWHKEQ+9txPjOMKtQwNA
AugQ72ahIBy1saRdAaY8/nKjVP9cbKz/GIW4MfMobbc6OLrP0iCAaOe3pb3v60leDE7sGzrc4q0m
ggij5MAWG4qDOgCvifVQtO59Wc5tCNYoWoVjbhOQl4p7A7ONMSDtKdgJsWHeJm7r38OJlnskM4x4
iX1F6UbLt0Hzk19wheMutAGg/tAzrT6y9RVHVbpl6Nhu9MHT0BIDnhn+V1QONNNzxzW5j1UjnqMi
7Y8jLvudKAg93vhV1F08a/iOil8Lh5mGKPJatn48AemRBYiJDIfgVhwD6MHPpVMQfpLYIHnRPgLC
TRyCbrrFgJQ1iHjTiVIzwy5qnm2raO8aT1++cKhCmGri+YXaqjxES8QjqGk6KgzWXsh7pdbdz/VU
3TV2BuNGsS1cGyMohni0oVclUf3NiVmkjZpfHSt65VfVFKvtVUXFU26xJu4WHOYIBveq9vgcuhEQ
YdvK9Uc7afpgVpPp72qyOqjYbDDxSMsAtfa2kvftCktlNlH8rIx8hk7aUV4yYkBPMPsUVep7pmMz
N/F6BbaXWgeWBH5QW+KTDcQrY2F4e3nsT6E/CLfNQxKW+TmOG9kksnceQGFFMf8sMO9+bjf/vRX/
nVtRWML8l5ib+ySt/9z7/P4Fv1+K3oqbs3yQciR0QNhce6nfL0VvvRNdGhkm+L/1P/8Q7ZKR6rvg
5oA0sz5dMXV/XIre31YjI/2KKRy+nASJ/8QVwe36l+aHgBKDMAjuZe5YsXLt/mKKiEaCyZLKto/D
BKYxxFSQPyWFjE54OuCJzHYHMSpbdnI9joxxik5s3eS7jwDym1158t2Cm/Kqm1X3yjRObP/UST78
76yKlWPzJ0GxxasTOt8+LxA1BY6Uv746H8BaZIy+dWTlUn/aiYUHUU+qc2VPkK2atJj3LBCGoJM1
O8R//W/jPf2nf93Dcb1WLZhYXU7tNUPgz4aRKBEF8K4UAUYcvZVNZAb92Kf+7ZpZw65N2u5Z6B5Y
UEJo3ZvJ8tNvRtamH9NSLT/cfkWJymU2T3j/u21OJN5eXaGjbVM7j+4VRTqtVNKIxf7ZkCYpE7q0
mEwiK82mEjGMRVbKfQIlHvuYwXaX0Lpm9Tm4btj3C5oZyDm0AKZy0CRljgAQgZaq7pgPL51X37gr
TbWtyblJqg4J3RW2qqkVvBo3vp8E/spjhe6qv2ptq21Zsj33CIsRIYELwTjvyOoOmnCMYWHFu7Yr
6XXWSgh3nKab7AqCXeBMEKgVOQk3TIUmakXGVld6rMbO/WyPWRQ6LXBZuHyrv1QvMBjoV/4sPwDn
4Jn5vBuTwtlPvkgRlgmYtdSQzZPfa9mj3qXAEYG96+9FrYPZrly9Db1koqDp8UXuBnPykA/xKD1B
bWVFFV25uSQLqmdISMm2Uu7YH2n+IdNUyKieCJ6Ft83GiSTLlD56Vxp55K0ncL5y2BwJFNGKF/Om
mlqChOMYvgdgAxjcsIpB/spMsw5cQoLkJQtR02jbby4C621iO9VDXrXTrovRwHPso5C2rljhWAdT
hBa73bWMqh5mEAL75UoiTsSwy/UUm/AwhDyp/tFZycWLALbODQXPmPi/LKQ9dD8TpDmHZeUe+4WE
gJy29bJTQoGRcTOMdUEzWBPQ5JWf7K0k5UjzphMJEdELA9H+4I3JCBaBvPef1qgP98aVxpxWbvlT
uBb7YLHQjbPiQTXmGzHsckQaNgkuiKCykGfvklzhb/1vJDh0P854AeucTnLTuHjzA1TKTRxkU1Qh
lcUPy9o5iVI6xDbbCwgqP3Ki2Ax8P0kJpEJWctBvu8Zv088hRXJ+8KvBAu7StdFpQWZ6LOApYRNg
T+SfZ1vUnwsyRmKR/X5inYWUQ30nYylD1OSDPgkQaKECVX1bads68uZbcCnVHADXUQx7B21JLzMK
6flAnpnoA40CgRzdqi3RFPdJLOlUR3bsOe1nxQKVnHL8i7l+WJo44SpQ1blNRuTjtNX1Z1e75tFo
ZyI0NBj3x5lUwSewuOthmPD950ta3WdL796RvYfKnSxS/rV2/d4AddiXNlqMcdsglGPhDIr+VaVO
hmE1HXj1E2AoqsdpOaRMxt+7yK7fUQf7dAn2wCQ2GXmQtzAykaKjhuu/9Kzt9duM/ZV+50ejSSMi
ZP3ZdoVP6pdWLLvrUQ5Yh/cJBovAY+VxjuaaGu6mVCwvgKMAgoCvNJdVUBIRebmwLrGM+dNGjq3L
kzegkJUnqhCAyZtiNmI2EDUIn+GtAsufQr7Ch/rZzwph+twuHeFekHeaK4QHNhpAnhHBdLb6Xak4
PVHcz1d4j1OnoqNGz6ZHkIHi3rqCftKV+dNe8T/VFQXkrVSg6QoI0q+woJKJPaifK0RI4Lo+Vsz6
hjvrihlaTEDCYdVBH9KGFUTEmwOUCOjSSr6/wor6K7gIi8CIzhOaUXIFG3kr4yjydOsYiwm38NjV
X52hvpnT6BwH38/svbGSkhCZAk3SUCSTJ5WsZmPjClYSK2PJWmlLBrEBt4k5AK/WNGgDycplEnk/
OWA1e/s7WSUOBaBpJLsawVsmYO2z4Lans1Vk9Q3YggQE/oI3XjVecZwafK8k9UKIIlMRVpQQbEj4
AGnP+RUmtaxcKeuKmDKuuCnnip5ivA5KYL4iqQB3g6cyrqgqzvEYcQzI6mmFV3eAaf87N/+3QBoG
eEQqhv+/3etYFCkJWN2fi8ffv+jvxaOLd8uFibFOPxicr2lhvxePvoEZzIaisc6sGZOvhOO/W2gF
v4XKlLx1x+VFWH84vjCDrd6xNSoasuF1DvMfFI+OtY7G/1yfUTK64BZ13bdc24Tb8dcKKXVSK0Pn
kZwmKAfpZpRoR+2VEyOvyJgZ10Fo9Zl/YRPYrOm5No0WkAtwezHaoObQsrgjtHOl0WDSBExTXCE1
auXV9Fd0jXHF2OQr0aa5wm2GK+hmRpCJl0h0w7kYS5AdRQRYadNfETnRSsuBdIFApFsZOssVp1Ot
ZJ2lcM12O3DMANwZ6wgvbwSGx0IC8cUEwP3urZQexaJxG6MsZg4tV5XZ7FGjhkY8WuLsC5SUHYTc
29Fik1cOPWNTeEDuFQ00XzFBzE3Ti8yy+XFaKUJtLMqnEqdVtXWnmklQRta2jUdHR/TpZPKpsCWJ
svHYoFyu50M8OsheqblvjMTbczQj5knqtN7ZFZHVAtYSbyZKW1D/Nmx1gE0Ccj+KE8aixcUQk7P1
E+sjHmYJMW32w2oxzYdeZO1xoAgME0M8JM7ShTZxmFttTp3NxAXxYLpaAZxvfLL1EThJUXATyslN
vjsIpPeWW5v0u1V+Q+ZCEabO1DwNrenytidpfNv1nXU3JhV7B9Uv/VnnZgMufxfJtvyVDQ45ITlp
S52desTaud0Tjc93O4oIJ6dNDhwtYeze8Z/EXl59S0NC6GIfk4V9GsaaPPLUry5Z25lP5uRPN6Z0
x4e00xvWzMlXJszkE/XSGC7xdFPo9kzQyroGEWjtWH1AQqqn8lK0OSO5vOjuBCLdQPGOrPEjj22R
qTsNpWCQ8sR+y0lx2Vgd8Ztz2oG5m2yxNWxeKanHMXr9KH5evDXcpPDWIiKramJTK2q7rY449cZM
QALPev+j4M+DMbKKRwaFBUuSKfKf3NSWjx7WXCp9ctE3Ml6WO2v1ZmRy0PY5ar/9ovXVkw4kjBK8
V2eRW9Ya1L1hrwKsn4/9bT2Zy/vQuna61YgLP1lr8IO08oJ2wByssMlzwBPoY8kNwFAFRfukJ87t
MHSNixwA40QDKzrwMhxULDHIJ+74DBKvyzymjzQVOIt60bSCMdjy5KXswSP3xhqgZ3dN9TaPffaQ
mO29pooXg6D3EMHmE7iTYktT+L3DQn6EZPUym0mF3LD7KN22QDCEYIkFgLjB51QEFAw3xfxDI9SI
EoK9LxyyV1TYAK5nPzqg6NZuR8/3txF6ypWm/M5h2N0LWU47rUMxU+SxfZybznqxHA1/QeaS4RS1
OsQw5E6ZdnKjxEYPJlBjRyDm3LIlk6YRR9KoFkUCGZroTaOWVTF4x3AKT7kDKbW1gPdNWbkdR0nO
xghx28qzDoypWTxiFY8JjuJtJi/GPPq+A1lrAoZWYbcOV6HMfskn59ZqhxNB7eOxZXybh6PRjSS8
qJfemAl5bGYbk4mRVDxgdUclfqloKbDeNAYKt4eZ6q1kWGnflaDe6gYSpOMsPkNgpEqWoMdLvDR6
gL6X3ttJ91lBozwCSGs2CxkSjkQHt0laXX10Ld+yXibkrMlC3MRFVe50YfOR1hGOgie4ymGLh5lj
l5Ub511Rs3EJIFd+LL2PyjTifB6AbJzTeZo//Jk6fIPmrblQYF0qnRA2es7yvgaM6W8Gv+jlQ8zY
62iiv+32Ev49ZaI96Bu4gPVR5gMA77RSRVjLyn9SmfsLHvUYUGYZ9IBewSzNM9Bzg0nwGKBWZb0i
ysp+ioO6t1eXVOpoO2PBIechQNpBrZ14xCs5EnH8khQkqVjU9pUiKVwn+darteZ7rmUYXhJqXn0L
PVM493nrka+c1ZNHFC6SjvNktc7jxIV9MduIRyQf+egdWzXYbx2SsFNCu00NRkX5pfj0I4FjzEgV
pUUuYD9Huk9NoXkixC/fnghV8k7NHLEzJGIZeXGjjnNqxqR09cXFg55NuNagufskJ6k78OEbvUvP
6rYDgkWC4uLk01sXI1DL2wyxy6yscwzcFfGTJV0SkEf8OIP0eD5MnKZs0BbUNhztv0iCpWHFm40y
HZrLwzyJRg9dMqogEcJ0xANl93D9LKB/eAzM5rNp9fSdO5nwoLHsbztzKe+jwfZ/6VPSI1kpIvNJ
Q9H9quXFclfq7pEtf/GzLE0Ho45vp5s0MZueVhdPaOxb6dGuhyOcQtKUqR/mkCh6WD9+xLtIQkfi
vfTDbJP/1hU/NIJqolPJ8rdjeZCOj1FjOS/cI9jqpiXe9fMstKB2CRgnt95I4mObTtP3PE19i8Mo
jl58FsMPE0tOPpVzoj2kmdPJjTDL9j0jjuXOLCQQpCFSMBtovpYjvrr8h6Wa/EmO1aVg6k7C7FJF
x9zIy5DUWR5WWbOIpQ9uyLYZMfRtBLk55XYWvn4LEX58txHA/SQgpvnwGJPtyHj2W7LG/dhH3oKl
AErY8FDZnDcbs2th3+kzY+cWVdvG1LwOT8VMCIyrjfIDH0XlkT0V9UdpKHMMszRjxoPePXttmAHj
Eq1N9ZRZWIhpMs3mzlGyOPLMpdm+FzqUqBlRNgrcxN+abqu/Y0+PrG2V6gCZ0VWxMCis9IlEJ33f
mLMbVBhOMoyRVobuIMm8jY1JIDBz4Z6R9TXkAqp1umXpRH73XYiDj1alkIDCvNbaNjquPicT7PQx
p9LvdPLR6DsVdrbtn9kSQ8R0o1qFk5vJY+daLcCiomrfSWRbNyVx3xlBDzzzLZ+FrDBCEsC6kVmz
/FzZireRPsIUE84XFh7/m5tU5Wcdd/XOTApSvTjisanMLI+1YPRzTkSb5fExdXX31ofL8THYbXGQ
iZyJ34lt+L+zOZtf7si2REWG+eKrhHhXj6ADa4OtCE85ifaH2Jv4ZQ6Z2TtkZoLTJY+aYRUZGp8D
w3Y4TLb8YMuuHm1f+dBHJ4EFDXBttI31seezpHdopuEm//Ab0SDSwx6x4g6z6C31VfVtXpTT7cwq
mW76rp/3A0rfBIcVmuLSNQHXI5/Xiap6ayqXADB0VoxHgsHT0Aggd6xm5T9aytfveteKw9iH5cEq
Top7p6A29AwC0RosCQyv2sH68t0FS7dVy/iF5ZFL31uOFoYUzTTQmnWpvmcUFiPPF8t2hHlzFFkx
7BcLAd0izQJxhN6fDS3ZOj2JXQjfoYelveP+dGigk83QVago0Mx9i9kBfcGPiXZDrSNy4acJgwDf
WX+biAmVAGVWB1jB1lm1IVuEa5tb/8PemTXHbWTb+q+cOO9wAIn5RpyHWzOLZImkSErUC4ISZczz
kAn8+vtlye5LUbbUPs8dHe1Qt0UChQKQO/de61vZS2OGRHR2+h+NkRS8Wmx5XUdt8qGIVHGPUjXZ
gyA22B9E41XXKOY30P+DS5KQmA7Bv0lKGR8DVNX9rupa+lppCNusEnH+scco2q2SCN89Ugtsitum
Ed62jZblMjes5ihBDV3xCYsrAfzyS7Skw45Yu+FQNu20iwlCuGiL2N6IfPnQzGSHQOaxuufYbv0b
JqjGV8tMu4v/jFf+nfEKtDHa7n+/Sf6/xfPn5/J70cH5R/7cIjNEwYJHl562jsUOlan+n/MVdGLI
DWxmJH9OSv7cIttI0pjHoDA3bcdDk/Zqi2z+JgR6Sbyv6MugcP8j6tTbDAF+S2DrszCFFqq9jfvO
LAqg3naMQ2gAxSUBbl4OY+j096+uyV/MSd5OcfRhUMrpFoFtBuJtHsBi9R1t2sk49Itj3ec14lR7
NIN3JSV0+Yu5iJZJvN7zcyzik2xKCOZQ3pnd9XoqwneR9eFkR4fZqsN3ptdN155r2UdQK+qm8fAx
/eKAtvXjx6PLADPXpD1i2Qy/vm8zIHV26S900SGdyYWlvV8PVzVC9HqFSgKoShDK8NHUU+IdIP3J
xjJCrNreqyVgkNaNR0bzEwENOJ2hW/EKO4TEE9CfDDu8uirtrhjFhsy/43AvFxRXpTcL9H2qooS3
ytsiL8J9gWzuwQJEcQynrtkZUZmeIgRNJ6SxLnqpuEr2c2vCEY37edsOWoZlOMvXMEuXxyR3uke/
ia9NQte30i/AojQFXWXej9eOI7xgnWT2eCv6sfwdNWH9brFl9iBMOqWVGRU70JrV2gJyvNZxKAez
ZjPaLq3YBxMW5a6d5ZaBCqX2YPeXvjXUp64JmG8Xuf0MkN84FJ5sWW8MeWgJuwXoqcIIlIwh6i/w
JcsrUo3ULcLhZFyZrUSd3QUObn+BQDk3QplvVMKevQW2TZxC/6RndnN/lVQNcM3KZ0mUEff52kxq
XvWmXVafx85vnrIxDj5ktCbuwthk4MQ6Gb5kqAp5oYf0Elba0I4POkvJJZwge+D0spPPeVIEoMUq
p3hHBjD4C8+J6yuf+Rv4hUo+BrNO1EUdsRFI29j8IoUnqClz36W2dZeo1MQ8mM13SRt6256S/KlE
Ub2rlTmAbvAMd6Vwp7x0ZZnsmVl9mTVLJyYX8DImbgcF8uIm5bbn4iSgO69RACwfGMgat3aVLlfm
EqHV6TEkX3jVZBqw7jM4JwYUI4dFGMO26RwmWfVbe07zKzOLx5cYfdDn3NJA9SVm/82uPQ2PXAIy
ryPvSzsUa2nJ7lQVJhppH7UFvWYcUw4THOT1eR4/hL2B0iZqir2Bt2K1GCUCGYX7pRaOySiPLo7f
DJcZG1h7pYZ4XntmkD27AZChxfA/2dFogxbycH9ivryLZCGuvKS/cZWUzGoC3+HW5umh2zGRlucI
UJDTV1USleR2xnCdi2r5PCgCXPlm3c+NyvN39GTEJl+G4Q75nrGuhuCubcN0O7rLR2Ps7JNYoG0S
kNCf0N1TbYTMi9BEQY60wglXMhkduJ190DbikOYoPGHqMpKev+CVp6GFGHOsNxDosSCu5qChib30
2bTJ4zJnUyzGOcek1nrLVUD6uLooQhOt/jphWmiuIgMu6GPeS02jxYHRS5wQsL0340zK1b3TZUGM
CYZmYDDJex+K/Ta0oBJs3Dnp8JtFOVFRbgtTB4JvVe0xLXr+R4VbKdj5cy7cizLAz7CB1jaTVpv1
qU5TKAdvF+dyie+m3OVv2k06xSevZbxE0mBXyZvYM+IAca3X9sllGBlTna76SLpPokl008qsImov
iSBYPGZouNxdq0LXf/HZu1qrBGiPgeK1icfuPeC8qmz3VtjnT4bb5O9D+P77ztSp63Xpu4fJpEPj
Q5ei0WULqBBy9Owj6ZCkQMllQo/lGkm4dwfbPkoRtVeWUu4BaQ2tTQWaiozlJbTuRYLFkNaP/r/9
yCPiax7lF09g6MWQVNGVANN/UZNmBWXfqWb8voVz0fRmdUyVDLcDyJgKnxCMLQgfsr5sHYfa1598
a2d5fb0purRCJhwO4OFNlLTGTGKzEUXhJ9Xxpxbd1fulN8mFcytjbNDLyfJW2U7z1fGc4IoTSVFN
Cae+bEimWDajFxfJFvpffRGYRfiucFPvuQA0inWqmKwdkq/yFrMJZpk8KDk3gw0oQDFjKH8XQVc8
2uagbuANe8uGOhPhbwl+EX9vjchO1YzzeW6LzX+qwH+nCkRiY7Po/30ZePo6Pb98VwX+8SN/ak8R
mFLKUbexzJ+9BP8qA6m9Xo9GqPvwGRKb5FqoZ7Ai/Ck21SUhZRQoPIcCyrX+GQzvrXjERJujDwOb
h9JF+O4btWkyOGqqusa+9rW4cJYOnUrbMjpcwQU766Rs241qalT8Olijtlr4PCxiW+kFBfv6vkUG
qvWMCAhy4AAFG9hWQfNfi6YFvzBqJSR9XjSRWh3Jy57+3VkyGU4Bb7tGKynVWVQ5an3lCPLlqdKa
y6VD3MfCr6WY+VmWie5P7lKt1fS7rFyPZwGnr7WcXsgpYm6Enr2O49rJ8FfZ6saZZxLC0ZHL+BA6
1gK2JM+IwoL0NjMTzvMXxj8tmawoIldSluodXf4+XqGT57OXTTnnCFzS3L+o584hYsoaVbMHDMy/
tWlDiyMQmfmmTdx2voiZxGcbtIyK/TQnWF86EUvfCmpwad+KoKlvQyeL75Ysn961Wg1HItGwIfA9
iNeRFstmsvMPOv6wXWdOvcSHFEj2TReMebUxHOAdDaudeIALOPgLxtzIpP9ziCw3HfdlJGLb3wew
lWN8XnjwiR3AfVGZa8zM6mTj7K2s9TBPxoWDF5ak5iZukc5nvJXwgmzTACUsZOcGTp/NikDvtkNU
DIeEWdikTjmCjTDaQkfvwlVT47fbwVim/mL8ZXvMZo0ki95FdI3JuKrpIiNUHGzkj+04kR/Zm8aU
bFjtGHYdzF6iNxQdPTtATv2kbxw0BIvK3GVnKEBmoG0hrkzHYRjHxjxZc4lxGCsVklu5lDQ9kd5Y
H2OkT2J5guQ8V93LINuhLFcYypYiuv3PC+/feeHRC+PV8/fvu/Vzkf5ed29Cbr/91KtXHqI9h1mv
QB9HTt2rV57zG5J6E4PJt9chG6b/Pxw2LdRsjIW1YljLB//1BmRubPML4ed9E+P/o52vpTdlr/aJ
psuOTVv7PZ+Xu8P79vtNG51y0OzjqE7IDcLtRLIIUx6bhJ91jmDslhp8Pma8IwFTmfnwhGxnegAT
RyuzD6s/zHtf1P+Jv0LcLea4rv4LSMFNzeyg/5//tvQk+s3ZOMBTeSdTe+t+wPdnQ0XS5CGw8RMs
f+sU53R8V6Nfo1mDOFkzuZDO+OQjDyaDrAyGdt1mHXqIaKGDyf7Sr17CYTDf8TsSLPFFYT0srhFY
+9lzo688nJbavfq+/+KMxZvWgb5+DlkKTPcp7djUv7GlQYROWOrm4WQrVL5Y+pfigVdFYO8Gf2bO
PjFdz8ijowBb6O+zm81Ne1/iO7U23VQPLwkBNNYaDD0BWkOKL2ooE/YWfueCV4g1UzUfw2PZhwlx
V4z4H5m9Xua4kdQ27Q3vmk7fVO5//ql+/Bp8jIA+XwTRjezH9Yd+RYglkSaWRsP4tRqi8LGOGRCs
ICVwazTVqG6k6tAKRFbx8eeHfdNAMH0WYyugiaCrBv6hT+vVYV1TxQ7A4+pUBYt1olU+nhAFrdMg
Sh5/fiQen+/uM32kUIt9nYCV+yzLeH2khnbr0iK3PwWN6Ty3kL2KPeBx/L95k2yBLxQLXvY5qNeZ
7cryVzfNG0EGH5QbRbg0sGhraUnv9x/U9+00iRkNnPw2d5/LbITmwkSv2LtL2cMswKRBklaW7GXR
Qkdq89r/OhRhfyHD2blSnt2ZyCKyGsgJzNsHu2sEW0aIfF8bY2o2JnBtnwA7AK8H1/ZARP386r3t
9Ojz9/VrA0E0k0Hf4Z32+vKZ3ojCgYAIsGURDIhuoGqwjHyodD7TXMVHmaT55zgImyu1tMnOqx2V
roU1+b+zdi8wtJMYhnqdTV9TlAkvxGMm/vHnJ+m4P3zJLL3cRCSFUGrydGrh8KvbCfJLanbJYF/j
E2miMNgMIaHZFBUo/wc2rOtOtebtVM44kpMk8dedVWFHQfBWaAMBM/ryDlkDrgK/kPEHCYnxAt8E
ABZsGA+eNiJEbRXR6tHuhHSwcSpEWV+dpLYvtNrIELN9Bml89jcQaFEeXLwgdyKLb+JZ53YVo9+e
oHrfD2eXhKcNE1Y6C94NzrgsUCeD7KrQ5gqqTOeYaMMFygm8F9JMnBKeH5YM4+zOkNqoYWnLBlbx
Lxi9h/ejaeDnkCUM+KhvxwsnEuIed6HM95FPospqYbD5OTx7Q0iXMuAcYhhpmh5LfF01F1YbFi/p
1CDhwfSRvwc9hN9k0tYTDIGYKLgOewvA9LuW6nHrgKPYWZb2rRToY+P1JOOgXU/a2lL2NiaXJiSI
28D3Yln1cGCpEUCitDEmGPziI9SlhLIobEjDG5iHhZkh8GGUy3MAP2OLlh2F+wSSgCJJmc9CW3H6
WLtylrNDpzq7dZQ27tjawjOf3TydNvbQbysPFX8VLLX2/eD4wQME/RE/kB8RDuafXULwVKK1ffYO
dbiIYkf7iaS2FqVnl1F2dhzZZ/eRsn1iTr5VW+O32mv+VomR7abrsl4ayseAG3a8yusv4o8ibvxW
04GgLXMkv9Dj91M4DtFF2aXsXDOgeu9N37AvSN5DGzryHUQrOpZIOhaK5YCQmoj1kJYhMiQPuLO5
7orBit6hZtHVZT77UktYinC4IiJF16DyW0U6shbu0O9QqLJD0VUrKkVKWIvhT7mrzqUtkA1d56op
9djWwzh3wbJibVrXfVTSsAlHGe1k4QMc6iOqAqROcbmsA/L2SIxDAANlJOkMDFm4YXuyEw2wfHWc
Br+DzfbhIpi1IJXXCcbg5OKDiY6VDSSRxJ9K9e0yH3oMXx2YhjiBfRjBomixU/VVCnbWK2dq575s
1q6Yi3QNZRK2cpe2KWmDniM+GE25WFhiPUbE/Nc03hWZSSYaCK3qAyilsLyA2zEU25zZ6d0y0kzZ
YZYSFhjsBBAYUk+RDPuom6A9sRjbxyxeRL4bG84AECOC1G1gEf2KHmdu5HUZIA8mha4CuxJZFsQe
OO7FBpsx0QJ+NfF1pj7J9jA8M3v5SpM3hOrCCYB9g1TRXjChcg4x0CTUYnne2htkTdFmGSOwVIbs
mvAGkFDmIP1vMyJ/mmwxLmkzoy1qIoRpfhL6zZaIy6W+SFILtHcealau/nv0bWn6cfswD1sTt2gQ
DKhS41NXzfVsrFKeI3GyFvqkzFkndE33MzP28eQ14YwbnJyha3dE97IHIJbzA2Fpc7WilKScp8Uq
quTYzmWBgF66C/q3IR7unUy4z66K0E4HkLjs3Vgp39723oJDsSTsvNwUNgi8NQaDbYp65KmgowkT
Lc6m973ryc9Nl9iHyZdxhMfBhXZGUiq/xy3qTDFAnKzTohrbue0H17q3BoO/IT2jD9aDNfuEG4ky
Sw8dpGJ5UeGwFu9Sww8fCeLQN2eWtT0A4p5WqiLdKSByXFsuE1lxYjXbWuuSFSx8tGlElduStyT2
BcKFMdP1YSRukG3n+Z0IGKdfKCeT4/WgBl18JrO6cXPDU9talhy6rpeF5rAoh2UPeU1/eH3qkvcT
50X86MlxKz7F2LpcqgROyLIO84lHpyniPL2tOp9HvhupCmL+He9UMVTJu9Zy0CaAjk6QsCe0Hcfr
0kiAv6fm2JLvZMJngO2ulW78b7p2fCJeIIr0K+rkoSJIlVmRloYj8w8SN+e+mGPvWVag1ogrow9v
D8rsL2PK3AynbZVn7wNWi31fmdapDeP2yTEFUiLA16k41kEcjiifa2Avc+e3kgJ3ttEScVnXpt/O
X/Iid2/U2Jv1ocXHn3+QOFL7QxkZ5e/zEup3SAoVesM+ILC3qZiTfsdoKvxgmFG5KyVbdJQ0vObm
TiZ3JA33l2EJzmzjik7EvPZcoguIiQofu8yY4m0hKh6TxYjs8MKpaNZ8Ldkaz0f8XTwbUr+xt5lr
cEUVY7gti4xsL61uJHg+CosBjSoKcFDMXZt9Yuod3hszZfpxCYfOehn6CmVRSbtqukil4FcRzpqQ
7StjL77AFkTsiZFDrlqI9Ryu1ewX7zNkfERm9QenVJN7WCSd8HVukvC5b0B619eVp5wrAsc0o7mt
yukynmWTrIGMl8k9lQjkMp0JteLV2U9YW9C5rEI5gUCvorl9X8StlX606sUGKkV0Qz4/NINthPyy
Hodw4oNoOxpRIz9jNoUMUPiQgS7AXli3qjeiZd+NbQ+MG0XDskL1l9k3oBgX9GxeAxq6xfSBRM7C
0AV4PZO0vdDZIrgLKuRl3QLyDz5SD2Ne2arbTAUdWcJXWu7+HDeSv5kB8wAoa3qv/SAJ9LzPSAIF
Wtil4SP3etnfVCEey90omjDbBWXiSdCOTyIYZYAtI5/8B1dUmKGlGw/OtRMVwXTXRn3YsbhzRwOe
tfk22ThgCk7tIWf41DWJfSOUWXgXkapDPpdSRnydA8mWm7IHU7OiFz8O10XBbBB1Ax2jPglgY0hl
mugUCbPdzEyjkRmS83V9rkr/k1N1Pzdf/+e/n1/KtKIYGrr0y/BaMS8s4lBeFfCb5+H5v74J9E/P
JT95nX5Bffxc/cUP/akhEL85FsEoIfkljLRdTSf4U2Zv0kjhXfw6yvLPTkrwG8AYU8CzsT3a1zSM
/+ykYN/EtGgCNHDOsn1iLv+BzP5t7wLGjR63s9/QYn7HfAsuaBXRym3RQ3hqnIlX7hRjtzp0LqF8
UWJWHr3QZC7J/sstQz6kijRd1cwJ2cN92LjPPm4i6v7ZzGyyW10GGnO3YrLqZJexaKmowojm5grH
WNf/YrvPJXi9GxZAdRy6LfhVtcdUvD3zoB9lEXULMcS43+6Qu2KSJ3j3ap588yQNRPy/2EAS5PXD
IQH5WL6jc208LVD4fm9mpIXdGGMdX3peeFUPvpGtGfdY3j5zHNqkq7w12oOFlekplGRaq/XoTL4D
9HCcop0bJ1Z9EfkpbaBl8nWB5UUjOVsYLG94N1F01LpPkRAGdl8Ii3XYiar6Must3ooxQZUkuORR
56Eta6leXTVSyRK0xLU2vEndFUsbbATT5WcoQ3W/ylptwAqTiEUGJzn1gkQ8+2fx4fGNoA8b+nFk
n2VAgoAfft9ZNjeBtAv3ubMZ9s2OwWtrGRqLzNEaRJkPloVVKQ1ZmxAsqBt2dCBF2yQW95YFvfqP
4rHvsvbJ0EVG7ElOQ4k0AAbjiuZJTJLawatFm7xTSckZYYWzL4CrJeqhaxlKYL81BHNBZOf9pagd
X5yWXDIq9vzZaz4Ke6SSGzpwstRLVEkGM5LpbukqcW/YhVAfAOgp45MtBq5cCpgjxp1UUxOhW2A/
MHUsF+vIMzh0AcSViQbiPLUV2YSjn70/nSwDN2VyEwHs91b0Ustk4wDuTNdZXrnPGbXe4zh74ePE
QIMYE4lLcdOm3m2CE3dZm1CQoW7ODt+C5wxD/5F6bWoOyFg077vOqXAgpnNZUoNeCUPxoV3ez0vN
1zrRgbEuYwqN5Ljor4Q0H6Tgbcr2QDZ2fRm2Bl24tBgIdFuYVF4nsVxujcBMlB58qIMdO8RLtG1q
DVu0OzyERWhxlp3nS38D+63YOhGDaKikVrYSUs333iCwKLihAmCdgV5fLe5YP8fZ4F7PVFuPBqPU
k5waXBx2Hj8L6aSH2igA+6XAW5+rOJ8+NLZJvUtxXrMxQa4zyYlyNckkV7wsonw+CuXR/yO9PHw0
GE8PtyIl8AXggq42sRtweWVaet07pqOujZmD8UxBuk5rW8jonSAhGCTjjhRf2Ljz3aV240jiTuax
eeKPZfZ7o6S6S0uTNdvDIbVG3ek+96KigElqJs2z0N98AS7ZWxmR5Ltllk5tsPjkFnFleLj8rOKh
zJuaLSMDkKb/iDlS3dGm5UEgGJsLnAL09/Z5YdaXLhIESNaq7w7xRGtrl0WCGZbttocxWVjf7Wrk
0vs1WJatxyRrAe/XU+soBj3YTkJdxZJZU19WSS66e3bmhvFoYMprrwacOR0i65AzKWab1+8CHTJ8
wFFd5nfRlHUHhUOxXUcT4/FlcnhBLHPJteyGgWupTLykRKfEXIjGLLsDhQh7H4e3SnLERAUn6nwj
58rgi6uNkOfYm/RDMUBdXlZK2rxDK6cGZzwalr0OrCDxPqoiGAWxoDhiCdWwzknx0sLbCGUebHbJ
MSngMnXwo7ijJLU60Oord4yHFzsKhvxDx/bSojceLW6Htr+qvGClYvbtWx8xEYiY3OI3mdxOx771
+c6HorNOGU1/9SGA8p9/df1KCOhUM0O/bQkCWrwrWX8WogvHLKaEqiB5iRUuT2qjRNigdVzLX3Qk
Qmx+AuvH9iONg1Nlm+FHdxpJM1ms9z7EErm2ynp80LvNbT70yYYbo1/bpMlc2EUIehKsd45HYZI0
IKzZ3bDhdw9GL0H/MMJsjfRDnDhjv3Ma3Nq4V5s5wvfQ4E6Alv2o549ruzQ/GeyzVwMJOSR0VQMq
d4lZwMpF/LnoI/+rzlNG+tBV74bCuxppUc3bvOjUrVf78ScXlPMWihvp6RVzv6CNqk+Wk5Q7UZlx
tGZq6K7Mwe9uwhgFi48/zsZ6Da08beLiQWS9T/BSP+wWLf4xJkXGekeTYGLv8m4qyPtwnWncjijJ
bnmtN5+ycEzeT05xI326WfsOU8yunVviZbK62oMDJ9Cr94oHWTp9vOvoW1yFLGCbIm+XY2GE+Q4d
I3aPFtUS9nBq1HSy63sWneZj5UL332QLBAEan/WHhMAPLm2ZhsBu2MuvPZ8xT+MpGyDYVNKm8Pvf
084HGTuSByyWLKazI8TJZcuP+cx0q3mlZsqBTd+J6bLtwfQGBbq0dVbY9YWfkB0bu9ZtFtXNXtsQ
Nhjomo9Z3jWU8WLyLqo5ohk4l/54aolUex82ibc3ILPsXCOkwQTwLdjNFNsnIxnaS17YdHiqar6Q
Bvb6Zchp4vVdhwGMzXE7ztkBQIJ3P6XT8mKaRUbsQ7iQq9CFf0g8/nYS9WYCQklEE57/MBzQiUhv
FaFtXdrE2APYYOzcHQDiF2tT2ixCZyQgrHQ8vzzlh1cl719Mk94Mk85HdRkSEvaFZZM01u+rIibm
iZ9INzy2wPyfUiflxdAMggbHz4/zZtByPo7ncxT0fwhezTfV14S6bOxDmm/A9PU71ex4Z1eqeaJ7
wwvjnx+MwRSKUApkwqh1m/5VG56shB4dFU7JoEBhVNeJcwEjqFgTqhJuf36oHwtZ3DYB1w19LSOK
t2qONqYfhsPfO9rebJ3OediuDIt1Hwz1Ze/XweYfH89iH2JxmzDERaH35qNhHKiroiT4QSXR47cl
qEoIkoVA3lON9OnM5f35Md9MNfjutHjYDFhU0Pb+UKzPZewMITjnI/nyVFc+yQqwkcOIFRjqOWug
w0DPXsMl489Eb7B8/PwEfrxJQa25XGfTh4jtmm8+NMyk1lRF7h2JN+gOENPsC2UhFftfHMXHUc2A
zNWJmd9f2iISEq1Y7x1jiJkANJAE+8Esf3Ex/+qzsKEMXNTSIQ/em6N4tMdbUJneMSS+feOlfrEW
qvlf3CauJqsiTOXLY3D//WfJdXB2Q4rkUZB2t2dgy00xzZIW0hwN1mloaEf9Ykv34/uLdzrvMD4W
nXwO+/0hqxQmsiw852jUkffRQqhzXMyJUmQssFdXwUwbxOsXbpGff20/vln0JJzQkvME94cnIhQS
7U3jiiNBIjhCIUlcDt4UMJPygqufH+ovPiI3h0+CKY86jk/x/UdkJtdxqFIcz8rDubRqwiSH5olI
Et7YegeHTzD9xXX9q8/3LQ4bFRoJ1W8OOplpZSdIKo6F13aHqnQ0+SRI9mx0fvmk69bEm315SHfC
dRwIS37w45OWBF1g8j45YkAKAwiepStXqBCKu2ZaulOdgQZdRQD4bpSkrpPUWv1paicV7Ryjd9hc
1O5zEYv+xUp6m6pzwd18E+Q0935xWf7qTGl9EGeN54sGzZsFpUpdmc5GxB2uxwTrNErRlCuD9XLK
6BmvspCy/udfv/Xjsxsyv6euxAUCYMHX5/RqXYkL+iURa9zRANfbkVqiQYGE6AwvQWexZCZNpO/3
LKV3TUzk0zS5ejqUhuqu7UWrUxdHmodUSel+mC360D8/wb+6Jrwp8UJYNt/dW2WIiWp4mQKe+nIJ
KLpNN/tkxYZ97AmTAMLQmr9q4/xwb2IP10+DFs5gaHx7wDbtddE/L8fJiZznHj07KJG24jZVDbvx
n3+6vzoYfSMbvHPIq+btKkCoIRLuNpyPKlbqhlDd8MqESFusXLNhl/Tzg/3wVfPJcNKSV2zrFc99
89SRyGA1dG7noxe5bCzjdODO4kFkl/jzA4k3cigRABDzdPFAFobWZb25kQtI6QqXsKSC6BgUmezh
oA8F/ZA/REYNJ6chdwVeZYyYmaEh2oCi8e1uhauYZbBu1R3KB/oEhmSztO6tpXla/K47mOiWn0K6
XvbOLHT3Q7Y5m2MpEFAOcAnqX/l/fvx+XC16oGEaukh53pZCaYUK3y/7/kgyfbCRxE5elqgy9rFJ
7PHPL9oPNzrGIe4Bx3fo8gKBfbO8EYEihgnfybFjdnvB7IjP38JR2hpCIQOt1C/7h3r1eiUTc1jW
/ACRkFbuuOYP31K1lLbVdq5z9FrlfPU8MR1JMwgfzw0Rz+/p6rRExTzUSolfvOnE21sE4Z3woNzh
fzKFTSX0RlbiFNGQOjLNjpZFJ2nZmBnRIsDB0dnYYg17L/jsWXnubKa6t/pTGNc8gXYXpwcxzOjZ
IPzMd+ZY0kVcztPBtvP1xoLkCYZXevLflSSt7Ud+/41P9BnU2ZpYEMxpca4NloFd37pZvzx2+vYq
DBaD/cyIqjmiKmMeKLyegSTjrnFNeB99v5zGEQS1dmIkE8QASa5d02DKYeKlvkXJnJ06bzD2ykm9
m3omqXBfgw9Z0cWukKBAYjCvaEub1br33TFk/Nc1V4Sc+tZaG47lpp7bhQ30kh5lkGocXuHigh4t
bD3Vamwxd9L7NqGDPNtLVtU8M1ZG82hsrMJ6kV3A2CYzMp4XdMy6GTrHeXKDcI4/I1BmuO3VtCj3
IZLo5OCRytmuq5aYue3SAvY6F59TDo13FxJNi1wKwcpTUhXu/DvdchLZciuGhg3nSoV4XQND3WFb
L5Mbm2jV+iqP22m47e2eL0QQtNJta6ts8rt6MVkvunGwmMCaYHhzUwRXsefV+Z3fWP2L6k0+hbSR
7X61vWp0rrsW5MralwVfszJTfpCPzkxccrrvGzDN4TYXmXM1cTUnOhojvbk0H3K1g8nL4emD0Lki
EJdGeFDOHiRUW8suRi+JrM+L1JZXlY3Ge1WnHLrNF1atEHkGLZyksBl4VxKoxJ2VGqgFc26X5AaE
fd2tmY/LBsRq6lxMU8dIfzMOk7FeALvpJD5e4e4ScwdV1cRGQvgy9clxgOp4kSjyollXrSk9IVGj
pwWXnQGmKtjDrkQKyh52iqm6e6vC1b0PUpcbrEIVKU5G2rE2nOsAevbcfUvs0WpIvJq+GVgke76M
aIQEADGgvf4eDgR3B8ukbr614Nxi5GTsRFnftAVplKC36DEIwZ87P1ZwYwruUJ4Z6dtZ8Fy5Ka23
86gRHVKSQmFP6c2LweE13nkud1EbeOzMEnRd5Vr0umduZ/34eYbeNu1USh/+22gGtOdz5Nq6kIgd
arug9h34vpnuxHa051FZsP0h+40O/Hn58z2yyG4Self+FX7rcVlBC1TZrg5yhuoksfOYlo3BpKGY
HS4sMDIH/QkQ//S2r1pOxDLpnewggPR31WK16tOIfsKAlO+7KA+COmTk76rCuveyDEnO2EXp/DUw
mGRsMwg3zu1sNXSBE0bPEla/Jf2S9ZgxAAk/Ce0K7hWHaQ5YEmew/Q8U5vkQY0Uf6oZ4EIReBH5G
0VLSmzcKNzsWHWNowBC2tHZ00JaAlgSEg2NpmopWGx3yIaBBtoxTJr+t+P+Zk/5iTmq7tp6F/b3k
/BH/PduW59dz0j9+6I85KWkdAhqqjuVwoKijzf3XnDSwf4MrxkINtlZL0TUr9Y85qR3+podxGL2Z
XNLSMF95bjwU5x7ruu+x9gnh/SPPDcjaN6s3DRpt7uFXchbayPN94a4jCOp6jq1DEJAMLVdTHaw7
M0TGV83tVSrtraqiT3MVuCwiQZw8mICF1tSi9SWy2fFk1x7DuI5gcR4zC2y27wY3yRw3l7REivu6
0qssVfJFGw3EREQKcMfYPpvkIXTphozQ+AHaR/V4Hhc2peQVMgmje4FyXl8SBBxeObNyn7/JhpRg
7mE3BBGxrjrh4+DVxtdc+eoht+tSfdX9Qz87ptCBTkntb7sSfVOsskue5SbYe1NU3UvbiYdsFRuj
cxoHiqgNPj3j3nDcZkDUV01b2NO04VpycHvyH5wNzR91sjoFLjNPgk84mwNxCbI74LKACDxYrI1X
WQPEfsw9iApUKvU2CqR0d9CdnFXU558d7HKXsR5cuMHibNzOyT92yFO3rhXBSmfCvgYaIx/P9Qj+
bCvGGjOm+7opmxti6U0ftCTNOlNNxtPQF+lm7JV6SEx6+ThpC8gcy9T6j02fTsPa9xSzmKXTQxyF
zbbdRedxib84g3jXnnUaBry1+w6kyfPYOBBXvUJCJtaltPay33+bknybWZxnTOFZAzYLad1/K/mL
RkcDD7Y233Y1rRN2tbzY/aGn7LEbWnHbwJ30EpWQp71mosPb9lz7Wl1BfXH+47fiI2o8dhLtWPH3
sHnxM6495/5Vo9ugIlxYHVi7o8fMCXQ7b6R9MSCTo9WWxJQFsXLDx2/jx7NG3hoNXqVdADuTW5Ox
s7BcvtJyZPovmVlp3XFoX9jJ4D43qkCJhgKNqLFO9ctlSPIweZi6gyEYA7GeOAsfiMYVv6ftmEoP
eqVnoztzApKVgcIozthmgeenAjyXd3E0Mdd0586GQYsz2dmQTsUaHE2Fnr8NkRlfDI1uAWEqGF6y
rDbWKeRTwLdK/9qkblm9C2KZ23XNUAW9kff/2Duz7caNNOu+Sr8AvDAPtwBnUhMlZabyBks5YZ4C
CACBp+8N2v6dnf1XuX1fVy6XJVEiAcQ3nHP2bbaIQYrqcXbXP95fhlVhddv9iWk1599KMNutEDOQ
ocfabB3BQJjSIltDSRzG0tQf/Wx0L7dXZAdBtTNqNApTCeEh7EaT9/e2PZvAuPoRoCEKBXsyOS6F
MOx3XSkOYTuhl3DXQXXHYn4MO2dmUYiV3H5KckZNhdWlzTGzMtFvY1cyhOjMVU+bWKTj7RXC2QtG
UPcjNDGlfbj9ln65yOTAYQxehmqfX9ZpXSpxzbSM+0CUlMBl0RO21bsTtXRRjVRxw4Reb0fduOoN
9HX2ihYULPegAhbKWGTPSjT8e6Ay2m8CCqlgaByzPVk4XBABo8D97wWilzNBstmwql3WteUP2MRc
kbkLxSCqDWTAYYJ3pdo3ksqZsIBqZvXaFnM0e8UwbYbAXAiScKcrInF2xChS3yyuNCvS8b76XKc1
+b2UnNTqvozAEJKQ5JhaB/3W7IOtrGoI8Ipa8J5g7ficByr4QD0Nb9liL3LNU0XkGiVA+zYwwgef
lpvz88hVjFPPr3aLZZiRPiYOQbBD/zUntIYigkPnQxmU87PvalTCpuDCNsUk+GN4Ay6ubmv8dVXR
WOHSMCSPBmJ8SYIImJdHvGXwZlcP9WFiMfO1wyNobY26QR1ok4HOI7gvyHoloObIDGUdb6xzd+F5
PEEkTCFesJoeJsOxt3jJoSMRoj2FZhcDAayE3R6tObP2TemnaSQ4MZ5qGGZXwiyBQ48FQa6hV6Tm
K/kK3g79rfpue5V1isWQHfLRN74ha18++All2Y4hf37pgIN+t7p5epGOo45thSSN6ACWoJn2iiZR
fEgJFtnUXQEhtAx8VCAGNZZJSY2Bu574/+Z6p1Pqb+tEX74jCCm4A6ayP/vO5BE4S6ymDdkwtt4U
2XbngWjuLsK3YxzlIoq7as27dKZJIEOdB3SMWbxQfSYdHR2RQDjVUnu7QBUp2eR16gQC0L8vJ+1q
VDTnW51EEIGxeuyNS1nwNH9abCs9jnqwH0Z33i0jIOm+K9q7SdYNCcQyfqxHwdNEeWGNZ0leoQxC
qptQ+w9BvyR7cCTWpS3gwL3GaCw+EBgunsvJfkydsbuiGkCOnvTGFb2091x7JPuVkjLyoUNVdWD+
3oI1TPVPSGVnHKT+y5KY7keJOhfIktOIPb1UA9TLaMmgHmnouPGnw9wS7Chb87HvV2YKe1BnC/RZ
J5uPAApFrpv+1KdNs53ZNGzLXIAZyS0xk+Y8pO2WoHOgU8j2p89xO1dlxM7KyXd6JWV1UF1ZMgIy
yOAbra6JfMIpXsj2oxhmBEaXlVn6g8yhSyA4b4+jS8j+2hR+njnez1Mp5f1g6p9pc7u7tl8URM5p
bt3II8b8gjY634wstJ5VoJEdOefGU2G4ww/iwcVnRZPTvc8D2RpPmUumynkQCx0smK2o7cQn8hri
pzQ1YlKeCgYLSHWAqCMvIC8NyagrTpKk6AchBtI1TCtRoSJAvBym+dItGelXjjKf8mwY3/zMjTdY
593HoA2ch1lOCdl6NfbnUHe89t4jZOFOjzuz3qS4Sp6IIHc2ni0nRLAlGlzbnU9tX9WfMznYkdO0
r4RB6qdCFx8GjsRtijR80+f6m2Emx3zK+4umHPvTNME45J5TNKhxb2zJU0jPfWInDxa5f3fSEwek
oENYeCZJiTpuI/QfLZLZKR1s/kLfiMzUJto5aU0JRlRp967NpaJn6aWa/OZglsbHOEclnOAeCAUC
KKDkw0reBdlotCPXgdna23QmUDKxgnjZJDaCltrlCN+tK52ZcU1rPfmJ7T76rN2eG4w5HPT12PD3
pENULKRcesN41whE+61MXl29QwMooDQa1txGSa0cMuOr6jnLG5K0cmYfyAuMbDObZd5vW30NBh9c
h6hKWKOP1SysXYH57EUXYjyr3lpT//nG0U2aO55AI8boPus3QxU8WYM+7vHk0e2zI2/PVrV019Sp
ILiqup+2pNCQlpBOjXGSxCo+ZZmrb0TsHn0yxS9NkahXvS9jN3QqUhll+omkeBgrjuHHITaj5HVs
AzTY/QwPreutk0uo52HWE+yAQervXOnyORAZP7lhVekBRhBPumKn4MFwJ1RDERHKSvItq97mXKYB
+kV60n072f4HqPJaOLazeI7zxtthKY1zJCjGdPCJ6Nh0JOWG8LBDRgtkxcQuigeRp/ZmwVhybmxF
eoqeKnmehQ0f1TRna8f3zHdeNad+5PG8+ZZ30v1BVPC0zQrXWQ4p3ouvhJ52h3WWBB6K0gpolAjL
kXQ7QpkACZZV7m6BjrcQ5Mcswqgi76bWIDJSlUOEvp5UExaj5yKvxvul91vrlfOtuEOCYsEcrIK5
eszxjkR94TRXWc2Jey0DzUJmiAAwHIecsqCe7C+FYerJDowzzO5RpxYsGBs+JByyyVjOF0DW/VbJ
gpzVnMH6U08ZcGeWbcuTV1nJJ68a62azMLwIYzt4S6TRXBfcIm1YJemO6bK6OIT93Xd12okQnLsG
hdCRJ6sph/NsdGqPUnJ+NJyhf0mn6tShhW/9Zd50gdk9VH3Tkxvi6XukrOJkjE68F4n/gUJt2nk9
Ym9P2E/5qJCJA4krkGvNVVJCZ10YFmTBshBhwpwwx6JWw/qtTHch3UBvv8xFVZJrFJjliJuUAQW6
Lt4QK14uhRRa9VWNc/+oBWp50FJSnrZJmznyiz+0L61UdeGRuy9xsu0JlbM0NN7uvkst79oYJcK5
ck7Pddl5MXIx/R2jVns3EwoQZj7XwrGYYAyHS64K/CV56l2xNzr6x6zif4kpFOg8HlEpMbbLyhAX
U+S008cltZvItoSfeI/oW7pHTj/QSpyg09+stH4ZpMOfsRyfKDPLQP9h2+469v55oxVMUpkJdS0b
A/s4WXSiTpaaL4vy+m8BuaJ/M8t2flkS8IK2xaoDH6qn25QKv+xVyNDGGK33DYtMEVwIrIFfwIP5
HdQAgx+zkV/TEunwfTL6krG0cK0YRgOJg9Vd7uQo4G4aDpfEb/Fw87hUmru0J2Ea6DnTAT950VAA
2ti4KduYan/TE90KaOiBtD2brsbkqpsLccjIOXgb2tx5b5xxGp57tN79bhkMg4DrmmG8/Xmhnyjg
+s40bAmDOWr9hF4Em5fxQjZj+0awUP+NS6b+wQgRZGKQUNEPXc/XuwRwvumVPc8XMiQ9bX126jRY
xMI+LRoDxR3xX8wG/XWoqPhCAdigZQgrmMTOJFP5zdutF67czrj/aXzz95ofPgOWMzaTGsQBKCp+
3dQXVMixu1pkHLXKC50sXz3vRkm79u9f6Nelye2FVh+cz+zDYkX4P68uX9DBdSgtDyXDz3eGEwho
h9vckXuPfWHm01snoCwJrl1FnP/01QnxIwWazeS6sf11H9WitPV0NTcHIrzMF5fY3g3GPUX9iIqK
mDde1R08mgBtWnWP//7FjV/WerzJaPJNHW2C4VnB//rbJ1w/cROL5gDggp+OMZVpvVd05kud97TN
ZPTzx4+2Qq6QtNSouqgljV+deOUhsRlA336h/4w3/2a8yfJ21Qb86/Hm5r1ocIZ8+17+F9uE4fvP
Y84/vvmPMWfAVHJlPuHosJx19cjA8g87iKETM8TjE9sHUHf+wYP2TzsI8EsCN3jwuWzkHYhRf9lB
nN8QriC44Nu4P3QYYP/ADoJEg/vpryWljYyZxypaK49Rj28bv0pFyIBoe3f2zMuiO1CK9hmUxCHe
EDpNBnJ/pxHCum0rQnDC0XdyfGJgvt80s3QpajPj0DOOvxCMI7eq06pdoug9PDbQd01SH1JhyZPf
TQxKysA9N7LWntl1tVFTJ9p5yHBPoeJ2n8nkm19zLKfs4Zpc2xtt14RVn5MN3BMCxM8z4P12GQyd
Maax7+Ch8HvTGDnJocjSO5eI5pO5QmTSLn6alu6BTOANSj89tKvWOHQ9qwPf9RHHAocwQMrHlCwb
gt2+SceYNjJve6ZUIo+EVau7WCRYHgbCeUb9a6oxx8Uxo23jPDd2Sl+WvdN0uDkSc7+CfT7CwMm3
fVtkm6W0t+UsHkSh7C170OFdmIO1K73Kj1oHiaZVubx+ZfQh75S9GWo/OCjGmVcvSZsNtr3l0BYm
vvlGxRAw2vHASPZBqECPur5YtsxljFBiIwptvbW2qF+tTZKRQEjaNtSupuxPRebdpUbAbNmqroFe
Tdsh9vZBJQ+I58FbYj8MmQIJioUV7Rjrey3LjchJ1QdnGFU0Dusf0RbDZpBWvCmVxMPoaO4WGfgX
Aj421jxXp5bW4AxTQkUWHfptEpGV7c5ZunrDsBfrruN5jL/cQxAHp0E1euQXJk7jJdYI8s+a0NKl
s+2b1g8tOc870ybvWiPm4Gg2af5C3vNy5EQbN543dZTdhrMzOfU3/azbGH8dmgE/2c/SZcDLsoKs
vfxzO7f2udP8I6N11maORThfT8Vklck+tSQq6K7tNmWJ1DvvXpre/eDPyyU3cdYno2vvNHKut4a+
pHuvrd4XpDA5guB9zjM5mvKp3oJ+1E6dGXy3Fy3fDCMoJK6Jl7KfQxIx2b6JhNjLvNnJpFCRSUJV
VCQAtHwDB2Zf6qExOMfOzI3Pyl6MqBD9edaKLwuh20TJ+xTzhLoeVrN6tCy1D/iUawEmeLfxkpaN
5GLLrY3HJkJV3G0KQ3zS+qGi0p+BotU97DqW3HvD5xNsrMDeuYRL7WIrfxWmm9wRYV/tLP8LkHAd
QQwjGiaJ2gsbUrYBLG8Z6JdZdq0wXZOb5+phXqRq32aBeNHr2d9gTyuuCz61Td8vd7jryp2fI342
4xQ/aSGZ65q6t61nIwkHU9MfmQYsBJEV1RalUxpJaLIbki5QyYPHPhqmiCNU+ePBpN0enJHdgabL
jUaCyys7Z95FfNUbk01l5CbBxATp1ug3WdQ7uf6qSMYMB81wuXM7uGVp60WBXCB9LEX9XGiWeoxb
qZ+MAfc3iQpuip4F4PjWbX0sOEPlRpLp6dZSfbHjV5UXT6stvlC7QNop98Ty3Wt28YWpMIyVGl4S
ewSitPxR23gL72e79M7BS8scY4r+g8oLLR9athNKB7Rk7vCs+9lR1qNLtvTq0xTO1Y3zbjuxI9qm
AeFEC+LHjQ1jjelf8FUSugEY4TE25GMpWV3qqML2KtO+V/aidqB2z2LwWD3x9eQA7CdXKewadb3z
UFRFFUNQvKxkj6fIX1gtZe9dkwCc85fnvjHxZ6ziv7LwtHDy5RAZuq+2ZtaYG1F3XFKJK+6U6e1k
Zb4HnUWoWJZbYB165zk204RoccaxeOx1bjVUGN33kWiL0FtUfO+I3NrrpWGcQGzRZJXmuCVTsseF
VZCBFlT+IWX+1JTmZ9ftLzmcr2PvzB8IvPRCLwN2jN/FPUp0iy9BMBLcLSYSPogIT6GXjnE2RFNS
sq2QZ88exH3rm6esEeSINU15V5IpX+visUxBjccWbXXcdT+EkIRpBjaY10U2e9uW2YZRUr7tpqG8
ECMg9kyvCKy34uBQ5pRRVgqSwg9elK0O9IPGeXFzuRtN1e0GvwRn4vOK9bK8kD6RPfYFywKDQ2jW
YiJVJwiLKDjKnWDIGuqV89wWdCfu0GVn1fVHtB2UbiNc+2SAxFKmHC8Mrty3spg/TbGUB0953xpp
gnQnbBKz8TDt53rWdkkdOxF9dIA3ZHzUE8JSOip1fvHprsVBHQ2O2UZVfG3ypSHyL9vNXca+0rXL
o5FqH2VAPm6nzd+srEVGwKjv6CPM5FkDD1gR03Hg+ZudQMZN+0TjKTf5msPaHs6Czzpqny2Ws0u8
yYK821rRbLfGPvHyj9NIOu2i+S8Kx3tf0L63WvLD0lrvVNZlzLypZGvTusYOwZO/NVginPwW5QtM
vZr2lpx3xr/NZiJ/16q/wHCoh1fMBGwFuWY1VDmHGSeh3UY4Vv1m+jDEY+VxK3bojtBucfVV/gNS
uwAIIZkYxXqTNXnl9NYBVlA2IvxpkV68WpLwALcIFWsEP9k6fcPTu2Av2E54e5BnOlfoUAwicYTN
9VKfhDX2XhDlDTG2gJVYYZErDxVELEL8x2n9u1/6b0psmrvVbfuvS+xj/S17/wUQ//v3/Gm0tn/z
AgYRZLDhMWBJ//8Ka9//jR6KJo4N0FpWm/ynPwtr4zcPWza5nR7CQ1SvlPl/ZnZ6v3n8h/Xb/qCg
/aPCegWj/VRYI2pgQLJ2kggb6eTMX2PUJWCtbEGWdIwtxlUW8/l3EH4kjstMpxBKl5FbXfVqiXqp
jci/EtMgQVlUd4sbE2VgGJxNsZ6N3zxpVA8LAeKfAz1X7KgIAyDjV2rVZm5icANcs58rJ7aOumuY
DyKb3CHMgWndEYHiLxEzwIQQiwAmaub6zx5u2Cu5HOODPr5XjQBvAAOMCbjODVBkq95qLGsskXo7
v/dAsGeQ5JpaACElZryZgzUSyhq8pNgSOlx8SQEuJKElqnXTxZm+bUzinoqZdA+qzUDeJZCqiFnR
6d/Z72Md2ZaN70H/soLcCKGRWvuOzKs0ZE2WXkj1G30OZS/zQuygrgUeFs9h27e4fwZ9uWfNokfS
YvtEITN99ZkwvtlD5oAgIujznE1F96TaHNdqauIZBYIYVh3PcUkkj8ueN5ozf7pfnLl5ZJlOXN/k
zzy8VDV5eyKHi3vfIr3cLi1AxWrYqB4TmTcxTmdaGY21FCHTezSxmfdodH3AUW9VX+e+NCDnVP4j
MtT2GJOY+gx6uyeFgAGpPSkLfjhKwrDWivrkDCyPie+XZ39m2HdceqM7jSzPi1BPHObPmdN5F1+v
zDoSmiI/uGrlsyTzIcwRTKEXL0bjE4k88adBg1zfTk63JQhbu0wLodZDTXp3Q1W56jwXorgM+bHk
PKbgCypxmWLRnVPfH38wX15QfKhBKzY9joSH0a7LbcujN9/UU9DVIfuv8Q7yGLsoXO3Fe7dmjidM
wZ19klXogU0CNz7neVkSOc6x2+KJt5JH+pra4BBV2ZVlsPXRJGXgKVgcXg0ZsHg2yN7eyS61zwYm
bD1MIeseoJYRvK6adoNStzuQNDtek5RFl1vl85tWJ+Jk6VXwfRKTJ3aujseIJgcx53YiJvwKo2+Z
on5IGu1TnljuY8o5U9C2xhqNI3a+r3ZLVRxKjgpAK0u1CZzBiLrKqF/4HIvXyejTR2/O+7uetKKT
h50w2BrN1LGTr9GiuCqpNlyuzYtvdfpDgiKt32hMpC9Gk9h3VAWSuq6p2vu89iC/0ZRxl3+aayMH
11D+TjktZtOHeRr8jj5taiMhqm0ORpW71x7tnF5e6t+Fa7Q7w3KoJkle27jo8VVNo6VOqZPmh25y
Hw2K701re2QAWhmGd5u4w7nk7tn2syzfSLtWoVEirNh40g76qGjNhqU25RyZPcTSK/zi0YCnNkrp
e+5tliaXwXHTvd3lTshknealwNYeINnY+ljwaQMtdY3pwEDvjGP5Ot/IYq4c9PyR6JcF5JjdLlJ/
tpd+qqCReW7t3JtGpx0mKT7YrDietMIPyP8XwMwsqGZjUrt3TQvojDWMuSlX+FkrK/XUNb55hMTb
hY0PJM1Xffk0CUtcy+l3hFpGYxOUW6/lgyQBMKxW5JrRpfcV81a5wth0qGxjfuKU5ydZWreXK7gt
gODmrig3h14uz+ENdqSXwwPp+TEr+A236wfWdfYxXrFwBm/LDvZH/5DBjAtWeNy0kEGKDlO7yxcj
PiTr01pJ/WNtDFjDVwBdob6JfjwPC+9hPOjnPENUHRlBoUNBSF9nawXZQbTzqfmOFYw7sh3K7ZyZ
V12Bv4tJWU8s8eBOef44QMizY4cVnzp7Kzqv0pvnMWMjWc0edfHK2NOnYtyYN/Ae4cc+TYlBkv3K
5ZNjD39sSd07Jgc9lQ3b+ZXjpwJ/3JsWbD+jVwXWapYoG/q79CQSD+YxkODlbQ39vAvmiUaSqHiT
y+js8mlf9ESYmPZWquDcNXsYvdqeqEquJtUs92A1ABH2jTHSQTjtU6dUcMWSTXYN+qjyqVg5hm4g
vnkNpqEiSyi0q6DbYqr2K8YkM3qxkZw/yk8uvxdPF2ToGw6Iihly4pLBUCTLSN2XK1dRjYZ4XQqo
HJpj9/dmkD2BF+i4JSAyinHs7ysBpVFUZfU8lnH85KwMR1TsRL83OmQTPqYATNSmMGE+lnP8nvZQ
IFFYT4/mSoZk4G5d3ZUWKVdu5GC5p34lSc6SSyfX9I/OSpl0Vt4kydbMpVx+U7Pwvk7z2F99LSC0
Qc5qZxEltVst1j/cPq7vlwmFMFzLaWAxTIoWtEueMdqFnRwIzI7O4OowAd+AwS7OCGasyFmpmcHc
p1/tG0ozaPo+8gp55SIs74NGLx9zJ3ZCd6VwZi48TsPQHz27Z8y0sjqrBWpnyWJno8mV5DkZn51R
gDIikOm5CsAjOINnfiQ6l3HLDQfK43BFg5KuhNTAq3cqI6CAtsNlQAdNVBtxyzr9pA61n81Hd+CI
nIvFPWql4Rqb/4yi/y/Zzmt2KZXlv66TP6qGMKPk5wn0H9/zR518GzNTg3oulfCaZvOX0NYwjN8Q
RuBLo+T9vYT+s04mwN6grr75ZVxWIT8NoPXfqK09JLg4fJlMI9z9JwPo/1kls/BwdMNm04Ibz7YD
a939/bRMjOVkZFBnp3tZQTUpUbx/+end+P8srn4pw//XC6zbzJ9eQMxWWbUzL+AT4JnS08rgPRvv
syBKq2///qVui8i/ZukO2U6sxxCUWRaeJlayv1iMlNEbpcM4jbUjFo91x41IT3cB8Plm0Tmf+3xO
/K8pJPlB3+stB/zC4tnBNnzCwtYl1TfonL6XrJTXFFsRGY+Jvld+Lb9neK2z6iKF3aPA0V2mo2Uf
5LF48XNdnVmaNfGL6oZdbmbOqR9y4zHvGgJfVU766xARicJ40hKwPM2RY47iZLQCxChQLNLimW16
MorItevR40Hb+BUZFa4y8a9JEwJhm72S1SnPZdzJNYWG8cmuGrPSqs7eQKK+M7vLvW8UzvRZa0Cc
FBoFH3mppohYLNrWg61xUJ9zsm215wk9ol1vLZCLgdZGQ5EPc7yHSpD94TX8zwLrb7prdjmrnv5f
PzXuaDsarFo/Pzb++KY/22tWUAF+cPIXyA74q7kOHNpkzNMwwn5qq/XfXB4mLKu833dSvPifbbXL
KoulpscX8MTgOfNPHhfOLV3753ssQLVikEePC56oBu65X+5nw0UiASz1tJCnB6m7TNxxCG1ieFTY
uvb4pieVR7QRqpasVetBG2hh57N/jwAF5VvQ4vpzjlJZbYU5Fw8pGqMCDTHZLYEn9nNAnupQSyPk
8mZZ4Pg4dsMmJrE0jImkAhHrpGfEyg1VEJz1sDHLSwvg55Ez2t+jLkpJLWbhAjzZHqKk0uJNz0Jk
v2SpOBa25d7Rv5KeuvSpFlkSR1xYTcjmQXlPnwEqKIpjgnQii3z5PdHCwwEBDbM9Rn4T6VHTzJT0
S1EszbuH3P4ObHBsoc/2hy1fwNZqFUQWyE0eJhwFuNTcoNSjNG70o8HA/FAIU/s6NaL74THYf7CY
ax+buBLfkxleD8/E1njM0lbuSZ0VV4qH6ZQXno4trchBIVm5+T3XWeYgrFhC1I0WcF0Co+4TvU7O
fbtoX2uXxig02gZjFdugo8q6T5Ceu2s+rSFKqT++pu0wPAfBMMO81hbxZU2n+iS0ogjYEdgqdF3E
0uFSBxTyfo11HQNiCL5MHFMnKGCvmhAUO5x3MjLt6aNruiZvcl1+KVfwYrAiGJl+Z1+XFctIuvaD
tiTOqRADoo8V3NjGKM8gqvY7b/Z75t9upmgXlDQFnyfUR0JpsSvwLkl+2oqFNHurPKMNiCPRVC5/
6AqRJKdNXji+tEO+MiZRhq22Djv9WAxZWiDjby308jOCzsp1cmOD8xycWXqjWGZce0dE88gHb5RL
eSNe0vHGu3RBrl0myLWjaWVjlmiY8T9Rh/9gmAE8s51Xa3ZdrvmceVqzZqE7sDvlXRLRLBtnURI1
s1/dtYOWX0wkzwpZ+ASzEz0a/E6Ej8mH2FtMUFQysb+gDGZzWhBgtD6E+SrCow5LuzCjGFdAaOND
OVgqJ3hKYgV1DY5omwKPSyGLusK5z8pg/Fqv4FF9jZibbjTScQWT2iuidLnRSvMVXMpuLP6k3Wim
qDQhmwYr5LSbdHinqT7J63ijoI6qMN4GEqVrdImdfDJk3X0WSjejoJ2M94I2EJypGtS1p6D2D7ZV
cKAJP2gOxLOSPXojssY3OqtcQa3kpUK8Ibnui3Q7nakGBrMk8sQC3jWp/c+5p3t3xY3+ivkyeFlu
TFh148PaN1Zsu2JjfcTq71gEg1eR2V80Hbis2zJmM6SrvjutQJ3Xkxle43GJa2YQEmRCKfIBLdwK
rR08m2RcxWrz6K9Q20pjJhUOyJ8v8E2HTTuIJxZlcHC7jPtZ6MBxlQ8m11+BuRUVHjmCQHSZwGcb
m5Dr7bIidhEveSf0UZzLNwKvWGG8zY3LKxijRVoArHcs7exqjgB8mxvLVwtWrq/tCf3NXGG/y4r9
HREgqQhPCjRgbwUDJ8rq7osbLThYwcFk1dvYdlacMMJyyMKdgXSdhxnA4fjGHvY1MMTjjUhsY0gn
UZcAH9z2IItt7ExfmxvHuDdAGqP0pgEvljSAvLgyjwMb/LG2gpDdFYlM5u70puzauLNuxOThRk+2
8I7QZQGbfkgBuxcb32zJ0U6nmOAvDf6yobfPScEqzC+CCa+VwH9CMBX7Ue9krwO9sa7LJzgV5WZM
mL2xwUzw0trdftarl6R25J6dMUZkMgwwIWDEYg5JaFcUIDbfdvq8fFusca62o+F2m8aS1VZv0pGV
Dny8h1k3ylGebShyVF22mNrs46KBSj8oz64L/ZOvUEGbANUtYxg+San6/CGeYy00mV89GDkuGPo5
cXWrUr/ChUoeeSzOpMoUy3FMpg8O+75rRw7BVRp9TBsOLfDDhKXsk4WHVoa1V08nTAPFB792mQX2
E7eVn7X1oy7RfDIbp71LKicassLG9s3qt2FfSeKwSHhsc9pFc6Wye0QGctf5XpfTI1fVfR7o/Lpu
AS69R5EX9ji6udWRJoaG6N0L0YLuw4K6/85x6phIumWIn23kXMc8K6YXrDY+HfIYp9+tRVMPtZbI
aj9oXYNpmw1iwAzoeeEaR4BX6l9bAuePkxIOhiRmt3PcLZ9h/c5NtEAsOCRGqXY5GupwNgYJHzOW
pLc5PI9kZixnc1g8osbTJqqm/LErGdk6nWk9xOgj7FARqnmd4BQ3kKfvxNwkjMUWkN7Kl81jwhZp
v76fL6KZjUuQL+LA48JDdSK0B8J+R2trmpPzVAZL+g0UeIbQWZs0sJlzy+vogzopIqafzEJMe9wq
wXE0ZP9BxE31OBrOeOB+oiUg6gCed+sFFR9RQjjcopS+GfKagGZpBd3TxKyTKX9ukeNOO7ZNnUw/
5F1pP0g4fXeLF8zHnoMRi6853deB/1VvsuCr0VsMvNHUdp8yWaaf9Skujn2jtXuSKDSfwR2PGi6/
lEOaGbcTrU3eLhvzAjcdJUjLrHtTDIb7xgrNfzAVZpGB0H6A7mS8ZfsF996yFcI0m+daBZ/IgyST
b0yR5Z27vpNGpNe+mbI3noK3DEH+swNPsHt0BWrwA7KmTgsX1y0cgieNTr+Y7pBxjgUGRkbWxWnW
YrAMeOcbc1HPoktYOFg+85PU9XZt4HpMK8lRjfJkeloMs8F1Jsq+OshBSz85reVk76bLLU6ueKE7
WwGCNaEfceduce8MeITjsG/IL9fliUvWFMXJG2vS2d9BOuOoc+ePRaHVX/NxNuF7S+/F6JL2hPjo
BZi22lZWVx099ESRJwGde818dcvljQfgDztL3/PBffPkJL8QwkYFwco/CXtHvnmBlh9czy8fO6Pc
TnalXfhwcACKtjjWRAX8sBYH9fzQdkURTp3lk5kns/IgGjU8Wc6EnETSFAI3F0GSvPiuFNtqMZen
dKHeCYdmciotvLUE/+me/qZ7sgzboK34193TT/K/Zyl+7qH++Na/xH8s4g3X8RlsOEj9+Kk/i//Y
P+IT/KPH+mtHicIPJMzPU5k/eimbbGl00GuaVECzZSBP/QejF0YNvwxfSFBHkcNMCLoQMsNbVvRP
sxHExbhC40472xx1Tyh/CUblkj1W5VIwWKfU0NlSXq3SHfd+Yy9bY1TBcU0F3eCTm144yqozeQ5V
ZHSDjxJPHx3YMnkdEWufY7atUx7LyTVprYNdYM6IbVFGtl1/mGTxOJk2nhngKwTSm2lIYzeD2LMD
yjcG171dwO/t7NJ8Rv6bhm1rrgVOUt3b09i/1FaQIoIZ7I2SAr6tJgG6Wq95k/+w2gEzSCyfFMCr
a964zr6bODZJUJDVNcsXeUJ11p2Vh68qnLuq2I/Wkm3ysp4vanKZyCcc73m+DCdbxFB4euyKedEs
7ibh7cS0hisN3wBtHFmaLdagubNSWEi1Oiy60Ld6a8cMsjvnogv/UJbmtdVpFa3hv9k7j+W4tWzb
/sqN10fFhgduxO1kIi1N0lNiByFHeA9sYOPr3wB1qkpKqcSoalfjKI4jkQlgu7XmHNPXr4oM2004
0Uia/AGdQ2+Q85Gxk2q8cNuLGkOvD2efLTe4nijjzDc26yjDAMfDKi7m3sq2rq25xyJNCQTg7EZE
qltvJyT5CCZKLKJru8N6C/j2vrHLJhhV/OQr3XgcC9shE8KVH0u9YgvSNX4glFmF12xdDRxnVZy0
/rrRYl1cyJK+9X3Zmlk2bJKx8jSCEiagqqsqH7R5OyDCaFf47TrwxzZ5ayvN6pue7SzcmMYsPfYW
vtAQkzS0i0kUb8ZdYcDXAt3MdgYKbLlKKCufpqLs7/AmiZ6OlFbEPfbdziRgLErsSzcjQyrV6cpu
tGzWMqrRPmaMlFbotaYS6NwBwcUTutXquzoD2tibWCP7rt3gFy1Kjvq7rsMNy35ReSyKj3Z+U3/4
HSZICgD08vAH3YYEYO7K70U40hilHLfQXAQuWrzObX/nd8pQzuMohk7ca/gSOGJrfpoXPmq/YgA1
KihckHXIilNRoLgaQRzVzRaZTjmskcvrzxXC1duR5aigNlc2xhYZLVlAVMymINFtpK3a0OF8TZTU
iPq2kywwyDBQq94ppqtsqcuuCD75Cgll4dk0RngHL43NGBIJ2q/4+eOnEDNJca2lytDXRa3EaZaj
I7e55o4EQWFB5ggEtfWoUj3ew4bUCFdwzYij3cCaS54A/XytZSnkaJexd3LMF3q1tOeiIjo1sWpO
DkeUTS9rWupkrYw7PoC4mkVnb4qoEaAR8pmA9bK+ATtePnH8nwbIAbqFIkil+P50X28PRpqya/ec
8ODVrgY0rutdtD/AoANdg4e+Ejquo16iIFylttnTzyRHA9Vr198N0i1vSAaKdm5jrWKsPyc/ldFD
mNfTBYUJw0bzFM3f/QH/XRLfWRJZcSic/+sVkTJ11X76Wv24Fn7/mX90IQzE7ou1gv4QKvMlTO4f
SyGlRswlCCOQoxv2Inb/exuC/gTldPCavA+QzpY65D/rigSmsUo64DlwekMC+TfWQut8KUSA78HA
eAN2kc9w7m8RRVyLUCO4yCPnLPW35F16avjQSt8q22MqCjdpVhnHrpijcdcTzH5J9xlxdVT4lu32
FFWUVUdHYqm8zLwq/yr8az2RJjQCvLfi9vC90p3RFk0S/M+jZGGb+bfhsOeEw7UeBcaiZo5WnI6G
Kb7UZWErONajh2oz5nC9puvmlcURWdRi9seEnbB2hKHkHF+2Yb+unL6t1X3azAD/Np4Vje6tF09D
7J+SpN+MPYrIfFV4BsZ3cMtwAzgecSJbEacYEsyLtN37y9jy31Hzzqih4r34Kf71sNkyapKfo6j/
+pm/V+HF3/gVbM0EnbhlaPxz2Hju37BtOGS/EnFIh+6HcrzJsBELp8vkA1CTN/+pcjOsv9k4VHhR
BdtIKJj/VprIUmz/oRhvoZWjeWPpjED+lqH6czE+IotmJjN5QMEN7h3Ovg+QxDJi2DScYbGu2W15
Sbo5aSx+DF/1h3v1m9be0hv84eq2MKwFHMT9WSDKxrnCrmkITZCUHHYjqtmNqwpnoydGHiAdK/b/
waX8BW7qsqMX5640aCVSh2va7ywdNi6sc0wFHZ58QjOb/+BbcSvJgXF1Hvp5zMmsT1mtLKtHizYl
u4nkoKAF77/uJ3c4/Plb/ez9gWrEDVygn0CJeCl+4QpzFB6y3OYG+klIai02+7LFijxJNrplyAa+
Qq7M5II/WuAu/fPFeQd/eXogoSyWCYPp/dxq1yP2C9mq9zutspyVnk7xpqQK9w5+99d3hBMOlHKw
nA7tbPes/dtFHgqPJhx2rW85eF6MsmOunhpUUukCwnjnS511m7mjhHUwtmCvIOPCMPnzgLAbiYyE
ktQuUmgw46z95prGK4bNAilWcYH8/z3T4K+30TYMiLaL4BQulnPWcw7jDM6JWQ070K32uoSfxsPy
q82fH9Zym34ealzFgtLpuYL17LxNb1FFLzP0jzszkYq9oXYZER7KocIgdQK42p+v9ru7+OPVzh4a
wNOoicDq7TyJ7iisEuw5NKRr9rarir4RFujs858vec7LfHtybAIcG80D1svzqUzFmQOYimGnx46F
r9ZCgiWGEKjj7O2JAAJF2Ny5UnlrSnDdV6cX3rG2zf1AzwWciC837P4xZ49u/WWasHwrOFwrI+yb
+7klyN7FQaGTj/DOxKT/5vmbwnLFUmWgV3v+xnld5BhVzzBKRg5FgP9HvOfTZMuNppkC5a4OnB/1
fGBy9zZGPlkvYnanm0H3AGaQsbGO6sg/EW0XvTMW7N9+NObnZYTb/HU2GFIEx9ls5z013HgxCdkB
UPGJOE+HnJom6h7B3KQEFtCiDKoc3f1Upu0lCZ4yC4qF5SCpOmZWh3tBlWJlEicZhKUnkOyj840G
o73Gr68diApCsyD7PhhduyZEsPWfBrIkkTR7tAqIpVy3VHC3ULgIpTBbD+DEdOxxX62g9QzrPrT9
1ZTbF7GVPQ6j19HyUHQ8TRIgWhPbyKj1p8p3532TcP5VlE1X0GLDS8AOC/WioVFbZtoad8lrpsy7
ntATmslRtu+duD/xm8vtn9/WXwcILHg2Box61mA64j9PM1MX2YM9Lg+9i6+1bIhJn6bBm0wPwxzW
G4Aw+r89JLkiqHaM9ra7zDc/X9FvJ+n5c9bv2jA86B0Sbj364pfWJYZJa02g4Ic/f8Nf521vESa5
7PvR0KMf+Pl6XeTLkmfT71KV10hWrPEQVTD3PKNVwZ8v9etrCkaZFjF+W9AG5nnIVzTYgCFlxSro
Sfui0hr9UI2YBf+Dq1ACZJtimliBz25gwemigMrFcue0gtIOFeE9Ogbv5s+XOfeQM4/xbYB5k5Hm
ovU6hyVkRKjqTu13u2nSq6DSu3TrwLwIcNdURAV24PJMXnzBcf/Yes+tEe0qK0vem5bO6IlvH4Mt
DJ5iHUUUZ7efn1/TUC5MpAtAbspd9Nl+voX60W+tEdvv2rRm66CXcJFaUX3Lq9G9y/oU+5Et5FUx
z+aRLOL3oP/Gbz8TREeP0qrPnvVsWYksTdPC2Ox2ZTSU9KrtjS8QV89l31yHXQ23zIXvkBOSus7J
3DoNNfZWJxFG4HtATNwy/5brk7wmOoyW5/gyIM9YN0lf36tyoA2DB2FPd3g8liq/1kT/3ubi91/A
59yG8gV5mbnwA36o14Z66xcKz9wOD+hd1FL1G0YreoyZxSAtuWkAnUjg03N6Vqy2OBK5+8lL3Ieu
dfzDUIfhGgsbmCNR+bdYdtGxW/O3GaDk0QRFuCXJVAVjlmqsFT1GNnhv7ywJ+vLYf95HgFb74Ruc
jQKcd3xg+P87BWbuGM5+eeztqQwQ0gZ90jLJ00pfpak4mJXCzoo9/J1xaP72LSAWhJKDB2fhfLh7
irlE2UOHuAaSCEkTnv2ZbdWilOUs7IuvVS6nZ0RI8ZeOTJ9BRhjBDGCSi2hbRmhBBN7yFtD4akz0
keqvMdTrmAvuJjtN11Ya6d9UqetMle49qoiNTWxS4Gg+KXUpzURpi0vN1vP9XCHikeLeUVwospA9
16Pf2e/c81+3bh6pVzol/IVD8IvB3zY8bCIkG+yaNH8u0dnJNA+0WaBvmW3znX3ib6ZtRGAUUNjX
84vP1VkdgStly6SzQ1bx6ifwmUxdprAb5/dw7t6vbxJXWmI8QNAgzzgbzE0YDVCwbd6kNnrIdDN6
Bta9VDYUpwlbZRB/hKN5x9DR43deod+svhAAacOYJgvTL6klFKYpuqaiw0+gPoa9dzO5zZ2wwtfc
7T9z5HXeWaDe9p5nowaCBLUu3eDA7ZzP6b7UuilJeGU5hpfwidj3KJzRqoTkZMr5GznEDziWpyBS
NZsby0vWsosgp7Nb+fPy8tuXiVodK8ub8e5sWoebJm1wPN0ObFkfiBpJioVpi5y1KgIhkL7++XK/
WZpRLVMtXMJvfo0HcPw0W6rqPGSo6Luo1kPE9F78zhnxt/dXp5LBm8TtfTMF/jivpp0eIQCpux1n
5HbtkRKASCT1107oaYexo/cS4e0JNCB7mzHEnE81ALuG1NA2Oe/Nkb8eyj1kHeyWBWMIOfH5FKkG
e467jA8je7GJI5fg33a+UhLFUlTo2noh2O1it8dImw3inQGs/24EsxviZrNv96zzd62PJPnbuKlh
QFrx59ptF7gE0pBTR3OiWI1O5TjrauAXIPzzUapJp8lt4gXgVuCzcxfhm6bGKxmbCH+MvkcRYEd2
9/XPb8ZvPqaHZR8VKlZOkq3Ohj9KhkTZpdPsnClstwNRiBuLfhasCzt555b85lI0SiGnCKrMHpSQ
n1dd4BgdGEO32cF9L14tJFW3M8zBdqU54j/4WuxBbUrdS0ntl1kNzv3c1x5aJNtI2ltU8862Ugv2
tO0//fkG/mYS40qURdgiwnM6Pzcacxil1cCVYBdEOI7K+p7OjbFhdaPvMhWYZAgCfmf6+O2t5Hxt
ObSc6XyfPbUIlSgKcLvZ0ZgCQmdPtDfTAgGmQGn+5+9HX+HXFYKdBobeJZbIZMb6+bl5mVUN0azz
ilgtoidgCX27TmJrRCJZhASNIkkxAoc9eb5uTDlqW06Ow7SZJ9csbgvPZnBB75p9jGBYMI1agqZv
QWoOAbHjQGHoFMSfEF5oVxmZWt02inMssB1klHhV8pVMOuC0IQNfYrbZouchSACjkL9LVOvOm8pq
Y8yXWQwpfzCgNecWBqct+UmTszEJITQ+kDObFN+QKVmo92tOMPEFCSZQWdoka+PHLq90dYBU4Nu7
ONELmDOi1knyIUt8h+oY95NdlIN3ZfWDCm8d7Anlln/WEO+PbZdNtI79rAzKTFrRleciiQ0GwBvp
drCb/F6Sfhge21Kr9voCnVupqEUh68fJU9EBOyME3arSgxuR9wmBsII4rLIlLZiWY9leppLjZLJ2
0Gzmu64bF9uftNUUVFKF4gJZbSioOxS1EdSFvWyuEjzjn1wy4elGhP20nj2rau9rO0F+VfVdqm4A
y8r7MrHafqMgBLh3oipowQ5KRsOBTeyEZA0J99YqI6cGPhDN2Ku71N8tpMtqg6KU8p/QDLqaTWd7
j2nc5OspL/BXdVYMaDOta3tfeGhO22Q7SLt+Dmsj/5ATt3vXlw5WTLyoe21xwZqNfxrQoZVNt51i
t7wLXYqoVkzrfSbRy7AyhFR+BhRpkEeTJLW1UXef0gxijT1gpB5SWJAEUX21iHrdyFJ1fIbW3Tnd
KDY+KSc7lMEAeUeapmnpI6+26umz25MLYREyidJPfpobx95LcyJOd0LYm+RPYKU2Dmm7N4vVF5hN
mdzQJSLGhKCPC6/I4ytz5HlwWkBcloRPE3SHna3pQDdhi8GWCQ+I3bP1lGYDmwpUpTmrBMQXd75F
AHAAiIM1ZFY2f2SnjOoS6uH2mJFhE8wiazYTeqxVSgj1OnOz4mI04yDhyd6EnnVXaPG00Ucv3s4w
2NdK64cA4b6xm9m63oVRXr+UXicuy9j1AtU3TgDGtn11tKZca3SbA4+C9c6tKvvQor9bQaedDqbA
39kpEBMUKY6GPm1xHerbzFYfCjE0H8ok3Lu2dZ8M6gPJkfAthE+hbgg/FI4WtYzAwjvIAYOb1BqU
+bb2QKMvPHahmQTQTL2NSNFO5/Tl8Bn4cxBzbrhLWk3eNFHr3XXoKlej2V32KnRXuBIx3Wjlt64h
/8MzgTLjWCz2ZYHf2up6dCrJiL44yGTSz6i6qqacTY7mBj5HvPOJ3z8gXoA7b/DyPBcQwKbAbThH
sJgySaAqHj/W3Ptr0lUTyiPEzXqZfhBDpDZa1VdbR5+9C/4GjjADAnyuYavuklTCaOw+qrgFX4dP
PwQGFcyd0X4k6XdLCpcXgRTnM+9czai+TKTn1nszy40hKLzWBVWAzNi71DSHjIDM9WA550ra2pHy
LJDCsGqSfdtyp1Z9VubBjC3/IaaqfwM+1ngIizJLDmPqtBvbT5prfTS8LYgOrOw4SKdjnHTisyNC
9pPUd+uNO4v8ApF5+6UH2QF7SiHSTEcytC+nqXPuLZJ0Xn2K++Rqk1nP4ZsOaECGFOR/6RWvbY2C
E0t/p7+UE9mxHNHQB5QGcaV+SeJl3Kldz47lwVNW+lF2/B5yswFZ9UZznEm6Xr/Fq4Ck7J6pwtEG
SWGGbns58CbEyDM/xJHXgP5GjUOccvPBheO+T2nA5tC7e3hCyPef6aViznWrkfCa0C76YJg7Bkdu
wFfJhJXhYyXeAOuKeRgaO8OnPRkbTqV+C1qX1u++qMmyWfUAx5+acCSy17MToOl+NIZkXQur8dc4
TsxDXcb58g5q4zHy0/iednYOZKkdjG3H7dSeShRnJBDUmR9fRMbMR3Uy+YQUdBivIqAUp8QjibAS
9XxV9UDoLQzQh9qsk50lEgBtvWEj/FFuA1s3jk94/usXSncGfpPKXpzwjbMpSTPfzsNElkE1WcXO
dXGy5eStu2ihYvvEIGoYVDxdivDI1mmcn9w4rj+3MmpvrbnVH7qE+52kmdrNqgT9GnNTtdZSFxqv
5m1tt/VnezlhAtucawi3TZrsuLPJ3p4Kfq02QIptreZY66l/Ocuu/tyruv0gyQAm8tttvlRLxhIt
95jb2hAYcIyoRuwGv4dcOnb2yUJevER9+NFpoklfs98tCvV1Tk3LmxahrWmBgh31UF2iVzMWtlEa
rbXYa5pVVMZpyQw1hB3BYvA+a/KiT4ldhY+1E0fXpBtXL07kZEFPVHi8MrQ51METsIm0B9PYRL3X
HFUrQFxrg7xoC748GSXTo6elzItRmOzNmp+uhRadBr9xZhQBNjvwkvCSkwVh5NBmgJFXvU8RJ0B1
HR7joud/CCW5jFE05j3By3WFtYZxThmr7J6VomjtubL76kaWvQ7BBx90clt5ywdsQPRcDPs+KWL5
ZFWoYQHT8SFzW2R3Xt/Wn8w0du41f25yKLljfFJOUUKrRjPxIW/m6cZzuuFJ1FNGSDuPGzqId4kV
JrxriN866Jmmthi+YAKxyYhxCHDXPJD+UI409SrmKtlpk2Uj3Wu98M4oIOrj4igvHXPkN1ZzdseW
fXr0BR2ZeZSWdgTF28UbZGQKgxNlvnU4YH5aUW+Bn4zOdyRgWqvckpkcY8860Zzwzoo5cq2QOzbq
UEhoX3x33qRZa1qmXsfiTWPOik95llboqfS5utHMlCIuNkietYBtJg+OiU1m7Xf9K1I5zkxSFCls
ibF51apUf7IiEqzk2OnfHJkOGNyNqUFtls+vlZHWOC+NkujuNrWHb4Y3zMgopcu7X9fcFoeVvNvh
8UcS+BZBMhu5duf3gtnMdeQ3HP/NbR+WFP4bo74G4ld/JNykudV7LzqFSLV2vT9AMu0888A8Rq69
8hjfaPD75yZJSnHb4tVgjq+ywj5UBHS+sqN2rzgTh9t6CMFeoSVwqZv25kBD2PReQEr312GB/Erm
udy/RWs0LJuXJgEuw8p2o+TGsbp6W5dW99jWMsQREL8C5+BfgXKpg1DW5mdYJ/bWqkkJq6GaBoY5
lWtbLg5z7teKjqaFFr1lHPZmoYgDIKiLTcgI9QzXg5FH1jrXqns0LVfSZUqchADy1beEaw1+eg0K
8CiGWB7ToiaxCmLXSYyFfh27BfMGmk8sH4l2NTlafYJ/Ht47oVEd/CnByd4nxbzSS5qNDRF7Bzvp
j1KpPEgYm1ciGttLqKvlMYqJH2erzxbQp/1HCfWTb8fNIXNLotgqaX7FeXNsEqEzpXn8YXaQWhx9
gVpZF9OUWs/stwXi0an67I9Ln6nqtzGVZXKBKpduWcyGVKaVegYVE90J/AG41uq9U+VN4MPHiojM
q/beOH+i/ld8zAp3hqlWcZMMzYqY6DnhrF2lLMhZWdYdMg03nww1ccoKq952wEAuYn2oA3ao4w05
MmJnpml3PzQaqWajH90NHRcZ7NC9GQRReRSmF0Q/4Z3Y5Jwnp+vzfZK4TxMqqR3l0ph9IFu5VZHA
KqqSMb4C9EnYhG4sKCT9cyzCcSs9Tex6MlICLxnMYJQMxq5G/DlmlAoj0tYv2FxYz6ll70pQPVuG
ExNwRaDgKnIaf+fnvv8qs8F4BvpIEErhL/Lcwnqo4yldT+xhtzZz1wVYkPxJt133Vkmeki1h12xd
9oVIPttoQyxo/W2m1WSs66hPrkGfhPdJmQNY0qayZlqrsQZaRdqtpzpt1zQQVv7cG+vBddjQW1H6
KVVTdozGct9nDSxAG4pDpdLpdhbQFFC0bhmKW5KFQMzRY2ND5g7XhWWHj3lWsc3A8wSpXaSr2uuT
O0+0c5AR637RYQtfhyLG+JFnKwTA9qmo4d2tY1BzNC3y+aBUJa8cW2PZKQhYY8A55bEm1umUp8SO
rpp0JhSvbUuOpbmWMozoockrHzrRh4J0rh3WDESgWGBYseaaksaQaNPNYq66JFsq5VTnShBp0DKy
o09m8h2I22ObutM+JExJel12hf6M0PIShGZnVTnNUYIQyrHrka6lODm7dK8TufTBp2fKOedTW6GD
LWKbWMDakevUJYIPLF6vf5iU1R4qw/2sz843IMjNCzvW/AVvR8Wk1WmPbm5rW1MO0aZ3h+JWOexY
ctXqNL2J5FtHABjB4IlpLw28u0fNrEbSLV2McXs30wF8l5ZTnbQxgoJYKrc6Ub6B/GIQalXRBsiZ
hCrikF6KIi1vDSzDt9hCAWAkigk0jcf+a94Z4nNJoMLXJhRzvTY0fmGDCuAIALG6V0Ctxw8tOx6e
G5zqLUkVOauERoxQXpN+M5Mc+ZHVktrZTEThQNGf/1SFifHA/piTKcRA6xhlU/eV7Jn+K8hvigid
GorXzFoiEjpMVS+iS/XPGaCwcPFzTjddM4UvuI04hFthoqF2nkMQ43YNQcVAVOhu5swu7/NmYmLo
YhCV8CLJu9ha/khFA5khr0dsDGxwkAJX9zGcJ3iZURW+gF3hZ3yioNrATQm6CqxS8BqVJmDHQHZ8
SoxjyKWCEpWWyyFm4qIp7v7uIpntnnOjKKWOZxSxdQSvHkLACmTgVB2skfJjEFu+0naaWrYAPR1S
mOJT4V+msbBKvKUFm1ZyH3hK2sxSt86nIXyRrYxjBJJEJEPbsYtXYwCFBsbHJFB1hDXx8v1m2hKP
2QoJkp6s506gTHP1eapWnCeqHUQKPNaN02WQE5eiAM6OEqsSdqZdnqSUe1AWJBwwsynb1zpVoJPR
gKbZ9vZsE57UV/f2iKKCR0i/dUFf8f0y16Ye0tYiSy86VAxyVyiEH1e+7OWrdKiNrgbDruMrR9Pj
h0xJYwe/u3wudN+9zbBG4RqoPfEwxnWn9hNl+PBkDXzpvSHRPFNqt/jUSRny8Bw1lRr9vwruGc+E
sUvtP1YBdRnuotR6/v+5JFQ74fSSrPiw/qXqZPctSaEn7vyhJd1r8BerJyFBxrTOBeNnBYNczEQx
F9ZxhPomVryH7Ojs2KpT8HItRRTwcUsGUZMQyciY4sDNIsz6tS5AvMFT9AZkVcY8zfkplibg4mUL
mbsl4Sg52sBHPRXGpskrcaQn3e7HYjBvi8ibLtEyJU/zHI+PWEPk9zbYfzWo72hQTVrxVD7/tQb1
6VtbVGX/o3L7r5/5S4Pq6n+zaHV9F3guOMN/alBd82/IP5fuG91FzEQOV/q7dHshyCAa8wwXWfd3
uMxf0m1sTK6BroO6EfIAGmjuvyXd/rnMa/g2qxSHBJpxtKR+SVn2dDnMCYwwchp55YuY9SSNyNH9
4Z7cfG+2/U85FDdVUvbd//2/s3ajRU8GnasDDp2yvGOeNzbDQWIgraJwP6Ql44HsKW/lTWH1UvZy
uinoFR7yuSGtuKKA/9108GX63+hb9ZtrL8/rx67528UpgHmCbqfu/tKyZhXJJxNuGox/nyKr23ac
JSad6y4HsRQX5KfIL2qf2nNiBqQ3Jd8mDX/HxmkdM8hbHdESCfM79FA5kx7H8CHjXNF5aamtCQLD
DKzaetNF0Qydwg3vCicf32li/vZLuEgIsbCgZ/4l3EC0Vm0W/ezvORcam8mq5m2hEciXuKN6bEzB
oqlnBKlpBY1/TnVEZSyHFruK1GJW9qcbpzSmm6rzvJWQ7N19mJHsI7P8AD4v2y5awYeCDuVWleT/
rbSC8tifX4Kz9sXbc0BCSjOSvgknnrPuZ0cNZVDu6O8xHo00LWbyymSrKEi+1/g867N+vxJRFDSX
bRQTi3Hwx46kLfUOEgdXkkDa91RCeXgOJ++2N5tbYdOC/PM3O2u0vl2PdhPdIF5xwz9vOhp6R8Kk
lnO9iL4TM0pHkYRglz9f5Tf3z6KThvrJMz2grWf3z8c07BHr5u1bY0xwFKavtekn+6zzHv58oTfp
9w8d8+X7IMRFrf3WpP9lUkCCYfjgRrw9fZX8MLsdriF8svSReXCqMCn/oPPsVlXVZ3eUMb3LGrFi
YC2liXgo54vCtpvbVjksnY60u1WtY25cSd3EfJ7X4RE+tNrR9FaPkmMgFPyZzMBVlGI3Xr2d9TmV
GBtUWsm+M5zueXQouv35SxJtez4vICpBDYSYDOEqzpqlx/ejHohYaSpJ7bQfUxNgDZt7mjFhd6Bw
Qfhj1hkrqhKvbN60wM7YifLypnuSo4Ch6nW/zeoWlHaWjLSySjOAWCCedXIur21fWS/uWBTPWL82
LcXae51ISDh1pGGuW1JmHwyR+ZBKEPb3VNce46g0gjJK1C6LtsAdohems2zv9DbVQfY8e5lUxIY6
fkxNMzQ2ZuRQ3Sh9ta7spNjEhqXvOiooD21opwdi1oughOXI4TsKv8QsPOuiy0h+rWd5qnN9hFUx
u9Zl4TX5ToaOvamlYYGvQsRF2leVr3ta+sBuKri2XYmcC0dpWSjtZPu1+qrI6sSSE/ebKOvNnR1a
xFOlTmysKXo7gebO1q0NsPyBmlDxTDRD9lrrMYnwmfAVgIw2phk2QmxhwxxPH1yvpHZbGO0e7VN+
SDn8Xc6N75ycPPOC3ktKf2UWyXgacLJ+BidtfxJNt9FgyEDmyb5pmeZdgbrVAitK8BO67bEoHD61
ozcksfsHlAbldRXW9NOJY+xXUQulRYMAL+r0crmfyGc5rAFf0uAugkLRC/OjHdOtskg7PdDgKC6t
sFaPWp4hG9ALKLr6oKGWUYufTrC+rNNiNHdG5XtENlrmJ9LXupuU+1QeejFgCnU78yGztmVc80ZI
TqTst81PpLFWW8IokYzVE3C1ChPSI50skjyzaeTRTDREISwAcx22cWzeGmExbJjb5KHPK8oIGqmK
qzY2vpotz7x19PpWtflVEtoxGTu0SWSUD8EQQr6llkk6uhBH2LFE30SQSFJ/iu7LNLoKI+clnpTY
x31PI0mH7pS2zjOnlE8GVtOAbme61lLHf+rt0NuaRLZeuhS/j6WdgR/BRcLJEYrxkIIn6KUgwc/X
YqaoYVzrRbmouqrpQvMif5d11KiU5oUftTpWfJgJZI+RWeuYqOVqRatZ8nJJQk9YhmgERJ6Dvm1M
CCZGqr1rOcpe2Ei/LntIaet2stUnyumCfNLOxdmp0KpSUErr01wJnpCOgPtCIcY4xOWU73UTCoRb
MVwcjVANdMaNQfTCxhixUMcugIC5j9H5ibT80tLVJSpPH746bqc+mLIdjyTMykMmKWvJqEa9Sxjk
rukz0vRCIQ+DzvjSFDJ7GpsqIroudTv9UCaIn5tAb5yC6LuoAHk/T48W8uwt9qP4ILKo3lg5sYWp
IvzQRzO908nbukyWykIp0O7TCikv03IgDoDw+uYIk4Z8wwpGkOZ4VB86kW3DVKpX2bdjdS1ImQrC
mk3BLJUgRdmg7m0U1DCJit7pc+itDDGQwilHKvt93B4RPdKNaMFnGTFAvLmn/zL7IzVnBuq1SkQz
BFmIIHsl6kp+01MSBkBjzXuVpu2X2J2irVNRxYqTvrykEa4/aIL9RV7VMdSPkd3JUkSvqlGsCKNA
QhfmE0X/AYriZhJOdkcxsvmQpiadPTGP1AnZF3IIV7scddphtJpsi9B+eKKRnR84PFGx1mJB8oDF
3APcaNXQrb5y8io8zr7F51JmfW3Gc3h0gdDs1IgJco1+KQvSilIvyeJ8c8JvTkvGS/DWQWh6QC4W
MT6n2a2pTGfWzM8Yft49v3Wahtbkk2SDDw+II+k61JwlqgOjM7moWWqjOqBPQ9xYDoOjS3Z1T3iv
SJ187btDeGSvYq/rENYu+8j2yIGWlAmTSjt7YPmUyJZ5vaJ/hmSbJFf2NsZOF0WzC0vNhtJRaXeK
C8SBBup/NRMRy8cGp/YywvAnGRat/J2gaA9nLRruWmFgfAJk+0F4NvECZE64EthslxrzSOSLMC/s
iRJiw6Sgt4N5Lc3G2tZxMx2KjIhZmafxtjLDeEPF6UEPkeqOfc9BOBvtDQy4mzYsfbnK4kjuKE+r
eMftd7MvreU18WXbFQ3VKQUusZ/KAfN10RJJadLAuPTDwkZbMKmOOpJnWPH1NBpTMX83Z/33wPre
gRWjFtvhf31gfew/xT+dVr//wD+MxoubGJ0W9iv2gOYibPq70VgncAvRKLIpwUEO18w/T6u4k0Gj
6t7iovzrmGq6uCgFBkrAGOxYdczH/4bDeEkW+PEQRw/ON3krkXahGuUwfaZ9guwJkEh56sovZ23O
1t5YK7UtnNF/Kgq6MSgoyFSXUVRfdDb9LF0p+hNMloCyKJO0DfHaRl1NN7SP/E2R6NNdTPfuhnNC
t+xEQNdjPaZiLwbiqdlAkEUNV4EyUbPGngRW7DEOJ46J+6GAC+V8dx+LPNROfmHJ4ggAoe3gGEAw
84BouCoZ9iN+kEkeIiIIQGWF7qSlR9RWjbyvJTf5Xisr19jUFhu4DZtfEmq4l+A+PRCEa/YNkkJd
DQ80KoyIDqlFsPBdW1jEIGNcpn9UxChRDExII0yfh7Iw4oe5r0w2iZgXCD7XPo9xkdATtFpsTEWc
3k6Vfd1PbXOYbSpusFSHT74uiKjvipAgnv/P3pntyI1kW/ZX+gdYII3GCWj0g9NnD3fFLIVeiFCE
gjNppHH++rtcWVk3lXkrq7Jx+6EbDeSLoFR4OAczO+fsvXYO7ss1ya0JUBkVBALR9BTVMYOwxExq
hVWI4nMczaE5CW9hWHlN9pkuSZwPxoHW6Div4f/E8wNJgP1irs04z+JtJBUqup1Ip6TnUGPWXbO3
zDiyAD2U+dDkVwoQfMKzInes4i6QeE0T+v+vCP9WVojA2PinLaxzWqGnIZHvt8vC3//Vr0bqAHQO
vgkmhriicRDy+v19WQi8v+EMpauDTt6mo/3bJlbwN5veFVMNVpK/owl+bWLR+grA+pCDygb0w379
F1YHxg2/a/KQmuThG/Uw8V1t2xSvPxdzdoJ5uqO9fqpMZuENu5p0jfVkVdE+7axJbYCHks8+2wOz
zAmoo71xVWd/nzDYaMLXydRR0OTOE5jPgPasnS2f6cFK+WwxfMnXzJ6/xb6In8qJOX4au87nAZvx
uTHj7vZKSY22aZ3Bq6oTwzuzOkgZDu4UqJ2RJfm+BU128rKJpWUCfkYj4psxymg+mcwf/BVrdAds
H1rCk51HvXejl2YhpqNwRxiHkkb+e7bMjOCFhvJz7egHmdouM52sJddw2FvTxn9j9y90oMcEZSIT
QXSVKZP5pi2xutBcdx5IVCO2yxZVTfhIEaVPFjCSFZ6bagnbNBvcA5gJtAyMjx5c2aML87pkJ6bs
vWiCeZOCSwvhu6dk1g9C7IAlAzGymZyBeiRVIZjtMzVyVK67yU73VMXgWVv8sJvOMl6nXE4r36RS
OrTaIyalCuwN5GSyjwckAOsl8Rpns0hD31tm4ZyJh0PthmrCOvRB0BDauQTR81L63oPynOix7Wbh
H9AM2cY608opTuDpAGh6APS/DGOLjgGsd5hjAOQaKLKt+6k6ukFdnDrlcS37ktKd7kJEm36ex1PX
d1eaUqwSTjjuct9UsUzNHYr1dk9eO/ScdmYs3I0ceselWnuYYRKGRk229QmC2su6FF/UYiNaWmBT
PwaFV6DnikekCNIw/eI5BTFYPcU+2h5z09P8nyD8dEWg9U70GZqnQxI7FdEEFLmp9Rpr6GvcObJR
HKdg19IyFIimSF+JCGU3EeO5BIUc0mG59wnP3gSJvKZO1GMWMl4ggLluyjBxr5bfHiXYqlgMG92i
I8YNbo+B8slnGmV4jznMGBbdQ9y3Z2f2M6LVkAem9UU2C/ufk2NEQ+7j5Qhg3Vw/GUZyNyEaXrV8
zDaGIgDwd36xzHHZel4abaNhfiBlTwNpTZLN4jbZTVMa5kE5SL5Q/opjYBDRlmtLb7SBkJfc3vTI
tIaUb7+Gjl/My8GkbOYGFeIpmAWtYl+GjRV7yCM7I5RdNmzryuu6o2PbBKKl47cWvdcRuGh8alyv
x2VWmhtwHruasR7yz34LhojrYzTrtDSgozYGdGPUTkkYJ8l3Z0GINlmQjKNardzGXGBqtqT5mZLE
u6CfYyqbiaSzdKbqy5YHxtM0C2oyJQfhRKFswYbz22enzJmNdhVNnTrgRuu/A9SZ135CJA7dkHHf
XMVXnrLJwFy6fd00h2p0Hhq7uIdtckMoxi5oe8BNYnlMXXh7pg6OyITvdZAeKiiPa9+cOS9w9WOy
9fxBPumm2fnzdM6EMa0Cp5+2rSq6zRAtRGVG8vmq1liNpJesrRIbnkR9I6rRBdqV9A+pUZ39xrJA
dFJZNJ3DIpiier5OtDPwUCsTgwmDXiHvkINUG8Lrq9ALhpFnS2mLtPvE3QkNChN1dr/32+INgiOp
n8IMji7L5ZHKKcLza2cXwtmzfe+jauWtsO7ipLkbMpo5Pl9qqavLBH31tbiuZnkfeZBfMup9pYS8
T0XjQh7rkpAbhhxlUsGL1yRfTEMPaAKnj6QrrX3s0TzRKc021/LnkETg4NhDutpolvU7aKsM8Rfs
fHnm3UduezfiEtmyTCD5zIzRI8/d7T6zrvRrgSSG8HK7yy5gg4eQMr/bmdyorVk3/QVTRnJvT1MA
AtO8X1qjo/1ZvugYT38W9J/mqUTaDKBmyhTz6krfa7didWH2GvVmtqXSJZQCeMMrOTsX3HHsDgww
p9xC4J51j0QrultRLtHDmBNUR08yBNaZPXlG9uTEAYhjY3jVS/DFjcVB9AR6KlQo25JZB9PocatH
5AButgsEaSLkokuCZOJmN/rtW+XMzsZpF703O/GoIsb7K4i9/hrZ43By4AlfEsu+7wN1U+jkGd4q
atpigdMKXJqVFqVg8JXpt8aIihLzupYqw7/1tb3TaTbdT9y6cqWGuAlZRv2veRRbXwrHd6kACaCL
DUIFhTecvXnYcPg7er7oUJY0Atxs5q+aAXxpCE0zCfO58AF59Mshqbt9p7LjkEb5ruOwGMbA78Fx
Gls2MwruKPBW/ijhgdayl2+IJXGRd7XhX2Z6y3dJSX958drmXCDSCMkCqjckkWPRYU4cjqK/mdKG
PWEsniw57KuoZuy8sLFmQbARbfeAa+uCf718g4W2B270JQMgvhn4Pu6U13kIxSg9DbON/K+0tri6
fAENyFkukyOLYUVIg0K/mlgnJ3XIjyFec6X72H6J6l7dAzTJq5XRYiMhs56VaSjt6jY2BrL86jZx
w459TaWIZOaauADLshRGBNXfCEAjYSqE2gco1FeRbTwlxnjdnkfA07QaDN+5jKYnnmmQVp/MWA3T
Ws4FndLVvGT9fZWR9xqQjXucBvtJTqb6ZrRM/vdIjvt863ijrQk9tEb68hJP6Z59VmyGLngDv3xr
JV4admhW7rVT3Y6VYYRNbtyVc9J/yqf0swY1ve0ntz42i/vZ17J4hEV3FNDJNhZf7xq603xleZX7
Eb76K1ks7WZ0ohYVsAFUtx6SnXv1ivg+sfAl6Ncw1cMLCE+9QbZpnONhzJ9V0I1EG2v/w+2dGAuG
IowlsYtXwiDmB29EiJX3/oudQzco/dJ79jx4hUbkmqHwCMutYvAI04gjMfDQAdv2VAOJvr5E3DAS
txge4otIWZADfr2YUmlTZu+qzb/NpuHdB0E1fAaTsjGDPrlAW3fW88CWDajaKkM/bZGOLaqVK2W2
xUkvS72nBpWcEar4bIkC4ROIGMPxruSBoL73S0EWrvCT/s6AZLpfPLf5bDD5q7t5esSZKMFrpUEa
AhRIb6que29y/43VudjSNQ/WfRv1T9iuTi6Ux50KcPw7CN02kXLZINCcEWhjgx+H/IItoM7EpSIB
K6yF05DIiUCs6PR8U0rGZ2NtIeFMmjfIdVbYT0Vq3SpK1wcWSD1tbGLkfBLdx6SAVY63V5YyZ/PS
RvWCQ98+xe7sbBm+ps/mCEw7rP0CmYwBHuKhTGzrW1U47jdixojkXDoCjCMasIZVcGDoueaCbtdq
wa7PAXg4ev1CLDKhpGhliK28gpUoe/EhHBMAGCUnD1zEKfo5FClWOSantidvIC+H+CEgGq21zhy0
wrIankltO7hifK8j1901ylvWZaemTU8X/BBVtVgtE0QLNskdd+3oZDg2ghT3RFHX2WqS/dcBEwcS
DfS9lcJI6tB0XLVRw/6X1/tEVoSDRQrgim8Ve7sD8Zy02XCszHETtfYlSzL7KQWnsyuU65/SpKxJ
9khKDB/Bw7wk22Jo2vuWQNGdaX2Dc8uBKYtQCpXRE/proP+NWEeGtMF2IwTVTku/PMNp5M7Vxmsw
Rlc8d2g96aMHEAxro1JhKoe1T8uV5SR1VgwAQVA3JEwtefJ1DLoblwP+1vS5xGWgnqa6qjegbBSe
GDwoCLnWGVYjIqQ4GhadgYo79tBpIUM51LW8D8ZS7tzYfiuq/qlW6LYNd7nrSuoUAVd6O41QLloF
o10iB7SV057hIw5byGnimShZveqKsnyaOo30RaATnGaD8YTFnMZmGpUlDuxKkdH1z8vlqWzUtK01
Z7oU8dd73lprC8PF3ZLylE+FixoU37s7+dGTZxU3TdLLS4vILeyb6oPDL53dRG8s4l5DwheBYMvh
00SI43Yp+vKplVmKl6yPt42sgo0EOs+h23cYtmTFmVY9oQQjtiTG9M3F9aNvpiZhK8gnd5eM+XRH
kICxDTQB7zRQOPVYKvjEoOlSTXN/ESZQ7boZUVS1+SqR5nwRWXA0LN8MFxcblTcMA8MTb7xBQfxe
U28UlvEi/OU1VuQLWLq/ocyduRj4BNAw0rMaNoth7IrkA0R4DwcWAxDYCrVHTnHbpPapmhKWx6Tx
w57UvK1SlLeDaO2d3ZFhVjsEL2bZyQdEwznBPJq5/+R4ib2y0+V18vq3qI+/YU7j+antu747eyjy
Gfl0aM2q+CvWgiHsycqFQ42K0PZulsD/AtVs3QZBvUP/Va9EDCwnimibGZVp3Uip7rKR05mhMzPs
cHWkq9yPzUse1eQtL8Zt7zaDj5xvWtgSsoivy07Q4DxTyXZGqHKgzex+nVto6DnscDsaZ2wlAo36
KAvIN4lTvhRk2dabFF/fhS0LE9hU23S0dN16zDja6m7srukgxtSE9OjzXZbiZgqVaM2E6RsqFIF7
EHcWTN7WUc3T2F8jrAe06pyq80PgJdVOgnDZqnmJT7QN3W1Lq3xuwQ82dfAp8PvstkoN68NJdX9a
ktQ9KtuH4FrM+bGvo3nrYP16lBXKbb8Vr9Tw2TmvSMOLYpCjS0xIg67jGxtDZdjTXz3Dr5Ib9B/T
zq4JFM8GqiUiJoxtR1MRUyO9f7uqdkNly3VMrxFDMdrElEzHNb0NA90hsYuy90NXZWDYkyL65Fqd
u/eK+Ztf9oQACu/ViwuuGIfac0W+977N5oPTDhDpx+FilTXHCp147MUBcarIxWHc2+sMh8PKUE7F
MQgBLv4JDtwBJHbenRiLMY9rOW6lQGnbTSKspymj92gWB86NB2C2WVgU5bC94i0RGhQzt96pNkV+
FY6Stca48B5aiNxRCtNxsSc8Rzn6FYDIZn5mq2YXwtqoLrMOTpUm+V3lmVyLiPhhaO9AHyk/EFA3
J2/W1wFUgawgl8ziW7Kd806bJ8TH3VHX9kez9Oc5YNp/rS2w+lwsVvfNtMTlbdZyG4k1Z26aI04o
CnCSo2GtGHx1mGl84zTK7DYVpUD2V55j13uufcgRnK+x+TF2ZZY7bSvL3MUj/Y6iY0iLtWfe9ogI
QsPviVtNu+9Lre7cujvPCpdiew27ie0NXQbqLKzlIaofYPJdwtcraNfYOjSTiVXZMaN9UhctUy3l
cGiZjyNvathDWlqZfcca6VjtmgPgt8HLvqWec8AofTt19XRIwfKuKSFPLNHPWMGqrcTIS6nFk2wR
gdENGm0+Eo7LYvVi508jbZSFTVd2NnpN637OjIOfEagxuHnYNOj+KXSW6nMjDdom4zj6W1FYj6yd
92KGksKz3W1yd6Ty8scwbikHO8SSy8LklI7A2opSUhiYKSAHr75VHcCVLIa4yWl214wNueCA/Z4g
ut16Cylck7IEMQvmttMOKtq2Be3MQdlYu4U3423zsseS5ATfai56Eafcd18B0G1V8dpZaO47/6PF
9EGZm85A9JYs1GWwbuBwW5nK1kszfKiuzZFp5l8T8M6bRiI+1soIc8HIulh8eiVLFsTrqqIXkFi4
k1i1vkLTvm0TFmgiilt3AiwHr7nsB3E0ONOr1RQXYoV0X6+HZgZQ3bOTqwFYb2AqXA4Mytt10sFJ
adyTKq1TazohlG+6/1Ne9Fu6OPGRLctZ5YvlNezQc9PfGPXS7qQWRYDpBEl4WjTRLdgn+NC1tloY
BPgrEPldgf7do4HzRG9Ln4DiLQlCYxvaVkKrjYhe3sKyEX26zWRgNci/uUYO4ZwtWRSzedOjhvqG
B9rLu5uIiAI6Fr9oBv+7J3i77/Xltfyu/+f1B79xuGCdS7r/9fMf9S9/RjC4fu1ef/rD5keO4F3/
vZ3vv+u+4J/+Ii28/p//7l/+j3+zE0+g9p/N5s4oSX+X2i3oa/Nv/jGeYwYnbJeVkLBtjOm49v8x
niMqTLLm2khJ4WxeO+S/ikmZ6Zkmf4Vki4PxD5D+r314+TeQXWR6XzGpjosQ9a9M6eRVzPrTmA6d
JVJP/oP1QRT1jzHebzRVivVR4IJLPnmcM4jvMUq2oTERUNUbN5/RXuR2xYIXJxioU1udY8xYYcEt
fdcRHaCVx6wL44R5nUQnS8NaV2vPfVtaQf+zSn3ACvjjb2pON8XndIF4CULdfM/seApWVp8Dyr5O
JOdrPNBg73Co1U/0CD162U0wDEeKkXY8t8qtNkmX082b2Y/p/7r5WcGEDa0+Qm4xGzcmMZ/MxZQP
eDCrFrHmHf069KLdCHbOgxwmcw7nzMeS5pi8hLNNYYbxGUVQNFYs7dJN0nMxoCrri97DiNm3h6Eu
QVi2aTXdDY2xE1mP+EgEn8dqsoGAkxYeokO7/lZU558nh6AMiiw6B/N0kwRW2u6vJbKFUD+3Igyx
CJc45nu4WwifuWYUCnYAHS6wiBfOdS5n2ZW59ISSXXMNMe3pW63wEZ9GBo1vXJH5lP+SgwiJZTl0
7Y98RK+NpxwFkLVScnQntWt9lRQbMYnxXGeySGVxPTNY2OO3NHjKwQpHmSSdvc8Y8dXNRBtNYQk/
YWetqLZCVDiWmDZjkvcZJ4UgbicxHCxg/sFwKjCB0ubkpAx3Nz/EvuF5aq3AJL0MtrDutcalQXli
TO/kXansI6BK/YCBIEb7ApDUKa0Hj5pvSxSKh2AGrpH3BWgCJXZTBsMNjpX86NIu4ULh8Ew4l/fZ
IeXsZm/aIr9jYNtuflgAUNCPn4BVDMQCpRmPJYfX9axyLKqMdY8ERtcbIBzYdNM03101wFaqpvvO
7SW+OUxQ6/QqbkMv18VH3yewKpQ2VzsUmR/tzcpk1yvsmYSIyWy3JI/o11qo4k10DSbyINcuZ82G
3aPzI58Sq8taesQ6sI7apsUh7bjAi0dpv5dV/zXJJC6ipZbOrcEVdGh8qfhr3ErzFGey3DJoMnaD
jRPE4+POhWsrpD/WdFfVnXWtVfzsExYJj2XeH/tVjibxdO0RstULzWkfp/BhGE0CyrqIsN6pK+SN
62fLkXwi9mpyM9egE1/5HZl/mDS9+gKXbgI4Y91L9wbwjP6STHn0lbScYIu7edhx7JQbQKjVsbc8
9YQb7eJUnnN3fbI/RQzi155pM9RorPOSsXUTZ9OFPvXi1k85mXMFlPkBtMP8VDt5/CXGyH9qGzne
1ENe7HXBpjqnbrzLsiHfRamOVrTd9LsY4QEpl4DvWOItdVHX3vi597wI81NlZ4yMaAbd5Mvg3NB6
JI8u0yPazXpMyAOYRlqDtniBJE4rvJ+XOl6NhWnfu0L2G6vS9ofh+ZTvHVdjmy9Zd+i74g04UMBM
LdL+NTC4CVb54MoHZY9TQtdpqN+kTzozzYXYxDfaOt+oltNdxSiIn6GMQ+HjqbNJaFg1PV7f0aSJ
lpO2EfpZlm2iIZu2dhX7+8lxEVOqinqpdzlWd05s8aD3XXqygqR/RNzFyYXr84hzD0pFRoNJzDfB
SH6ik0fB3vAShRjfbryjD+WD/BBZ+O8T4SO3QeGn+yGqq3cUP8G6MAkFWqnyysiYa3l1XVqHyM3u
Uff4ByarE5S32XmwjJpUD2ucBV1JO0I4xFnNJMEPUxzTG4zk6SUriOupe9P+WhfxiO+gZ1g7WjJb
owZzXhx/DNa2pZb7Gh5JKL12/EzRjnvSzuqzKFSuV4M3vWEypIcs7O6DrA/OY04DGKZIwDdKYX8R
DEs+LRZBjcPkL7dz5dRbq2BeKzj4nyJjNB88q0VMolH8Ntu61vFG14356qu+Xcupr+9x3dcd7eKE
8WrWGytpdfEH1YC5r4bKe7GBShjrhUdrQyBGESbdPLhYpJJxXSF2O/gjLQzPH9yzAEsf8kbaW4m6
+iluAnXyRyc51kGrbhuLgqBrTCLS5iCZv4O46R4cOuiYoEG/rrU5E+WeIGsPo6mB92wN4rC089zD
ZG6+lyUTDmuqEco6oj4zckCuaTftzVLV413hGSBe8uDcMKbClDWnSXQgrD0/Jyb8beqiDJ/gIB5J
llBnT/mM7kZL06hzk+BeBhNlst9Nh3qKUkmYpxzDIUnNT+2g8s9lUDefY79qbykXo2eVR+mpnxqG
EKO/PIETmK/AxAzO3DBvIqT4cOUqnaxJO6EXMnXC7A6YMQfmMl7/hEHFnFcpLMG1kVJOug5hLnjW
zdtGe5RBHsl/x2o06L+V+QgPiFTNPExbUAok7Nhcx278IifqPmdgKMUQhgktc5XlaKWW+yb4+UZY
R1Bd4o6kMDczg8/z4jAJkQsbvV8RebnSsU63bpq7N16q1CPMHEaphtNSysQREX5rf5xuiL1vtwAW
8cj/OPH9dx97z+lbW+v6o/v5oPvj8Pqfp+D/iw7HNjQyRF//XLj2OdVvNbrJ6rcylb//q19lKu7f
0K0JVCgCnPNVlPKP43Eg/gbX1YXBTYwG7hOHv/r1eIxSzbcFBHD+BprXb3j/18goxClE+V4hupBP
/1L87lWj9p+2CnlN7/AcJL1Q6fH1/UHDhmiFAxDC8hPuUCRpJRYkx0KcRnYd2rWu1c6/oJT9Vx/o
CQLIJSZ7TB1XUd1vTuM531qR7+icWBb8tTUg/l0C2Axu4Tf7eNbW5Tc35PaPNq+fHSq/fEFPwpMk
CsSGNvU7EQ4RjIumcpEnr07cV6iZ1oXeovWoneFfmYl+dpT9+ChuNfeaqsX0zKtO8bdfrU3GJO5z
S56IZnVeUw80qNMtmGtdEVuXblmCZy/PrAuOiOn+L39LniSHp8GnBPN+D88bmxxRNVyVkxYQNSqf
7gPLQ8X8dIj/JRLf+rmi+vFFeQJJGHOYWFO6/e6LToQult6UytNYg11fearFSTNmZgGlsvOQ8nOC
UcmROb32Q1qig/4iLfbANdMaIzRF9ddsSNdfyDV5mHCggH+lzvyduYrMo4iTXiTZviRfF2dLujMN
enX/m5+FsBTTJI8wD87vHqg4s80CmaY82Xq0Lj3aoHevKye6geJf2QSv1/Hnl5O6mYLVcTxCpszf
kxvhELfUir08EbL5oQURUr2AqvBXHx0+xBVXKDeCWef3THdzyKTXiUKeUG0x9fEHPMO+SyfJWnK8
Un/+Yb/DBf9yp9Au4BZkEG9ju/v5HfEjKEgLfKoTQq28XNu0k09IubW7okhUL36TO6/SnXlJ8Qfe
zxRwh3iI7F90l//Uf/lfPMGuKVn2rg0GwK+/f2AiYdEScHN4HX4njnZeWddYDGAnytA8oQ2pJ5s8
Fy2Dm6XHhP7j5XUUCnpWkHb/5xflj0sUvwMudkKKuNM0UX6+JnlBRmWZK15e3DX3tE0odwgTPUnF
Ge6vf5RLMUG7ga3lDyxxuDItw4bGPqWkTzMmpu0cQsliqfdd7sSff9jPSz3LN0cXLIjgfK8doz88
vrA/IJo0CqDYbJItbhiteqnsQr0sI+iEKx7P/xfP8jXU8TdvzPUjrxgb+k0uTzMyz+uv9JvdReUL
fkjLC45mhMNC+mBAVrrViHlHY7qn+uK+2g4Yo8SHYZbGvFLkEtQnj4HkCLjEbfYknLf7HysIwXwU
6PMi0oUxsAGqLbXwvP35RSIs6+ffmY2fuTNSR/cHq56t8effGbFyhpLNlkddmOXWXPCo1KlrbCma
4O7UZjlPMcOIrKV1XmdqJhOHH3aHY6woN2AL+R1hRHEjIyfuSDIuu/cJeATctWThvRKNwcprIgRD
8mGNoDKsOJCvNFyn+8Jt2j2kuO69ReR+8Cim2jV+DDwlImteusGrT34sbQghXMAfifG3cVoY7cYl
7vK5WxIDw1sQNdbe0pS/K+0luHDKIKHpTkAWQfZQHYD/FFXDZ/hcaVcDgyIa0TRXcgAeAKBEWRed
1Nf0eWmpl7kmw2JnQBJ3j6OyQZF0qB3XYEGq5Jhj8XvPs6J58RTst2NppUCEfE4thuiMYbXQGUm/
WnPALfMW271Gr/pj9MxUmGevy91XyAg87RKCwetMj/hdW+q6Qw+D81rOuXgDtSH2Q+M1963blTtn
9KjF05g0RNZfBm9jgBoytOg0PVLO8JJOPnC1CMK8PUmuaASBEWxIuotsW7+3uqPYroX1iJGH6xMw
E6J7FC/PAg/qu0LM565+OAasqdXveYlWi2ZAR+2miTkP/bkl+YIGs7syIpQ8QVTxU8pstlDVc91k
byLD+bHLVezUEJFcsCxzyXQfazn9EbA+Hk+2JAKF5nk1L94xuR5MDJAvtzHNqBszE1eu0exOm8IE
Brh2qsJCV0RYN7Wz6bx6bs7VxFRF42OofXKzcdN5TA6v66UxeFAntBywbdKM45dBe52Xm7ZjX3QR
HkOtM+MrQXTxwTQZJdyRGXCeT9Clj13Ig2IECyqPrsa4yuZZHjIjeNYm2oWd32EXRxg93SrLZy+i
Z5pPW6RCHDq6CoF3qKC5EpxcUMjCVXVeh7pxXt2kDwTO+RYRhjNb7UNsL2IP3z9mzBq78ms1DNWj
v6TzuWiGYt3gZ4QTahSWv2Wi1B5TmhOHmG4iP6WYJjQdS92vTR25jzBlUjBWJLblZGFl88U3fcin
MkGeyQCS+b+jydsGdBRiWp/hThJZ3NeoIo65iQCx4plkFENO612ntM8ALerL7zXgjQ/Q/fUBU0J/
CQDL4UiE+DWFfc7KFC5oETajqVougjGrL/hQW73Vzuy+YYew1ho2AF1ngJNbEMEew3WiDtakUDJ6
rfv6QpCiNZKJrZOvsU2/yas7dZ5d6tGmmqOTNXceak09uoAoy6vfXi2A7cb6CHsknlEiyeUruijI
946Av2oN3EY/ciCC5mP1ldre69bVkGiccq23ux5GafhMDTTeti2NDYpbrNYcXpjrAA1hYYpWFWbI
+z7XBmnJjTpkbaK3s9PP3yNcz5vESA3iXuvySwrKNixmlLmqglyUNYzmCRF99TrJ+5HS64hEmSAk
aK0tdEV+kG9cri5Zln87YhiWM8uz1q5X2LRNchCzNi1NnG4xETN6UuMNJ11s5TZsv3WVDjQ1o4gP
kkUQgWWNk4NfKx2iQAKDVc/GRpR1/6RylyyFodJblMhzWCXmG6L9+ktQpIxMA5Cl2kCHg1TG3EFn
gjxE0GrOjV+SG1fS0FSxyR31YpHd1F5AlnvXq9tCo4MKDZcT2escddbFwDaqV1pTMWwQmorsxOia
A7YASdmErLbde9yaLEj1EliPs0l+9srshuC59XoSY/1+cswNlkLa9x1dpGFVehFUJIHK8yWyJE3s
qTFgiRXtvtMB+7EPFQwhp5D1CeHy9adhVNC7PO1YgliNOZhdHUvGRB0FhpcjnDss1uOgJK9+Dwh6
LydS3feOlasXpXhsw5rWIvqWoioIIG9iznNJP2IzrBkM4NnXqvzqZImvPmY1yJUevC7awN1HTpfJ
8Xvpjw0g+txwPsMuDg40bvUeo3EMkXmK0x4xSpZ800P3moFt2jgyjeMwmlk+viAt742HFD6ivSfA
3L8MbYaXqCB6NhnHZp+hCEK7UamnJYhLj4AfOT4NTlveu7H6QF76ZcLF/gmDdbdnXfUKjJdtv5G9
Eu/0auJ3eu7jQ9x73Dne+GzTDDmKMRl7KNVpR10zgAvtHV3UFsj3xoIoYO2yjiMk1vG474LJPMmm
ns+N7mjeLlNK6HyZ98zvuQtYlOknoJJE3rlBaFucp7aVn5YUDA+5q/19mfrkIJHN8CYHo4B0utjf
6sAdTh2DE+bUkUjdFYTANIQtlazGHk8InfWC5SKIHBQSvjyiOv0WKWN8GLuYuUPfm2eGmc7XfHSZ
MbRFErBXwr9eNQyTLoGcU8TF4LGMYAzcVUJ6xqtIR3UqPTvYVKnTn8DKGNFKoptqdxZL3hZCYz9g
exEioo2G42ybFJX96OZK7dGFLA+K5t+NOffIs+jLIZuMxxeGok2/MbWW6XFKSb8K/dpENelHo59f
3MkEa0svWe+pco2bzFvqJ9xagiF/3jOgE4Zn5tji/PGCS0Z9WEOjzz06wR3a2vlUZbos1ipIsNTW
FuVFwuK2Q8uJvEZxsjCIB/CGu1gMI9OOLMIdqlnyXvKps9E/FA79d8EyapszGi608xBoRYnwLywQ
6507jwbeag4ay9/4hYdIhNX3ey3cPtoGRrNsYxXLg5TA2UniXva699J7XVrNU2/N+tkvZrkZJprA
SzahQ2JovpJmkliriRHEGlIJElcrWpJ3fNjsQ50JXyUyhrRYSy7V7YB6aUcD02tDUKXpJzhe05PZ
jsYZ5iGW+NRu7K1v2K2HWLByiDL2nBGxZYowpOfZ/YiKZPqsIB2/IXz13keXdNStqdwennVhgafK
6gKFdURK3cfSLU26bpNl7vdepz6cZIpvdVYSn70g8zlepwtAA2tiqxP0zPOKxnkb5uzOn4xizDbC
dJkaBjFn9ni5jjPMpPYSeNqy80+kIcxoM73hS+LONbjbeMk+mQzTzFWkquJTFRQFxCo8K3eJYXPX
ChpIEq/hiEL7eWJgG8n/MxKA/+d6oRY56PQn/nkv9D/YO7PkyI01S2+lNgAZ4BgceI05ggzOZJJ8
gZHMTMyDY3bsqNbRG+sPlNSVmbevVHq/LzKTSWQwIgD4P5zzHea6TZT8ZNj742f+nISav/nAYgLo
Ujj5MOHRvP0hFPDd35aJIBeiZASJaZf/9Mck1P7Bvmv+thj3PPhQxIixzP8nugCfOOGfekVAu0iP
+WWoA+hQXW9py3/oFQOBr5MiFD2sH72MWTytupZtKqPE59Lw7pGcH5i9q2e/sJ4BabJMlHrXAiTv
tPQROCpxtMdCH9uFW15ao3sMFpZ5o816Ixe+Oedww1KY7M0qRgxX+cggjQgiOkFG5p3xSUk34KXb
OULh2k+SXWiUiH4jeZcufPURSXjmExFfjoixIFUvoGKlMCcJsdEI9U4m+QdqKK51Szh2vXDcU4Du
WNnmW5eaYVNJ/COWHvsHbm6igBcWfLxQ4R3w8OPCiae5+uI5BaazhSEvF5p8t3Dl04Uwby6sedSb
IL4X/jyd99YBSN8Dpu8XQr1WsOoLoPVVj0VpIHFhAxNqegePEl1k1Iwre+Hd17kCTLkw8JuFhj/S
+LOch82dg8rvUpj5+PpC8MY850Bpvgm4pQsc/oSojYoxoU1IF/7+3JXRlm8V8YYs7wog/R2w/rky
rsOF3t8bajrUdjCuJllZd8FC+e8Gt/5CGtyuCMbb2eqKuwzx9mWS+2iDUnKUMnDCOdoLOxq3wh9g
25Uqe+7hFN9igHGOdmt07DzLaanYhgZHlBHeUxW4F05GMwWTym0OUecpWHd1ctVU+fgcBkD6GN8H
T7T1mCgqmCOQMWCtx2Tdb9sxA3pMStWtHEfoelg5Ia/TDx46269fZJLCRUzlkD+VWeleuJzBzDHp
yZzykzOJ+i/bRfQCl1IxQq8T2+LDCwRlQ9wDsGhFXZ6aNsQ8DXCkPCljho2q/FKqVZIv4lSrKpIr
E578hSZmYydGmb5KAdVyM4VRuSWpJHxKBeBICuhiOxVJdW9lS+nnTTS8C3cQyGr6WtchTRkuWGzb
CeKOXZEa07Yz6dc00/WrvsuictXTh27bhCNpHnEtohqg1XMJHd00ymcOYdr5kwau/t70INcMvGnp
Omo7PtWm4v+JgW7wARrrAQcY7jckSA8QyomW7PiVUvSazqyM9I1gMPHk9qHODi6DtCViMtJ3kp42
WaH6psf1mKm1lctowtZ8D7Wf8wstYmvVlllFudVDoTdTV9QvMfffPmFgswRv0oOGU8IkhWo7f6qt
MrnSCjt/opAPWEhhvrkTFOOwr+rrz78sJRPW3w0Y7DEuCCFvI+YkNIYN0CPwFf7t7zMDoyu+5wse
tHQR6bYUu0R9a7J4kuWNf+KRSQ7qHuVU8D/mCB6OLv13u+HY1Tg7WkIqUXe+fl5pqYvYeTVHwYDe
WkPJTaYxICw8qK5H6hxIMlEKWR+s9xM2KYG6Z0nP6ApH3jYuxUiFvf/Owi5PwwYLV1DVOoea0n6H
L6Q8Gbi+crJPx3qXjwyYOhknV6VZedesJfSFCi1xF5qpfzcqA/gTVyS9TuCGr4GAzj66RUzrG+J1
NQafV5S6zHZ5FBv3FVLG/ezBWlXsn/dVzujj89sqxqK6T1gI+Sh3wrJbW7DumH9x92rM3ZeWavFs
eTCfBiId+PX9SJySzNGdzjP/SHz/xWfVi1C+wiGczldtGV+harzpjfZhUBBiBxfYXwJHvfBAQPln
0fXQpKObeIDCk3fxoUib7+4YXAQo/um7g3Up5N3U2jBr433nzU9R0zIvMSf/0iNWAlmnu6WhXYla
V2sfS/NdxznW062R5rtse+9gbj62FjsgD7PyJrP8iMa0tteWxI2QFPoqmYLNOKWblqWyXcrwxuqM
6dqaBIIW2GQI13wPA1KVpTgpBmeLFAiUN2lGh2HI63XnZ0hRjcb6WkZ4mJX4psqhulCoVi7Suaen
EoV1tIX70VjdofTdW45J/LlDb19j8YGAFInn1vA/dE/AMRbBAusHJVahETUYhY3pop1BRYkGiX3t
edV9D6+D3Xs6fy0GFwdKjCCCtKtd3U1wnPoauEQGfhqPJM4zvuDEs3aTgimUjjojSdx69DSoWFCp
x2zSxdH0hX0YeQhvTB8c0FRmaIWDHgjyXO+MqnpRJiqqienBpc5MeUJmxlBee+bGHcIX0yrU2igW
io/+buv6rk58+S0Ri915VOar9IxqY2XZQ4cf4U3jedtyr7dLSYynti8ZpRKvcHKC0FmAZLjtJnvI
D1E6g2NjReMgbtqIILxXRfs11nSqZunrKyJ8RqLDQVJ06xL9gF6VM53iPAimMpZ3lfPMv+WyQtTl
hdaNPVPgY/ArcV70RnrISiBKyNwwwFii/oYfJNviqT3qogL/UddveJAR+/ltgKJ2eDbDeVjjfGSQ
AsEW3FL/QSD4i4rtvalV+DhaNYnOdsa814YUjhrLOGN5fwx1aa49bkN4vmX07Kecw2iFNp1l+pej
D4aZIsH/6kh3uJOYvR8zrZYagvE1VmUP9XYXjnDwRehPNEjpYyp75iStgxQWQfO3rsHqHGDtx0Tc
hoQCGYCwPWfcgQM4jVFhb/XcmVf48qtb2yEEBastldUyjxrrxr+qh3p8LZGVvI7Csq+8joRylwqL
aU0yb3LuIp7kXQLrIC5d7JikvAR4atLocpi6DEWaCC1EHu3sXYlA9Tuf+SZmDj966rzJwFfQ+OvM
BtPPlwioK2wiYztkaX9Jwp/DFVOGoBKUi5vGmUeOQcQ2VxUbx5NDutQ2VG6xDVsVPgUkhN5BNU9S
prSqZLQSlMYVRn33SKWQ0fVWaptMOd3g6FbONm6m72UhxLVVRN3j2CTjoY6l+uIp6A/IwcsNMGKI
ynJsN4ZTJ2tS/o4ZPJgLsguMk1nxAGOhqw4V6YjrGm4DCSM6ZEtAfxkqOlcCjN9li+WgbcLxOvMM
uviwbHaMvJq9EoQK9iNEMGqG80QWlIM5J2ISus79+SVtmqrepOVAbNKIpXe28N4mcZvvCsfs1lWT
Ofu5ms9TEus9yCeOgT60dy7ynJsZHhUqsqrl5Br8az2SMaVQqh18OzNeGGNfWWXdfqNfpQDxdLcL
ai9ClIdmm+F5tGqaBaLWMA00bVusBt+84wStrktIbqsae/uqNUf3CRLdfhqnaNMyLdCeLa9ovy0k
iT4inhJwGmDjdY4Rshqq6JuaND4ijjzgUthhE0wAkzlNpwQE57pP2/A4qvAyidSdg2dvI0M/PerZ
my7ClMxUAjWMOLNYcMx3QcbT1bqQveElS7p8nFv1nuV+Gt3aXqo23MLtGOE/Hp2B2b5hMNePIsVq
g7FvpMFTj7mejhP173zpUqpk6zQqMner25SJiL/4L1z0wWnO0KPvq02BxIeZMxMy/RFn/jg4LAPC
Shw4Db9MhXNrmMGwK8pgAY33430o53lr6bm9ilKEZOngOmdw1s9qthPUX95dElTwYOeuu4vJytnk
gZteK1m774y8NW7+cn5HCNudxwKHWGIN35pIQ9NxxXD20SpvgJs4J2ei+0Gj394EYy4uR8yfdxGl
ylaEgP61IV8dH76eKvr0jTGSJoOjcZibhOGpMBhBRalpMniF2jgMCVYiqNYclXVOirjDit4PHgKj
m+B4sYO2KbTZdX2VYhxWjiqaK89axILOR5yLliSIJDhp7PLlFm8BRX+EKu3ddMbuq8zc9HIcy5Y6
vnUOtpcQKZUG9+YAHW3FjIZJcTZ02XGGNQetbHb0pUPm0y1DyvkL/v783MbFBw1oVGwroXrQ2d3s
XmiM1xv8oB9qYRt1hiq+ysFbnllh1+16Jsa7xjKbF8oXbysYzN51IfpiaqA7O0nda6gtEUgGkdsn
tPKKjcfMndaX45PXj/2Fqu3ycs4Hn5hz3eXXWamku57BEbyXqjXxTyFg3hXAKjPOwYacE1pDTJ9j
Hvhf/cjkwTFErnVHwoX/pWsk21W7KN9nvEw1oRC2Y/DIZ8C87s2xfMC3Um3dJU4qXIKlWh6MW9+a
j8kSOlUv8VPVEkSVRP34Yi3hVN5nTpVbxglRJumIcY4Xv1YRRUn6mWkFSbB7QMm/RF0xYv5MvqJ6
7gjCmn6PxbJbIrJgkw/f4yU2Sy4BWrCv6sNEpla2hGu1S8zWYLeXWdPj0o8a/84rzOEGUwVG9CWg
K1uiumaUjyt3ie9qliCvdIn04g97pPELNzKIqx2UUf+Yf2aAfY4y/qOA+xt0G1sPG9PGv5/6XPXf
huq/zv/nv6fko/pRBffHT/4/k4iN3wNSjx3YSKR+hDWR5wjeDYcIWztMHz+q4D55bSCegiXWeRHB
MYD6wyRiW7+xYbY8+tPg93nSPxkGuT8rbVzEYbw8XGYEGEj6Sev8eRakcBCwHizTywZ7kX5zqJla
SPjsmLZmDBYGFevYjKmGE121hUGqRYxjeI24rjxUxGjA7mz118aOehxhZu0StqeH+WIqPflNNbkE
kSm9ZlaHsiMuil4yy0ft3BtEkFF3LasxgSgcpD4YY0iZQO2IHJzTOLg2E6OTtyzxBvBQtUdEk763
SxBDa28cOvMlt+Gu6RWMIgxgDXd9WZwS3xgJBpd0IgMacfZO0exmU3zpDaWq/ftYMC8HyIMEEdYl
KZMdjOO0rIv2gXWBZ2391LFz80uiWMX3+7IefMHqwixgWSVWApx0NtVHbLTNTqpa37giL+V61mPK
j3ramF/r0pTJ+T/34KfR62/uQZsvgdnkv78HH74tsLT227cf778/furP2av1m4e06HPsugAR/wSl
MVG1XFt6gjIWi4GP0u/Puav3m+fj3kV+yq2xJAH8z73n/AY0Hzw1N6YLPf+fKVBJHvhlEOujgPWY
C5sWT4EACePPN5/UjW3Eo1sejQH4Ur2HchOlwxYx/Miev0D0h4WcguCyE7CaC0K9NlaLOQkytjyo
wgEy4oYQMIQrWUoqx3uYMjPbeolJZR155K+Pjb0tIm96RpKo1EYTIfIWRGCqRG3msBRZf6g4crZs
Fr72Zd0dOYyivUuXtPHoqFm2ZAAz5q7f64HqjobIqZhvTKQPxfgfcgCBJGTq6tmplf9WguM4sn6d
dyTt7fpWyg07WXM9pEl0bRGYdih1AnA7tgfClluni1a28KpnMpvUnjHcfGLZFMSbSHjee+jLGmJP
wRB1VTRRdK4a3T1maedfTuls3vVjA6c75xHRW8EZTqLa+EUUveI4INeIJhBYB+u3LFE4T4g42zcy
LA9j4qzZi+vbqq7ksSkFrimDfeXMY4bqm10MAGy3mrIbsMjYBUJcFsyR/W0etUTrZMq9bxZbzKgc
c23OjnMZ4Po69u1sHEKUUicni41T3gKPybAZADVIZ4RFZnVWHkzjLc7kxYTHYBq7krMVlisvIyis
ewdAyU4o2+W3tvNtPYj2LBMWiuRCPSCTmz501nvMUFOs1jJrb+eMUd+ovXzHeG/aGPWk7xxGqO89
4om61K9mkbR7q7ZhPA2R2HOqhE+Dn1Atp6H3FclXps+9FumZ4BnGPn6NG2ZiCrglWnXYJLHvs/xt
mp3yRLLBXoKsHxHEKvIR1zTIc979phy/R6MOdrNZTv5awanZct84t44e2/xSp/VjzID8kZAc/Qag
16Q2nl3zbEAwuCA1i9jvwuRLToK43tYRxalHi72J54ywe6wJ12gmq3M+Wo/xZNQdrZOjDqTzZqAz
lXHyS3u4ZvsYsEsGLsq43QFXkVhGIQ+9wXG2Ixh4xuLWO4y78b9hlU7mXVqKIYAr0ti72Kn9tbAU
O3VVieKgez9FLEKgzgpDEUgWMkPRahJyKjapQkXTWmwMJjEXN4bhHgJXAY7oS3VuPPGG5k+Gl5DD
pviitvIvXtLIu6Jy96HhWwZMtN4JxT7v7DSj6AvGMvigFFfJNgr1fD0PE37AXvjFB2a4cL7EVgaT
t+sf3Xqyb4DVxQxW8kw+OGGbwkzurW2Ul8FpBFuKTZlsML2pY4/Jz2QU6bhOCBI+1A6KkUdB8G42
Ma/LSrzqHM2VPOHV81sD0FyK8YoHJZ97MdTzDg9R6dFQRqH5Msdq7GiejegKkkYhvyDWFarZIr+x
bssp6MOvBIK1azeZmUeYAaYYx6Bw6BlgGqGbMakrUDwEjUMrMw05ejOzC9J3LF7aOPjlYKL7YXFg
rCq/x6o29A0bgRAyqXNmbBI8Fbp23zJgt1wppraioxV3aDlKNU43JZa+rxqQZLYX4TTUB6mVLDcD
tik2w1YYspZ3M15yziMkHNj8rAdEUxVsl3YJt2aRnux59vGKv6uwRNAW8aaIkpRQObJVq2vpa1Fh
X++ZMHUXVC6uuamY7mCPmWREgVR619PgTTvXGflXMx+ABLh8xmuPWM2HfPQXjBbVAgyCRkEVYRmz
p8LwzoSYMvZLCLsmKDtcIg0Wik1vyz1wiXhPHrK/r3CL3ZQiv2S4vdD9LLe6nGI3vgjrWu6qsXNi
wDi+5KYaklpt+pJFSJd64uTLZu8aJYncfpfy/Iq8ZNtElW3sKE7wWeV1uvVEO1tre3SNlWeU5ZWM
cVj5g/Su2OkMLy5RrqA+7OBC274N5gawSzY50b5rOjh289zn5qogn+VDafXOGUW/ajvebpQhE3/Y
JgvVXJn3pJaHu4kB+SMs7/bWcWBzmoTSHXPocNcEtBq7JXHpNJRm+DELz73RITIN6UVHHp3hoeBX
PWfSSjZwAPyXwVLEXnUhkK3UVdMFAYHz2XEFs2w1wVUfdfoaU6GfcAwOV0407TqjZGramZAEOuRQ
9SrFhrkla3i+8QLce7BK922+SGGQhh21NzCwbsp571JAKrA348KHMYb1mGMxlQ5zhE0zCVBB9kIu
F7a7qRsbCASvfz+hc16JJTM9wih2U+sId9YcZ1uylqO9xxtAp5gBFLew6PJonJ1nG2cYZ6Eb1G/U
mt0ZsZT1jaq42uGgsLc4i62D1yr7yxLhtxUBzA8gydGOBLx625RdfpWZo3rquQ/PfdM1N9T5wSVb
5HLNRDq9ZLub7JUdD1dZRVIdBat3wOH1ygYquUSCGH8Jcf4BhLGQW6atRyVQkAXT+8wJq8I2r9qJ
sIJ1wp1/4yKdhGHnNW++LNeqJWWEZWh3i1eG2Gin8L1jAXzgNvNi4MkYdN/HNlKreoL8mEH4P8Zm
9CVsSm9tlcwnKZ1ZIxra3qJMbUjCsYznqQzNrUP+G4qNxLywjXbBEjeRWtSQjIqt2AH7ZHWPFP0I
TFETtS3CimkbGLTo7TB55Du4JjU5WDg2L5FApYL0jjBmk5E7mzLue3+2cWf0zdBtUIm4b2JRskIu
QYhLeCHrnqYBYMtd5elY3pPm4EcceVGBMf6h9XCi3/6nvv/f1Pf4aHxK4n9f318SFJH8wmD444f+
LO/939iz/WAko2f/s8SHzoBOzHQlZivYJQt3+c8Sn54cRKYZwEkWEqot9PQ/2mvBLwyY2gVSiIXf
EPwjBsPiVvtRlm9ZFoR00rbwmlmsD371mGAdHXum1c3RLUOUEGlqWHfgFGaGjEm9q1TqAziopfne
GjJ8kHHQsPsoQ6AkCanty65J5tK6rCiGUGmx/RCDBRbPB0z44NO2AoSr3WRbcayurThlYVYa/be0
ERZHRcTKU6huWxc+iMa4CM/kbMfThmXewA7abtZWhDpq3xXGfIBO691zhEx/Y0P7ReTPJ+A4uK9d
PgY+038xJqTab4ZqqOvj1CBW99gy7SNNCovouuV98Xf/cIX8re3N/Xw9Ri2MTGjhJAucn3sqYZC3
BWSgPo5GYy9Yl/eIOOU1QPnkb15piST6H5PS5ytJezF4WD7obEAgP7/S3JNO3xJodiQxsd2IlIzQ
QGPzRzuQ3A8Yi/Y6TsO7f/z2OGSkiecNk6Rp/qLdSU3RjkVJ7EbvxTpbGX0DyQgWt0v4pdvo1T9/
NZesON+xfKyEvzaoUeCPSQkA+WixjcjOZUMs+uQ11njd58HDX7/WLw6pz88zkNytVCyLSdL55Zub
siiPi8xMjiqecntto1FEoq6KhchF7Fus4+m6p+y9HDlDDzNK2XqLOqH9x+/ZxVIn8beBdpOYVH7+
WnOrlZocxxSlChmmm6nVLXv2MHwIvBqG3l+/6X+9htxP75lgnoBrSPwyfmsUPHMExumxtub5tvKb
FvgSd3Ad11l81G1CuSFLlpN/87rLZfLztcsh6FkWg0SP0eMicPtRApZFpPhEkMeAHYN4XdF1P4x2
P46rMunTf/ZalET8/iCwTB6qLkkKv7yWkxijNcTgkhMaLbCFWgIuMBt9EbECffzrz/OX5+3na7nW
YsDypekw0vz5faVF5xmNwTU063m0ON5lccoTe7A2f/06/yKh4z0xuvUDjNLL5Sp+fp3ey9vGq6bk
GJqIrJA4Q6BdOboUhJ3b7n2cYCZYTUSrJqsZrhnb8iKKfx8L/lsv3y/XzvJe0efzoFtmQB6Wvp//
hkFbzDYQARzDoV2qQkQPC7CPBCmo56eKreym9Wz9N8/zz4/wh0tneVnMn7xx6n7O0F89sEPkDRWJ
N8kxxtP4pUm94kTlr6/qtIz3jV0jJeiMBZszYt+S63Ds9XAcvXL6agG2bD5qpGAnhC3hITKN4oRt
iH/MqfF7UfVvP53/39/JeJvSQGIzx33+y8eTuZAIZ2kYB5Pu9h06g9OgC8kxyISQ/L1DaSwwaGhp
Um6NaszO5iA0QkO2d0cyJZ2LoAvC45T49lVgeK3ceUNcpSgaAzns//pq+ter1secYjPPc6lIcPP+
/E2SRN5VbT4mlM8mq9KMBNkMgULbbf/6dX656/nqEGrwlUkpcOfIX8/GxBB8KJTUx2qs5lusYijE
SvqCBdbv3v/1a/36OP98MQkumtOR1Ecyan5+U9pv3daZUh7nbNI3kR8OGzMn1C7nVtnRwEXreoIa
YfWTfAGjF+2JQ+n+5oO1THe5E3++XH0mwgs1gKKAP+eXUyVvaqCYcDsOkoGhPspc8DDFgGDXAPbr
+dZgNPvuxmGyTpL+M3o4TgkmJn0Fmm5hkteEDfcU9L2+QdYq+lWr0hrxad71yVqAQD0zcIR7myhx
N+d2+H2Y+vzJ1zn2rLxhqRuoxruXdKcnURD/NGAZR1RfjOKODbh378W1eehw8l3GpbNI+urEeDAQ
o9/qKLRxeZTxcF00ZveW4yZ9nwmWPrcGnMtVQLP0nbB0tz6VhSqQ4g51eJjRgbe7lHYeuKskRGzF
tA0+TKkEePMgtD7IWrAfR3A2Cgz8sITVIxb/ngPSxcBIWES8JU01Pkc2dzbboGhjNUPy3sc8vIGy
uN8jQN5iXRaUjWvaNVAdYxJE/c7EarcfHZNiCBlD+9WXvcDKoiTm5pHNZmWlXG/c/VG2y6qAl6+x
ed/6ouXZaba9fJnRJWymLIjOcvnZ1q34M7RLv66SEeyhxIH5EFS2PnPO5E9K6fH68+MNvbHbCrxI
t7Wt4uxU4YyLjyGDD/skzCIGFcskClxnnNZb1m08rdBJXTDK4AmFidJ4BVzOFYla0qIxza35gDuT
z067PgqLxjTjBwff/5eebbmBSNAsb+xMMG5KHX7PiLT47HU1Og0lk/fGZLi3CptGR/tgDvJ5hSPc
vU8j235k6NVAKBB8toUtkndgzmJnNaDnmWcsnl23hXcZJgVCZpy7HSQjJJbmoKbrRDtDvJGOlbzm
XsejiTzQJ/hLTr61l+uwGMlbA3Q6Rmsd+12ymSeLAgZO6LxD5MK1JAmtJQ5FQ6EMab2IAmuH+bZw
DWQKc0Gd02NKQh3BGyCGJR3nEPqib+BGieu3eAS0A+qUqxfBwkToWDxVhz6mY/Dcynjw4owPjCxD
fY6MPD1lfr4NZiPbTI0zXSOfUaCTJakA4wxGBpE2yYNVc4ufKEH71pQXYzQuUsA82TCbMs+WXc6n
XpnewZYkjESd3EKTz97I9swWBx8C5tCV18WM7Q6rE/rlcNqbDO9efKCYWGqLvVlphsYZWg3TmDB/
0fOtLQ95UDAxBgQmnMOrwbP6BFL6OolKfUotokBjXCJjH1cnUrDqVWwgiED7EqDz4G2Rg9mQj5jl
gMVZ74tFjNmBR2tIlTwzI7huJmIgkZBMm0ETksGBg2ZIJY9eSOSgbmtxkWMkMQmmX9ddOe4ZNSAS
mS2UqrPpbYIaZRED8Tvswu9Iud9qZJvbFAniRnsOBh9m0UcCTJ4VYSloIuw6xzBJ0GLY1+J1cVMz
3VhCMJKr2EvGTcZWaBjCi6qU0XNXi3kbO3o6xXnBA9hZaqRC6Csvse0zgz11Sw5Ui1iVbL55hsMl
lfZRzReEJwZItpWI2m/KzOqDtqqUAXU4hGpFvGJ6sioHM2loRPKyd3P+oCoHRLAatJgf3dmxAU/n
Yb/tBhFcdJalrimUHKInPJ4XmTTzRxa80WMvzPEeXij1Q9XC+1shX9HnDEvzNiSaeudknf8V7lqD
uMiDSgiwgBelij43kXnnu+N4J0ett/bcE87J+ePCGq4BDzEhLW7aTs5ryZ0GM9AgPXglMrzlcF0P
UeZPnIWl165BnCQ8ikrwx07IiSCjQB7qlNan5/oDtKrLXTCbzr5HplSvm1oU163ZPWHGBeA0Jswd
1cweIcorP910wBbSHVP24sJg+Lcr08y9MXs2aKSiRF+6NBov7H7adEk4ntKxhw0KhzV4tVkrhSuX
kCHYIjwnjyU4u5OtqNuxLPjtYR4KLsyU2oEWITduc93IbaGb55IE8R0GqeEFAbP/vXMm9lteaYkH
UbjyyzQCu9ub7pK80I/Tivkf9Vg5qUMNqOVqMhQW+7wlB7iqatwISh7ooINDgJENK6rVN99q4ftb
0IX6pDr7LJHLnYOQQN21E0CUdtHcoH9nlC3z4DYPVcjGyg5tmv80BuoYN9YDJlemD0DgT3ypwf3k
9vOGQ3jxNBmDg7XXbG9lZzA1UCW67wrKuu9xCbCcWIDukbsfpcHmy++G7QgGCsVmW8GRau0V9MH0
GKZKnPkEk41dgEYfQms/uC4XdlCePcYH67AIBDbw3D24CH0ulxSDVVPP7n3oKmuDfa7ak6iJ6Htu
/bceneOaB41aD+2YYL7tILevstD19/HAhJ6oCjhvSD+jp9Kc7Kve9Ktrcw4p+1FQYx9tjRSVfUbC
yIpkp5wcTXhlLnLFB95adDEZrl9twhBytzYC/a2jHb/s7LG/7RyDRCq7JlEBg1/JmY6IvVmX1eBe
0bEvojwpaQCs6pTjZebuwt48pkV+U3tud+0DOT7YqsXMmGD1heHdHEfYEKvBCklZwSV2TvvS3zvR
ULwvAixvm9WB+uJErtp5Xpp9D9wiCRdrYHU0+pJZUpo3T7KtXwt+9bZRFSFHgTuLfN0izn0zaycd
eQhgbo7qRfbHpp0JLLJVEllmPJKhRuVZpVu+8WSbFeJjNAJyVPsa3TzRZOi0o0ifZdBX78ywhxOK
dmPjB5yB7GDmvXZhMDt+1t1Y5tC+p03GM1vlnBo8BFgeYdR3JCiVR5J+S9l+wH6CUmo6cNe/x4ZW
pK+3OeN5pytpkzrjO1vZ8jwhfb1KRrd/NKJweHeaxH+J+qApV2UZGDkYvNl3OfZ0kctizUSkPGBV
1ichmOtvC28gndfCWJIVamP4S95EqtJqlQAGXVNFRVdaaLnpcsVUQ6hw2XlNBNI63QQ8MjXPzoiD
EYMKZ0bFpp+9et9jh+DhFGNqSHH3WOHYnaymqPtN5wjSWBJA5/e+nQrUZggsj1BNOEYspkNclzlp
zORVGQ9JHpiwLCu+Nw6FvW3W3amek/6jpjeiw4jzTQkV9rtq/OQ1FMulzETJPMeyFuVKimY6eKYN
18EV9pshauO7QLt3GX7iEktWKuQrWvD9puARdwikCLDJr2HtJJSTJpP4NnmkMEYfR77HKs7UnWej
E51Bqs48XqFhc1EVT6ZL5gcJIndymPC5SwLQTOnvnBnbKysOvXYyk6BeipONlMhbwXRFK58eG6gA
SulgSt6zXMD6NOiTV33cAQr1ogPmSLHrvfEbi5RgTy9PYlUjgh3mA5LICu8k2sKFnjCQN+4uoukA
u7VP/jNLfw7odLIuADbs+9l6m2t+cVz1/l5oVr5FoQnZ6JLpnt04CMnej87oiL8bNRtuRRTjgtUQ
p4TB7rZlmnVKsM4eApPxgJgGJOp10++hxJjvWWcFK3p8Th0KITK3UE2TLKV2xdi1l2Y3scGxpn2G
0QOyfgyRQU9khozT9eiZ2J6cyTu4jYrXZgF0siXXJu8RmRIUHN5MFnz1jjTtnd+1aNQNUnYgUu8t
L6lwQwevjTaKXaNr76KrmR0AUjwS33zb28Zb4jm7Kow1dUpwRVQVelb1MhbzdZ+Fp67yHusmPPPI
ZWCUJ90FCq/v7MefYC3dkVG5r6mm16SDvwVmMu7njCGl7IJ3yzXh4TZRvwkMy32s8gRfQCXep8Ci
sMKBQS6XQMbY4IsV5i7t64sphunQR95HMQT1ShRMtVeAG4noHPv+y2zPH9OQHD3YvTslc9yCOtDR
F7OGNMIax89OTlMPK1LSV0mV2DBXt4NKnieW7Ye+iy9d9Wj6Q/+gfBVs4za5l3YUH+SIZ7BRQ/9s
iMbfkjsAdZEe5rLvG+PQTCigDZ+lpWsn8tlrnXKfFMrzN21M0FOiPMajY7q0E2gzp301WpTQCXLy
1Wyhh8aaZzS7GHKWK7zgq+lJbZyM+v+ydybLcSNZ1n6Vst57GhyAY1j0JuYIBoODSErUBkZNmOfB
ATx9fwip6lcqqzM77d/WIiuzZGJEEOFw+L33nO9kNHSQT7eegRQGnO5N5+WABlZ1hBEsM5vl9cw6
xbxB01nTuAA6fAzzjhXt6rRqVnQ17aQj5zqTO0aEmI9TzkPITnsXkX7fucxQiZgh1cWnaeoA8Toz
/ETeigfx1QvT4BucD25A3pURA9niFCKmRyG1QfpKWRSy7PsNfilI6eEy08CYHLyivhUolvB2YwBX
N0k8j5eaZ9yLVwfTrbAVVXIM9LLDM2lcEqEQlHf+RNnRu2xLuiXgtJBLdSLjcfiazKa+S5xJnolh
mndkrKQnSMDBa5gLmtyh7cpHiDvd1lEgL+l3DcYn4J6Ouu2iYSl5/Q59dwSx6j0GII4OmXDIjpFW
c+Rsz0sLpxDbCJrLgkhBqeRKl/oKp/dHJyPNLW44/q1As9wTnrBO5VAciypM1kS5NkcTPjOhR1Zw
siJFU6ClyPd6lx7BMqm5vh88CAGQ1WmAsVrMbNJs2AMIzz9c/4pPntAjCdvOu9JN/D1spBn+Rlq9
tXlHDTY2Jl0Cz9J3RBpiiaDYZNYzF847P+Vixk2kcIl30FGXRnGVjYxRRrLCepgomyyPK4PQAkyT
wucj5lCFTw7WUQbPqn1PLgK/QJzwiuwj80NL4+VexZn8kPcG33oBwOQY6LE5omAY71NSoHfXVG8i
2fFAEPDbEcXO72Xn9MIrYu0u9RBVGFWmpEYdXlHb9z3u+M2QBrg745muCM1LNgMkDavAaPxNaQ8K
2UNg5Dnr35jFmXl29UbzDzV8mtBR9OYbv2lacyUzv6MlUwcduAtUG7su1do+Q3M2LsCcFBFxxIm3
s6J5RQTI6bruRFzMO7BuguN/l71kTTY/RF3rUCaNYvl8URV8E3CnaIpQZj1k/XJNMgLlEBDOD3xX
4wVoB5eNJuUaJtN8axay2JdLK67ti5mYNGwmM8IOdCBIiRzUs7edvTgt8aTxglnivAtNX5D+OOBQ
zUr6+W4Fy6dwjQ+5wY8QKtIcXRDBm6rsuFoSa+m0JvBluh14IZxCja82tRYGsjgFgzftUCjELes+
EhyvpUufdXNtPElhBt9madNUSlhN1syLJqMo32glFhZ5Xubw3JmjPPtSB6chCsq3IDLwqAYRt46I
uIVtCxC6wt50CipZvqVu2x39mln7akKKZwyrJgvkI8UBv2FhOrS/gjBMOQGDVd/7RWyeqVua9x0W
ECxKRraEqXCZgNuZGIU6FCjLDWu2afQln/Pqjegu3nrs2+GUdVNwRNjIguw90b7NuBgx98LCqPk5
v4khYDfepx5P6zqSMaVHV30maMxf+wzz9u3QBCej49vpuoCbfeQODPqJbElcIqhUwHsvVo1bixb4
bZVjkWs0WXvr2ZnlTRaaqP0sJzipzOKTL5Q7GDiLFsSwFM0PxqLeRi2rQFe05lSlaCko24b7gy+d
aBsc7yfHnY1PoZFUb4wiRblmFss9XTYIekqq011vsD/6NlcqdELxhP0i+OZi/0Ct1S1rsFnwFa6q
glMcmjnJgNY0g4DGdov7hLIPw+PwlXQoNIEUGOOHtozHj+OANGPVciBvaKVWIURfeGA4L5P6LNuh
uES6659iVA5foMoE32KgzadBRYD1Q82TyY51vZuUO+HbKVgBg18Hr4mjFFmajdXgJyhpcG+yKsZr
e20J/8dL8Bc6ZvRGDvri/13nsHgJ3v7xSh/8ZyHzjx/7oXRw5W/AC3neMouF34AQ/l9KB9f/jRGe
yZjd/Z4pwbTqh9LBVoTBI+8HA+5C1GVQ9C+lg2389v+R+vzraMFTDHlgg1rKoNv/hxGGHBCNGUZY
HgcP/Og6LUIMQHhDL9fN8qeL829G/L9ICuzlvTzmiVwL5sR/QGkOrSHm2pPF0bUAkc6cmy5Jb/kv
E1fgXNfzX7EjlxHBzyME3s9eWJnukuQBS/eXSUazRBdXnsH75RK1oDYqblbio0HbjrZ1LKhurK01
evJJO7H59Oe/7K9TPt58GdXaqMMZwP9hKl4LA8da2xQQxkkXzLMcD0UmB8zgcibeE1rgS4DS5fut
+r9Oz/7NJVZcLRR71rLWlmXz83y4a4k70J6bH69g5Ct8cChyjPZ+TCkeQv/5u2/ocPjHJ8M7QoME
4/j7N0xo0FZm2/iHSARQKT2emTBQscR7lvhogRJ5/fPLKv9wXV0FLdPDeeNzcekC/P4NweUYc4hu
9IB4mpKuR5liEvS1oMK+s3SnPpYXLyts6JCpfKwHVbwUVeVqQpxTSlj0i+4jsdc8E5tB9cTTVlF7
lqM/fphM7y9WAZaFXxchs3Npcu8zwPO52X/5vAXiwZDxdn9QlCj2k8hNFTCbyox6F5Y14t06lJom
bDRl0Cg7JZ+4B6dHQXzWwWQ045zi1rOOV0VtaDG9XiFdYS21gVneXBmF+Fzz6DRA3Mi3BAzJS04o
ZU6IqMIO15stmllkSaQk0dFFyKhGeRGNCxKzd43yphLT+Cg7Bx5E7KOhm5H9qE8e/elpQ3k4DoSp
1mDcGkshA2KXcDaxR3LYITEG8Z7sYz94pDxvWHI071BUuu0kQAtgrJfyK6t0pPEpyUwYOXBx2HoY
i0mfCyOC/+komk7DgmNdXTeCBhB9uBqHFl6b7sZ7P6XBsR7Jn3jtExOjIBL+ozOkkOTGYQC+m1vD
PcgthgJ+TZAnB93Ex2fZqDevMcbH70A4zhDVqxV146OohXxSC6MxntEPKl+ZlAmTP746ZYcbyQH6
DLwugHbN1JnftEptchWA3NVrDk3BC4mB8EZ7Mgfesp7r6KH+vg+QST/1Pl/aTDX6gvEPoqNwoLeG
0FprpLrWbuIY79HxEKBsrtDc72uVkaXV47yMdX8bp8zesqTkWIMwlui8aYBj1+oB/J1gHhgBJmC+
dExrUSNSQFzn0ZUHSPo+GrT/4lXspxvyMxBV5pPNOhkKx34rWwgtUVj9YGf66P9fOMlA5LOLmJUx
poCT0duWJGNNfP1XWB5DUxCcg2NySbm7q1fgKXDxwjKdazAhi9jbj6R17AkgwnRKJupjrG0/I7QB
Jvv1+oPyVMTueJjJU+wkvieilkrLNy7Xv9MFAZ1ZKLvsG3N0EPyuD5HbDRsd+v6ux3pLLvZyezjU
D9WBejoA+tgOBgjDVvckxY2eT+SvKxGLdYzoezomnpFcOsYrlVp5eWqO7yqnwOZJp5x56S4jbGUJ
9+UH6H1I46hlR+MKfaiA00qlEIv9ZDCG22AWnYLHCtJYRvNI0UEsor4LzubsT6+OT+rpMIkaaTFo
ifheT8LU71suf7Rvi2LYt7S0NOBEQhtpKhKVYKQxbHNgEyipnyraQdsxJsIzKPxp51sZbVZymrRV
E4PoJdaFnnKP8VgfAn8abzqijJ6cvCdnswJ06Jhiuti0oBeWovyAhKzGPTA5K3JtJYmhUfeoo7pF
Gx8M6mNnp3TPIsDfFlnP8XgzuGI42IA5OLwbC87QKOeL1/ThF3p+QD7yGIdBHDmXyij8YIXSeTrL
Qud84aPASDMnIaS2au6++DEmAxoTfRhvWNz+yQ66sdj49tCSIeW6wYtVAPncSGE/gx5EXN7UbwVV
ELElhrIPtbbYsjF5LbpdAw4hsF4AsxQ3/DH78vjIY461bAY4Zg9ACHlKzyCSp7arXpXsFpNBhObJ
Db18SaoYxsd5jAIYapwtKmrA14lktYxQbv1GrR2+JMphwyzN9CkRRvI+aWZuLIR/FlogwDyxa1lH
r/INTEhAazc8RssnB4IC1IQC/4iww520UAJQeswkXsxtJT/mjRDzcY7s3jtaeTNbei2rllSZRtL/
cEzL+kRMn3JQfKenzK+CsxZVeN+0SURGk49wNKpfsq55m/Jx2f1j+YJcvt8kPddp9NF1ozKV8ckv
mRH2Iuj1Oou0cVv52n1n4vTCpznoo7J6cqBBbRE/H0n3xg7Kxtvhny/uxt4c+x2Q6ZccYiX1TcuY
cqDHQIK1WaPjzmwFZNMKikvhCvtTJi3+PlOzrnlWkW8GnxYtYbOq6yood7NXosQ2w7THjdWm4szU
t+fS5fARZlJzPgAaKw8x46s70k8N2CuwTlxJzPN6MoP2lTE0Z5GqU97Z0gyy6NPwtda+32wZX9ps
Fjamj0vjtRNZOIl3EeMEGjQnhnQjMqf9YmSwnFSg2N5SZ2bR1D0rpQ0NbwnrXJZSH1Jm00QD/kQ9
DwbSMdnTE5/XGUw+jdNF/rnVfDXoBXz2QSAAfCYsI3qFs4s/iFJCplajFfok+kKXxdYG4z1rhuYw
RQP74KBQr+/RW3lnv0JWkHgl75zwMMnXSFmA/y7YUUcBl9hfSaVlwxvjDbIplhM2/OsWiNIjaLau
CJelr0H033e68MBPVfRLaJIaezdTuKCaBUxcWClPDrphrAhzBhnsZjwfkRmyT+d0g2AUw46IljxM
QMfxRGWz//6xZKGabF9HCSeJQAgeX27Dbl9nDQSeiV5SN3D2ZXDmb+WcMUo3temgBeun3B5vpRPC
d6UHVL5qs66iOxNoDV9WXvG76mHmLYsmntxHu64ySl/8vjYcniwKawyG2jMG112Ho+2cAOcSEoXw
bXoXiFK9OnRJGAk2IjnrqlmokSSKtTwyZPikcfsSdG1kztlmKg6bB8Xwu6wUxqnqI/GtQ3+5h8nq
jys+84I5F67/Yo6aZUH3kyd57XfyyWpqHk9hA5Jn17g2FO1wjJcrCmAJ0JWaeKz3lQepNgd7XTBC
5BtNEouvqc9ZcVnL1yhkTdXQmbPRQOwhsDLeZp4KjBcpJltBYZk4Wr5zrFj077AUEZ+1jonViLxH
FAe+w6Oq8mfkCLBdQItOaSxC+Zx4nJZRTukOsrHkuJEZpdrGBljudUBDkEkBWg/tTOY+F3QiGOlE
xim1m+gCLR1VtIimLf9gr2Bse8qSubrl668fmVxHx3SIcGQIPz6JLgwwbEY8eiYvP4Sg5lfTCDkj
67Xi96idDf6daIWk9sae2gDPhfUQemzpFt3+nTRCuWlmma8abKjHcsD4iaWCxpLNFoOuosOFPTBS
lSknks7J028ittXOG8rgAEgvp0NTD/CHyhZfm118K5r6m8imO3+09ZF1zcEApcid31XGncqnYTMY
+dppp/ww9qrecjYO3o1OP+0SHqI4+SK9HW37zjY6+3YER/TAt81zuRizE0++fG/nKd5PksrXXu5s
Qz+77VO7XeHWne6MqQqfK9hDr01pWpdyyJNybYUGB8ix3md+Vmyc4d7K5SMnv2JrCm18U06gTpY1
2MysctNPDCaLrrYxxGIP/apqhy/E7rmFdwpyESa03shKDtpiWCbw6DtXUz8sO0hksEPwvGI37JLy
pq9NcaTBVVe3bbrY6/KI3SZmgALqZ1jSZoMRedr9lGoAwAPH7s2fl1FL1fG70hi1NgWHorEA3hYV
6u+rKLQoic8TrzpU6nroH0ZMnf+HmJc/VD+e5+GloJdB2W9TuP3+ffwg6voEdPchKxw24x7H91Pd
EgSwskdZ3jj2Urpct8M///3+UPrzvuRSKESZ9KqpFH//vpTkGSFnY3UAVeO8dQKOH4PvbMTnFrF/
lYDlHx0nYi8mz4tT7p+/+68qY96ccFGqYm5wPsRV4voTqBNYDt0T6ZQHaLT00GevMZ+8ZddFjcNu
34VA/1dG1VCWLCdvDANs7teP8J+e3V/17JZOz0/f1hJA+yNYdkm4/e//ukuzt6jM337Xsfv+Qz86
dr79G5msEtcPqA4aYz6L54c3CaczVBDH4d4xvzNh/9Wxu6I/ll4aPBCTLts/sR/Wb3RIlMKwRJAH
P+f9LeyHov/4840LewS6COJonEkgxf7QQ2uG1CtGR9YnG8zexrKzHfOzbsdTwXtQURFhzPVDAeEL
UAdIjsbpxXPUqQRUx/UgNArUMpReOc34vehhKj+RrJjdMEWPk/sOkd1HNnRELhCLTpEMs5tOJyZz
Xw4ONYme+ckcg3TnpD5Ze0NSnJOqBs1eMFG65ThRzft8kmRzY3kCImlWu3zQjf86cCTxDiTSgtDq
6sn5MGgwlfdwH10a13F0TswSdIkF76NY+yFs2behE9GHHkVTfiibMg2xYPbEyXWKSVq4I0oEtl1P
aQUGN9eovfUli7gj3Z1XZ3N1YfbDuS8a28Zdu8WU2MGBiZLV8LCHK4+AvYCtQkAoEmPfVKRwcoi9
eObMGRuBA9cT9ih+Eg22TfmG3vTD4EpEUIE0PkOebfW8TaNYadBZWLLBkRRJydM7Bw4mkG31Ba2Q
AlVCTj6fb7P7R95c23KjEiZY69Qh5goNWliZESpacr/LOfkyB9NEKsm6I8JAbYawJCrQNUF17c10
DJoLOlBxhIrU3GPMDeA5MO9By8ZDuI0KfLdi2IdIYt6lPOXildUaHPWp3h4kDuid41fTG9Gv6ZZY
V7SH6RRt4rKloKdYPpNaaTEvs/NjWUKNSIuh7lZ1gQgKnGJ/9IZx7fZRusvzotxYThTeKRNx1RBl
48axw5QsQmWtEqCSh3b2g4dmAYAFhejQYAZw3mYeiXdM2Z5JdQdGFtbtvY4G94EUyuE1yj3Yer4M
Tk0VjQ+sh3I3DWX8kiFxZoZeTgRXogdfcyxmWuTC3tUydi8+49WXqBqtwxg54k6MwdgxDRH+bnAb
6xw4QbYXDCnnjSS1dnqpao/zFjaC59qRxTsycSHHkWoOeVLRuxpRsTbuuC6neT4WjemQSAMVftsj
oDpqNFh7naXhCy0S68afmRqtZKX0k+1LJLkeyopkmehm33AJO3RS3FnRXSiLAqJECXsYmtB9E8/Q
K7R6Ql4NXqK3rZVtje5ZcjiBywYpfxEg98NdH4bmjRxR6vJ4o7mRQH5c9bhXHqLMKV4ags33Q+BW
nzQNIFk3w5r+h3fim0asWlmEeaDCvJ2nbHwISLA5FfbYPIXSmj/01swY19ej+TkpG+NGzIWLWqG2
3BMQcn9nJ9XXZbh0oPFbbwmfBZgHLJFRttd/MJwke0/QXvze0l28BFJ76ftaFDBAgdFTpncNY3OQ
E76ru12MREWXZPdiZMz2CfiOu8Iv1EmPLdDjYkrJceZnxZ1MYvCrCn7QCgNPfF8EyXgCHTE265Kx
JauYVlWkPOr5mGPjxhb1tC11X611oEnkoUNHJGoWrUNhrCvV6lOJOWNDkKr5YnMevOtE8xzPzbuk
Eu6XURGwvQJMBzVVaVTKa7Oakye3SeybnC4Y+h2bhB3AextIwUffbt3bSTccgMu+fTeTKrtRjVF+
dnrc8hWy6HsLgNqnWgMLWEnSqVZ+TsJAmIT2cxjZBM7X5FOsdA4HhoFleGubsn/tlCDfNCP7IUUB
NqdSzutkbE4I2MO31orir5mmkmmH+gy/UG+Vo8cNWgnrg4nr4WAhmiKBXuvpbI503e3U0Th4OlNw
x9mRccFxL3ZNKQUNDXSND2nSknhRIVzaXnuXAymRwYr4H4rdCETgeDCXHmmpbQi2aaitd0MXeJ9S
nXNa6+OeOtAjZnobIC96BAfgERhcqDeUY+UNQReUXojp2Of6BaccwqasmA9H7crEWoAwUMqnSYr2
gioXSmLYW3ojLYVUpY2jY5njq11VE/JJIc3yAn05ZYmqct0Z4+eaZ96jpBo6hiJo17woE+ckaI+K
2mrf1fZ4Fp0ZQ8StvM82c9xvpbC/IBw2mboPLdGzNUxOiv1t3ZBIHeektgL5926hzaRnEhycZJXM
nyN6aat6OcDb4/hcGs27sZ4NlJBNhF+CIjDGuwlzUCrk6rP/UCP/3wqEZNbabnV7CEV0ydIh3Nl9
HGyaopHwqJS9T0KFJqp2P8ME9x5rpH7riHinp5DGCHEiTXXSxJJsG47f2a0qJWq2thiIuTfCg9BA
pPGzON2eiVr5wMrNKdl8fR9PZfOlHlthMEOWYPhASryETmCf+ITTxtRVsS6Zf1erLFX5fR4ItcvM
qTxKeK9rozXGzdQa8Vk0oYvKuCj3XT/2G7sfu1ezaWgleCX6Czf92LXyU1JXkFh4PJ4HmoH9okKK
7m2vxm3fllgF8shcT9bYfpPWkG57OfXvEsNR28HWC5PES3c0HT2qSmDkCPfaC2qdbq994D+YJZu7
gZRCuU1mn3atjd+GjnckjtAGm9gGxFvoTw1+iY/1qPtdSKDGl5yOAJoLWrpsex8jL/vapHF7pL3r
IkJM002t+C+MBj5eEOUcAPwZRyRW9maIpbmjEyTPREQnn/3EU+ydkdh3BHMAhw2yh6SDfWi2Sbyr
uqQ+0tuvtj0WtAOyxXbnjpy8wBaofQqo9CbOS+q1bITk0UkhNgbM2PVYlcPWctvic6c0ylk7e4J3
KNf9FDkHPVh0QtTtbNPaLqhZqQV8c1dK9bk2qoe+pwtUxAVxKsm8Z4smx8wSH2RMIFaEN2BBl3PC
yEiQTo3y4lbNg2vQj2rrBVjerwxSfTcwTh490SGwKedwVzTEU9eMp1ZOjJgRfAQSnCzcoVy+tXIh
Hv121PvM6f2DPSXhBiLjA7Ll+6mJox1AK9yQpSBJOJse4H5CFInTbE8jttx0c1VsbBCH4DZ7uS8G
iy6LcK070Y3mir3dfWJGER/mJEDxqeTXOnDEFu1Rvopz2IlmXCkeZGnE88DqH+Do+p/BStc0xlh+
ZSsOzjgUD45AJukT37a0huXa8Kv+OOaMHZMiBOsSz94p76aHLFYfCWx5/k8t9X/hPGCNl3+qf1i/
EQ8QF2//+PI1+8eFLubX31VV33/8nzoI9RtjK8e1PbhuJkAYWgE/qirP/g0/PrN6Q9rOj5yNfxIf
nN8wWDPRxgFpmfwYP/X/KiuPOo1C2yISQ/rK+juVlXt14P/cEvElqANYB5RviNstlyry59E5QW11
TrWRHPABLUc7P43czQwIhaScofHJCRgqwn48w42cY2BOMOhpsPve2pmRmK1N7Sxx8vOYp1uIwGF9
EFkpdYMRBmgK8j/C9fKYxjcqLvuIhkxeSpXZx85eZHbgvOrXrCLSkO2Jh6hOMp66aYZ6KQeJcib4
hyJrmeVV+BOa7ZC0y+St4IEpIwyC3+e+PqOsdVmEHFz70vSqvZkRb7htU7H8CNEIMJSSmOSBmvFJ
Tw3MULhaRHBd642P4agYqsRyfGwSk6lImvPMs6rRbe5CE7vpqeRR753wpRNCSKrvU1Ys41oZkT4k
iyWYs8KhdM+Rk7ZK2i99pe9xgaYZEtpINfsEuI/WtUnkT1mK/mANkfU8L9maBdznQ2sZlGxOTlJX
aC6mugpg3kviZLx0TSuXhDZGIu2ehmr7JYHEzGDOLs0nrAF0UoJFAjBaDX/t2luC4EViYri0gDlM
NwR8LVGSOuPdDCskqD2gTbDuqWXmleOP/NZ2ynt6qVW9Mivkd/ev/fdeG6C97ZhUE0BwFyulY+1h
TFk1Oh5vkyAejlbpp8diGYPQfFyu5/fMs3zMmSGzrvmT719oZoTU0WEc0K3ul2/42oHnK23bD+QF
TSO98IAx7pia9J+NNkvjBxQD/AolhmdOSHR245XXEuq3VlRxMTNIQUcbzNrSL55sodaucJnR1V2u
hgM06Mh43yB1tnZAgwURAqQlkT289J+GAulNph+xjykC9HCBrq9hkDNPvgd3IPyVpxphawDuzKeC
hu/rdbZWqpyFDlOKbCiqFl6JAEr+l8Yany1aFlG3HAERO/P/memyGsxmKcZ9q3Ot7XXkhlgKVljm
ujQ8q5C401CYzBKCAUzpytUVdGQMM7C5uooQRjJkCF4kfGxYlQh6TPhkIYMQygfmFQWhKwiXCFbK
t0gXOIfKJa+5rOgKHtyErCyRDBxegRbwueO5p/efL+ERlhFyAGa4yYoJZN9+GelKh9tiFgyBhmWd
oAxAebAMSTyrQ4OhejQHsuXFOnohTIBMf+syRweyOPjb69BxgQa8XJfwdSYxpYTUUlGjdFoWaeAw
ptRWzyXRJhEgI7Ek9/mMkgOKEVMKE8nLy/e5VVdWjKiqzFsEB4tQ43sH9XpL9Iyl9k68zC+uPWXM
lhaUhrh+ncmqOkCExz/q9I58sjEUvIhFqoGZKUFajtofmwpIxWzllKiBZtOL91mkgFfrOOfXMWL7
GLdAPTgKL4IAWCYsMGFxk4Pv4Ppc5Q7XUdr39D50LwSxRqV/1mXmn2ecOeRjxhOvUFYSNlMmPFQc
vdtG1n1SD9D4REPpve2AyC/WcveAJtzYfR/tUbQwyIxEsxrLJc3ZGptQ7+Z26iOoXQl3GFITPhBj
ofExN0sdPU5kIt4SFuJvY6h8e2viXsaLbB+9IhUokWTG69hObh/TdFHadmwZhsE8uVNVzxVkzvVY
XZWyJlaX15QkzwMlfbhHw2w+XbVqDgy5YOdFDI3ftSTU28wn2CKtmV94TJe0UeEvSbQZGJunwJjn
6hSWLoMlqyCg6JSDxN4nxhzve3sJc6Ul1hyyOLDf2thka8ZdxZoKaKBjeUD6TUhem6k3QxPOuB4L
Sqe6J0A1UZOeNmmT01rKjZL1IlukVmXBKtU4zZZg1lpe4pJkxRzJW0NiXgXlevCX3rtLDM90grTI
y5th0H4J05Kxd6RY3Ut1Zi1rr4mVTG7sqm8OvXTRKF3XvG3a/JDRLTWgWS/rvwdSculjchvhljGl
t4xl2xu0rLuHoQbdCyyuZX9jruZtssha1qM/UVjSgvFfBC2I4MeWlrTkoG6YofEwwrvQ9MfEa2vC
ra+lQyWFvLcd7q4sS3FH9ZrLC6mR9hB/hnfGftFFN8r1yHk/2l131rKMmH7qyKtfJLS34kVjTUvf
U+mzT2T2skvJQcd7m77om7+UtElf5w8y6k0ms8WXIhpJbayq5WFQG8vDOQjZgfGDy4ueFRtZxvmB
KW5Jav1qjKJCMhedounA9mPl1LUhjDPMamVRyrVD0OUN5B/08KYbMOVv2tjPHuYk+5oYceZ6BHUK
/Id52sBaZgh2soslfDpd9EWQmvNmE7HFoCXRpkrWYOecL2WRv5ShbE5+MEJJX02eBuNJc/OJUcIR
HTBXF/U8NccUVjc8Y7x7iZCdSIhmsHYQpBiLS9ldUNoRMEQQ/Xrwwug5dmsUL+DjP9aduRVkX55b
+AzrpltqqoR7YNXnMhf60HWkiEXYfHBDNHlwb0SLn8vv3hekWFQVTUWBPfS+IoQ4yd3HwLSV8R7k
KURKklxzJzhSzObsqgl3uO04FBxGb24qFJob1Oo0qBG0A/N0ajtZVwvhE+MxVqp44X4KO7WQ45vA
QF2E+Xhy9Yk8TlCh4BcmzGwFgpjd5EyZi3dLxA2eup5WnAmm66az7PnOGzv31CY+j7kY/2xMp4nE
GC2f7YVbKhaCKVB570SjkdULl2HlRF65DT0SFajVKGxAgVKbjgOdDUaI1qoVanzL7DJ5ntz82U7c
OsPz0NoPdRoVW9G12lvbOAQYjVrDt3Zq/E9Y/cEGaMzMM4tsWyt8Ph581t0kEv9gDPWwmUaorrm3
AF5tGyBkb7XJrddECfJ4o3e+JJ1X7OaeuOgpi41tGOtn38c3lsaAJN1AfySeHcgnbFkoh9NjpEju
kFlt7qyUlp/ZqeYBYH/E8adwtrAAx8/4sZ5E4gYrqdv21osj/D4z6vvS7fMdWbL2PvAH91z5MU6u
un2qfeJgVs0VkdvmdYkXPWCLAmtAEApw2JBzwwk8h6ScxoKl/LI9pnBdz6VFa4WLVhBoApt3dMi9
hXTsbYUP/Tthx1pCv9J7u8YlzalT0CC74yEwceQbih3mJeeYLTxg8Jhri2b7wYTXufeWJwQxOoRV
0Gc60CCKaDBN4rUNxnoDAMS/nRP10MdYhkggNh6xuNHImrLu2RxNcZ6u2GJxRRhrRHSfuivYODDN
+YS8qd4ncVd+SDi+L8IRIJesbxRF5sJIdgmGuRgOvFCevC5BeDYBfGqZXaf5URuu+ybSnLn8ooyQ
boaOpCESWbgsG0KvGSTQOOj3xkJuVgvDmc2fSlxlPIjIFTjSbPtSLcxnsyMZWS4caHYreZzoq74F
jUH/ISjb8QMn4i2n64aTYAxPmsyhdEuPzHkKanYUdv4m38YlAamClKEDw29rn+My2LQLq1rpTOpz
1AtXriqCzWg9tw6jS3obyngcdJpBr6VrN3EWr/H4PsYk2Cxe19zODu7cDuEXNv9wFyXo0gjQrjbE
fDLoCKOAEUkZWgExVBEGVzoLzsFLe/0i0pZG5uQEpkOHTUabpuqoQMg4A0Bf3uKgiTcxIWwvFdlZ
xxm2IyaTKd1Bt563fbTotRI33jlmZjzrcPRY4lZe2uIUk3A7mGykeex/9n0rPId1fmFa1r4Xkd/f
5I136zC8WfPwCt7lEAw++BpyMnYoApBPKZiS+H3rVL1xzFOHkCVRy9nsiYpJ/B2xAX2t0ZoKTk4h
hVtwF3Q+06IKat5qVHHpvZJ0w6YekEJBvJHQk4GiTklUYns3oS1D2zmzad+F9PBgf9Al7GFg4K+q
d2ZPQBRZ0Z4VYhIMVH5TGw1/npYEJm8MtcSRwyNBNqV6zqBRE3HaKnTLQcQZ8Aahs6my6WQsUvPJ
1Pj2XT9b5wt+l3AAzmc/TVD/jbD/12k7pbOisGfCiaKeMvoXVk8PACCuujg5BKWPFCkvS2t8P9tz
336wmaXUOzv3OY2UCCpTZ6VTHr5//gEWJuTPY1FGLDbBCsu/XM/iU/wy79eRI8vZ7MKDGtFbI61s
0bD0TJTMC03nKOSwGVT72IqjENNsMBfbCgzHJSw6+eQZPVGFaFuHv39ZcB3grODY7th/EOPTzwrK
KLFDkFUc/TDtE3A9xiVn0oHieN3FJiefHn9VtBFDWP2VUn7RVvzS0ODtoSIweza4OL9oPAp4bX0x
zFyTKaMUSmQ9VTxxai8nUCmPJgjCCBY96ymF/XuUi7KusEFx3wyIucw725kGZj9G2uGs7ZYKuqoJ
nMBsil5JFxYb7d/+EpHPS2QpaCcYEv1qXhj8MBaW8LIDdBK8Wqhfye9FtF9xaEKrXa8JfCi2ztjW
bzlhlo91R68CDD4dgHJsHvOi/gsdh1x6Pr+/hJg4LNta5vqW/B/2zqxJbiPL0n9lrJ8HMjg2Bx7m
YWKPyMh9IZMvsCSTxL5vDvz6+TwoVYuUhrLq57KyVnXJREUEFvfr957zHbbhH3tCBmifZaBuODA3
oGy8qLphPgUvHS2ebuVfxHuTRXqmg5L1WI+cL0rGQPle4Bwnxa+r9RmMK/vrS2X/3RfzkHaBsUO/
8xeFiUQI3Rb4xw/EU1GhRoDB8mEVTBPzS6oiuysfCX/yHby+Wh+n7KrLTqNjjQjbR3xyF8m4ac6c
lp1LXSx6jrFGwiEqchbK90Rr1/NQp2e1uteDcps3G4gV3ZJMtmq4Zv7Qv38/lCbFhGJ+0V2Acq7V
A/Mp5nVjuqg7Xce9JWXGswWRI2PgJmtOQL++HNbPMiNwiBK4nQftkhZi8DOCMhZGAzZdGns7hmm+
YtyKpNuHq8wzo/nhLPzBGXfHaDyWltb9MrDga83JsAB/9rhakS04nbiLQVZ0ridgXCz+qmQ+R9tL
e8i2tGpnalO6NOQgRcmhguMOVkLWY7SNRhINl1lbbQjDo3kDpR/5l8+B4P3yY/+j7PkHZY/tcnP/
9Fz8Rdnz4a2LCbjoq/LPXejf/9jvXWghvN8C5oqe5/oBdiWHJ+kPbY/l/CZ50zVxGP3OH0Y8sn5M
ixk75ibPcVybr/B7AxqPHhIRwU4vePZ48P4t5DAf8aelBm8cfi2wno7pCdPTcdM/LjUE1jUAowbv
vhjp1K3LRA0a59N7zHib7tOfLszd9xXsf8GDu6uSsu/+z3/9uGFfPgwJEThagK0eP/endS1ylUNn
uHcIIZ/r10sTde45zGeYzT08Bmb9GmGqewvGtD38Dz6aisrUvjjvL1zhxMiE6ivh3JNGwkcHqDW2
4zzRQ5C6YUVbh/WsM1uaDJBpWHR//fE/bor6lyOYsRAjgjbkxv3sV7NscGFBmtv3OVNgrLrG+L2z
QccmqfTHqQKo+K8/0/pRtPX7h/KosAkISn8dUPXn0QKZ9eEQMeK7RyJOK5Wa4WgVHnWRROn1cpHD
O4n2Mw9Qmro9msn+3asxJQBB4Do0Ho0aGn+M6DvGteF2IQvuDY8c8/zQHU1xBUCQrnHCkI4Nnn4t
+Nu8pH3469/x4yr7/Wd4yCG0wI0Ox88FhU+tAPQxtu7FYPCsDEwvVD6wWYArYhrARPpKaQ/Hrz/1
RzHl758a8HrABOeDA31H/ySmJBpSpiCSxT1JouxDl1JKlvE3QC/N/cVM6To0iZn0sjVd2qG//vy/
vphs/b7tY9XV3tWf35UxCMqsyZRgBql9TvqFmQNawqz44p8YrX/zoKA55M3SXFHJ5OvH3xrOsi9N
ytF7Jwmwq9UxPb7vA6HQZn6kMsd5G01Pv52wGMA76a4Z53V1lxJf8w+3++9+uM1ExqaD5zIP++mp
tRyjChozNO+HvuElcegZV2eLafC4umzov77Mf/eScHbQ7yX/QXz5Uwkvatphhj1axBLQMyznmG36
Yky7dL8LxDlHGz7BFZMgnvJLNw62jAKaqA9hHEGX6srQ/fWocSm0M9OCxZXRJbyYG+MYEAz/Vj1F
cZFQTqcgNod89+sfcVH2/nfBeHlYUYZKkqHYKgKe2B9vYJpH4eDPgbgnzJzz2qUdf3lu6OTUr20L
ejP3J9a9mYroYrpgdq0LxTmA43axPyaZg29kmaCQbgTWpPeLlfHX3/NvVkFomYxaidkle9r86Wsa
aOdHpCLi3oW0S3Ncq5Bx6dSvQvfF8Yb805Otd9AftjeKVJ5q9lyk4PByf/7Eoo+s1AT2dj9hjrly
mU69hYHSf7GZtlw0Q63t0cKGK0xH3BzTGBIxGUWPyaDDYOxy7t/tCrvlpY9uGrwEie34Z/xm1dXl
EnXsGgx/AKmcu1ESFa9t5ZTtztGS/KCFhOirX19GfsHPP4tfwn229akX6e/PbuTFzwJJ6RndVzwl
6wC8K013aRA4aeczedUjhfY6lWPabywXBxMRK5TQuyAmrWaV8+8217OqwcGk1ghrupc7DmxGf4i9
DplDKaLZXpHIEy6MEVGOMUaeDEwMxPJuTFlVAC2iWbs7Aglky7RM3oy0m4YtW4CHDizVYia/Lu9R
MMZXflekZ8Q11c2YhpLYLbQlpNZaOeISDou3gj7YFzPrxAY2VEu/mrN7zfcb4/fZrWbv1M9xuUl6
9u8TfeECZpad1neNqQepKkYEtkIfg0tG0ntHOiSN+mUocxyVdijlYxA0MbmmaUQPAO5Og+3MjVqs
6UwG2rXXW/5nhr6MiuBW9dlhIaLE0v4uuCsWrRjjGPrCORP0Tv+ihu1rEvj2OE+jGNYSjWx7b0yc
gvFh9aULwsyij4atoq7vZFTk7ZqQlzjc+Cle2Sge2HYznhE561HoZRLWYIqLtpQGDMFIEuXb6QFy
FziUCaVP758SkHnYqN2utBT5YzMJxsws9WjMRzZEXI1Ic3nGlZcxVwpFLMhIXcrBlPWJLjFdW8+m
p26owBe7aK6KGKB6ovyjEyXxDZ7q/gsjK68ihSY2NRK13QQ2FLrWctpdGyRkPVdMehjIfeSwkpys
EdmsTx3weSYllUZv0+0Rj4c7a7GrT0S6uB8rm9zXxqvjdx4U9TUaQkhTSxyVG3Pg9qzjEM4QKmR3
Uwg5EkQeFQzH6Z8o8IUzIS8rv+rfHQaM4OqSqH6CeAjgZSz9LnNOZZkHxZMcQ9SWPAD5XMlNISHP
EuQ006nxYKvjL7H4b4GtzK3XGVR5iKl0ZGev2PiZCOqPRjx6Nl83S0ttY5sLfwc8geIH/exDlWX6
VGmQCW9GPsUQK7jz1vgTk2TQ2zTWiijMnzGncsfmkEFrMc80wEakAphWKxovkGI5q8eAJ1ChQUK1
18Qy1a8BIWNY0MXCTU3SylibZutvpoC2tY4D59ZnI0t24kT3g/TRdC0zfurQBbYfJSb1KoJbVqMC
L/iF5nBpA3R4QY9MXll4HNYhAFJMqVoMuauGN9RHd2/zr58bly/HiQP7vZY4DB59g4zw9CuC1a2n
xnT1P6SnqX0/sj6znIVIzBwQzBvmNvydaAEuQdoVhQ+9FP7GIrMq2/kuF6dlzpRjh+bMv2pjkd4Q
dMYSc/ErXg7CgazUg+V6bOqJwYp6WSOp4fxz6LKJypSjbFj53XsT6EsZaH971+mh9eXbFsPA6R67
MioOyk5rNbhoSppLLZLRaWpvL8OsKAJFMCzckdGhMry0IUcB5AP64vxwmR3aeap1GBZdyV7hZLw4
gGeLay+KmR/FK8knZfHYvSegZR9S/f+NkO+AdnJKP5rZiNNfT/DwcXTvtfY0NkHUvKKnpPpVoJIf
LoXCkjUoBS5eoEto0GUY32riCJFQ6TvZoZJroR3A5NOZN4jnCCGuQlKU2jyroF3Ru6Bby7ctq4aN
p9NqFd0HM1OTIryqoNC5ImPAP2ixypxZ4BVCK6BK7/Soc4RoVB0xPvHNR/4MOoYKIuC5MVo6CJcC
Z9ClSrak/fv3w8/FGTQzo8KH6BKXvnaMrMHuXHsIJyZ39s9x4UIGlzbdJrYdvmBtEbBIU6qcUrJj
RPg5NwiPWZWXV0iELvKHUbW6DGLn6XE43/vOBHMgQHDDCcKnuON/BpFgAy4dl7Wt0keVLC6SvZj1
FFrrDDzu9E3Z2fLIz6mu7NEgtXseIPUZcc63HYekPdCIgrKiH0+3zMWNGaXsTBmSkXabjpSrjp/O
w3U9oZk9FAhHqNK8kqd2IF7W3mp/1dkKdYsNBzvX7NJzAxgon9IMewfzDOQX33USecykHP0y11TV
Bb//sghkObHWc4Jiao2GBiPvjM8b5jAvnKc/Hkyjv6YJTznWi/o1FRUi5oi7SrnfHJrQ5q4mNIA2
sD/1dZgQYFwIEDgJ1Z2aI++thSZ7lZl5QY4nRH5vE+GXPjPS4ZtcnkQgxqK7uqgqGKqzYIg2Z/Fx
oibq7gIVWtPRr/QNShuHpcmq0B0wKQteyKJWwarnONptFw/XCjg/VOEoqaPiEWaC+2anqXiyDJ8z
QJByDHGUhtigrsV2YM1iXLHOg2OYk6B+9aKaF70R9P4vv5CdiBq581iBWnC4+8uBd8GX/rpoiRa+
FPqpLN3mauJI+zQ0/E2AiNyWi6xn8Sfu06VivGyb82LyRNW5gRzCj/nti1vT7LN8A6aHVWxabdC+
XLW2HlWwSSeRL5tWf53Y41dkWgZRDz3va6lNkCB2ea2W2UZ8by/2buhygbiUwLD3BtUpVMKLWy7u
WvwmMY88MGut5okTTfOZRtkc5sRFC+QGQ+4+qBa7DBgu7f6Fy+e+OUqvLPzTwculNZjnA8KQpoKy
SdLrlJ+KEaAgEvnYah6FaU08IloKt1705pKkl7VPWamxZwLPIk8pEukjudNzXiFyrbq6XIDva5E+
uI+aXHJZWFFas+Ncnt0w0gob1dftQclk/kxQTnh/eT4dxP77lEbAnuhjJ7sGK8YjwoyiPYB9GE9x
NJNw8P2BwGPjf6sB343rQtvToRXTtJ3JXkQCSONZPxWQIbWawApxpGupkmhKxEiu7jZknZFUhK2D
ygOFXrISkbxsrGVj0YRoXW2LJw6FU9UEonCVtODPW/Tc3X6mEGqx4FjiRjj8BB458eTGXoX2IY94
sySzxgdLorfcIWNSd3hA0TXZibhFG0qCRbzwUJtI/Yd1r7UwlxUQRDjidh39Uqz7UIuwAlIQiZqV
E6+N3oDgz0b2PDFj61kUqqgdw11jQBnelhcTfzr0WovSzHxuVM8IhC4glJqj2kugSQKRG/G7CTbx
eboRtRjkALQKKR+10PI4Cj9Rh34Yy/hWdGS/gpAsxE17oVO4kPkXdv6Kp90UTDORDw0UIZGRBS+m
zqQsMSLxeyXifIehwePgq+KWZC1yp0NQB0gXD27eEMarnaBoEdNv8HyqlYQsvLLRZWfrsbJ5gRXb
I1wVdqSZPPp1T8szoEKZvZcsRQXkJjU3tHKnRWHgS+2dWfqoHqKm6mnrq+JIwmB6bTudEGt2zeLI
yV4dSoFWbp3XNfzkyq6+BSqnXvC0FNOhyAxXwBt7kKmq681Toxf/UxpGNCKDOKamGpyKE0xO/qNR
WXoaILXJPg8n4zFKLW4PiGP+2gSCi2S7NP7pAE6Q8ab2QBAf61KjZyOFLumaGOkWyGcqPFRXa8ao
vDNat5bhgr+a7IBXNYiJBViZ2M7vwgVvPw4q6gMnnPim6rKZhDHr9sKcNftaXTzMWVCj5NF7uCCA
8iX0Q56gy8EwQuhXn2A86kFSz5pWeUqG+HNUe7gI14jBcI5THaA7VcgXBXqNd2uZ/Y1nZ86RMxj3
tfQs9s82ZXMbiojVatHMsMsg77JuBmmm7hY9D9zOTck7ket6sw4R7zJoZtAX1rSvJuXUrxdZb9Wz
7rUNr1Cv1XxJaGQno8KmF+mVeVlw5q0528UHy8UK5Iye2V2hV+ON63UAr5s1wdn4XmE0GMoNduYi
K5n4SOiG8siBTfWHjvPNiojWdl/13bDLgaX5nFUYyZgkFzz5Ph5sfjGrEn0eLolM4U6twhCR1/6i
JfPG2XuK6VhvlkYPuDQ8ql20HOp7yeyaxTcQEQpmCirnXZQV0t96c2/t+OT4KW4H9Yw3bznHzpw8
1wNGwY43hNWZ086yY0Mc5EqS14J9xKmNO6z3lVoDRyv9rd3aeJIi1/gy1Lb7jhZh+ZpTVX6Dwt29
TNYEMIu6Cptc3ZlnQVG2z2mufCQc3EMzGYYAw5uGIJNtAyrs5NoquWFYAykk9ZIPRd1Hjx41vloP
BfKHrHPN/ey7801g1+FzbMjsS4VTtd1AuSZLJMGoFt0tpcGJFRnvJNayN+Ejt8EfjLP/THj+YcLD
/N6n5/z/5y2Sb/T259nO73/g99lOYP7G8Fj3EB2a1P+a6wTkwmO9FlAWmXh8Nx78Mdyxf3OZt/jS
gUuonQf0HP8Y7pi/2UjUsB14BLxpU/e/4y5w7B+72C62bVIxbLr1TJIsFiE90P1TF3suOMmVMvFP
ZlOoKyPtahyTVvagbBczE2N60gh7B6ty7mIEzeYwu7EhCr2mKTwrgsM7405E0oROU8/jnWP34Uu2
WKFz1SRKfYkRX0ScXewmXIflYBvrRmH7GQRhypAkJCD4frof2trmSAgNn9yj1M/fx3F2z2Mz+C+x
qtKWxOXWL1Y9A7IZa6JiG7anYxw4yXF0x3ybxnaD9asMXKCyhU0WOclgX0tWmwhB+k0aqPFDnzTO
QxYa5EIMnCm+9Ug9byNjvAbvQkdvLpP0dQnt5s0Jo/GD4jy6tgBjfzOIbGHDj9ymWbVKEoNA4NBG
zXZ3l7qRumaDENOKo+j8TWJYuq/KFOGNHGmPjOB0j55TSw8pjY+waaps+kRxmqXQ4BdA7bjGYljw
UXnIwQVuQdjEr2LmhLW2/cLfd7r9jWfTyx9nEce3gwuXvxqq6JCwxuyRKfsn+tUAoSFK2JulIHGT
kymtBcbMuYRSHrMCVlQzpB1mNO02TNSC91mYivaZ30pzHefjcOUFLWHRYdachjBLtyhfPT2rJqk6
b1Rw1S4j43H2+RJvau3fcGoOkl04yuFhlEVzYDeoDhmtkc8UFH6/DkhPqFAVevVjk+uYAekDG4Oe
f48Kh0QOoy7zWyFDaQKfWdLbhDPogMxIjh/zAeMcB8nevxJxJXWEDappGMEyONmmF/abCEfoNu9K
DvPxQDi7Shr49x4iMwfrZLViSexPfUo7A22kiu78vv4GcmAeDma/NAmcdYqMKcKVuCKGHeVo4iz9
l5Ier3EIQZS/hINKj6NdNluoailbS+mNbzXBeXfe1I6bCvraLgBPIFepTa6PqBBwrVQiwDj3IA1f
CLOBAnm/GH5S5aCLjL7fSzEmD9Ms4ztgLbPI37m7FuFEcdEmXFvllLHRnc2lBceHUk87/qOuCeh9
VZCrnX58ndzJO/o0NZ4Re740YYdoMF8enY6JApoXgVVQwBY/hNRTO6MK8T/yhq4JGJOnmbPqrisy
AmNSMlrRR2BtyGD3gOsl/sOpth361jWqlXCHXJXzskRmmyg0dm1kc8zPxJXVB4K0VyGRvzsPphMc
8sl0cSo64XpGArZVZjljiSMZejUoDrwrmivhpoQwoiD6NeaNoTu1G10tr6ECB7skXXoSzLToL53l
0VbBdMYCnmympsj2jTsM/aoqlubK65rhZKVD8TCLksCipPLcPbkt/YMRdPdEyjekoaffOJ8/C4Nl
AGcCo4nK2UCWildVknZPxmDlN/mk5LorG7p8yhWPuGpYtfyiZGbTOcEKBzkbPM7JFYFXyCyowlfj
kN3ZTvkSOG0ONoIX26jsQ9pHD55XxgAbRLoOG8gQKWZlgoG63D+0i0fTOfP01a6mJ9O24405zsFR
Vs6yJS573Pt01R/Q78FYz5dsy1nAPUrXKbYeaiKs+U43XFP8mNtGpQrpp7t8sHPH+SgL0jtjnPx0
FHBKSk4VT1K6w1U9edrcHXWsKZLeCB5GNzS+mDTjyJvKouWWsGquXBmldwvHyK9ZVPuHanGcAxNT
QFfCwEcWdcSbh9bC2acEdzR1LuK/JGuoskf4QG3hX2Wt9UZ7e8a5lIw7FRIS5wYkAhed9qzbXJT7
KSefPFzsMieCIudqW3bKi+obAQZKJhJcc3tMgFioXtHmNcpz4sbdbdr54AtN19iOZQaso7fMrcmE
gIOQHHZ0kYqPTeX7NOQ4QOGyLvuPGGR3ljsYNyg7y1tBf2cDq9R8sgIrR8rs9K9SRI6OyivvG+RY
21k05i6vneF6XHr/mJpOl+FCNrItMR05i26cDI+JY1cnrNz2G2Kl+WDbzXRWVlNeIxrtDiTriNtO
szBUj6S8K6b5MRKF568Kg8QWtAr9GTnleO7cPDyYMcp4LHEZpHqfJTOPbkWAk4+iOrkjR0z6K5wf
gMhY8zd22ltw7ft4OWE+iXcFap2bxMqp+coFmEABP+DTjDYPIoExJmdrzLpDZ5EVTAyE+gzKFSe0
XS9P9mhb6zpMZbui6YcgWDbdcxNN1nmJw+m8TNUYrXLPTHnemvjB9QbxaEWjtVuqtN7MU0NCCqVy
/KFu6u7OXjw6Il0VMo7Qqz07unrDj5I/2bEj4bF5Qm0ntFpr5CqQAngqT27b3/cDuKHbqLVF3380
Gy8AbTB7k8jMj3BY8/JQKdkmH/BmhiWpdJU3sBNlpp/eLlWMPBaVIoQL4WHEtjk9bmtTLe/EM3nb
MJvLddsmLMGx7dBUatspXEXxPOwns+AoAzYryZiZ8JCGR25lvhmYCNxDju0pmuVpiIx603jt73il
/9TH/1gfS61Q/EV9/A7a6McC+fIn/iV+EkSrI2dEq8QuDs32X0UyuKPf6MYQTGBpbjTV8x8lstY/
AS5Gw0oeqEMx/N8lsvgNqxOEK3oYLJjS/LcMuBTVP8xS4Y/zb9BwJVqJKGX+guvORNgMrgy9Gzd2
iKFiBtVclXKesaL4YnYl279VZHZ5UmZAqbbgHCeaxpJfY7TUj47M4O2Lyn6i9aU+ZMy1ryjrAMLk
lo85kvqC9RrnaFBt8B/NbGu5FTWrOJqm5tksm9AgiDOB/HNFuEq3H8c8TW/g7gXNCpCjv0s0Y6cI
Z5sgOsZ7YI6o8wqAAkKwQMZQBawtZ9R7mBQai2dO4Tm36/rcDVa/n72xOVlBO70vIv/koN9+d4LO
fM2nSu6JDq0/tURorx238ODCdW/0TAS/149nWv5WG18tc6wOZl05eAR946ZMjVBtpBx3MdP2liy8
gKWlXUs6BMW4cztiTvHWT+mtEcfWh5FZgzPY9YaslnoNccPENVdWD/3QlJuxNz/kbhI8K1fNt6rE
EFBbwQcmgN52NOd1aI/FvZMazcEZWuumLYr2OBCWTnGdJOdirACQenFyTeLWW9BTUXCt661be9kV
JUawh9s4fu4QGR/nEBQyBXL+FW5ou11SH0I07PyGnkRbHQIr+ToMVrsNcNZ+dIVPGidzcpyIBAqC
Jsz9T1C72UUknBjlVx+KpPjQGHw0Ay6UyvE0voa94W5tu6y2zG3l2q0lqU5yIlJmlRejK1Z2EhSP
cgFJSbZJXB/1E/ncjJ2380WYQOUd8uxAd6uhSYw9lW8/SsK2xtHem6PtzbS6OU6svExED04msjuQ
TcstFBqK/MVpzjF2326VmMrlU2yaymSV750UywRbl508Tl6Xn92ins9Qe+1rNtF057Ff3AGYaXeE
B6svve+AAUKB1a+HzKi/BV1HZGM0OWJfyHQ6twv8F+WW3RlAy4Jvxpui95gxvu7vuYcYLS/D6aGW
dEYCavWkl+bNVM7mymuDBUFvaZklqjIMVJHfDS+2moFeNfZs7TI7a0gmI0lxY0XxuBtjy11nRI2l
FIkEQI5FodJVz94O+4mAYM0ROicNX0oyZQYqMXfPUStL6lJKvG/VQGao70POkAnsrtY13r3FNVd2
HKdQycPIWzG0mKwVp1XYqbVd72RqBh+SkUjSsZVXdVgmdyjy4l2OP+Lz6Il8ZyXC+5I14XLCbE9C
pDfG2P1aBt2t6KePQeXYbPqhRCHhh7uhr8gHKzMii6vJcCBD+iGFhwdWegMUJd7Og7XcURZW26WB
aOV5UIx7ZVtHFATtA6xid8+IcXhxY7e6T5ISC1IaaswkcnWiIe155cJ4L9Z+wE/yKEAAsjBSWxdy
ajRNfeZwMqZ71YfzNpn85XlUjVqNwHp3sQu3Ng5mbknvhNexD9nLYycm5K99SqB4PeAyObSlvdwS
MDmt2cpPGD6SaZXmljqSwD0d/MmrmEJbxlZMolNwqPz5McNsfE2xaD1ZVpN+SkxB8pWXAXSeWqZO
cxKHx5LY90cisaw1pqy1rWrzuiDvySyr6T5ymvY8p3W6ZvFkCgoBC5hMCQenSGwWBc5MkT2Zx6UR
72JyPYDLTXm0xGgdCzSsq0R0FOdlbRHYE0b71grRSSSoB2Q9h8AO7P5xCeL5a2HWKCQMOR8Agjj3
ElBPwl2MgRnbBLSJxM32clAEDWqyl2kt/VUS01JkgOnsmrqM1p4/etemgtxSMVI9BhFk4zAL/Fe7
MuMDGPN8bag82LZOP9Pt71zvlU1wORCxYXwlos+gOQDAh9H+8C0FTHvj0FJ+6BpPQDOgFwIr7i1a
imjbiDwHZDpyrBhRYVL4NfGrtUT9uS3yhw401CkOvJJDV1tfWUxB6BW61W5S/nJniiS47eI2a1b9
EC5bJ/LafeFUDLOIn9h0mT/i8Y6dr9Fckosp1Zchj4msYc2kG5tN8br1XOMcG06Dp9qdPtSK/C8Y
18uDB7h30xNW+Tr4Me8GR3Q8Y35+FPDkrzm7GyxY0bSa3MT5RFBSufIRLN2IsCz3i1mJN3A+zkb1
y3M4sKRbhAQc3NHjYGmiO3pMEqGwZS7+sQjyh8UUR6oHkz4MgGEkdjM3uESzCSdrRNmVRR8M5RZr
DpGQTzml3KUEkpYrg6r4xYy8hmTeRp4i+BqEdGdhcGDdxFfem+dOGvbDsgx3FJOA53Izvxq4YKCQ
huEpnS2y5ismVobHnCUQ5dlbovgIVf4hmwMetQkyxcq2w2jtlJGPo9ODE4TBcttR3q5NPzynWZ3t
K2RV4L5Tf1UuJkfgGlM4L1S8GwomdRGsUoL+8mar/LA4R+Au2IrC6S1OzHpvILy8WsZOfsG8l39u
u5oTUYeD0i7cx8V3ns3Z6W6yIGzOlOlQ3npj2fuDJL6alstzV8TDyfWKt5QZ/zFOZbRrsqTaj6Rt
HoYFPONKGVF3whA+bJ0kcqBal9Xdgpl647Nz4aRN70VUW6/GVE7ngF2Z1DQRjh8IVzAO+TK656JO
0pOVuLvKhrWMHOw285wXZUxEafpFvk1KG0JFNOZPmKTq/dD7zW3t97inu5o5UhN+9QmA5TwZx3u/
CwCMUNQfOiwk9O+d6ap2s+gj9hHM5B1Y33rJaQd57vKNYN6nuOCAjvVBPmYhX6EXWb/m+9FnSu3r
kVV1W8fiU9g5BsoqJ77FRHnOJ2O+Vh6H71A4z3mTlacG/vLWMdpxn7Qx7QuVhZ/aYVZ7crzbT8oo
6fIF2FSq0RqPckqZanjdp0mwrgRmga6K7kHmRJcJ7psxuPOmnW2Gbn66nAJO1DKDaan6K1nRNUav
Vow3Tl5F69g3QeybMn/WUXOPFFXZVYnOaFi5IpQrMkE5MmmSwz6QUX2TR86u8Ox67yuzvZ7oXmxK
5Rp7/F4FiepWdCbvi2WHhsohwv7vsuKn3h1oBsKPHZL+FPaUzZym7npypk8d8td1JVu33k+TWG7r
SabrDNUzkehtuXP9Sb0NPn0z/FtAkMKs81zwMFFDZOXcOBu3WtSXEkjiJ1xba5My962IgnDDF/mG
T7XZpUUZVOuZ8cVx7kyESGlmkA/cEiQgm6xIaX9l5TXW5mzNzMtjkF6QTgn0/j3sW2vjcDRmS/Pa
nkYE+oEsS2+pe9d9Yua7yfKwYYc1O+gUitPCOrBmE643se+bByIXzG++hLzYzznKhH6qNpXXR1t8
/1Ae5gFATZ7du3IB9NeZRB6EYWeSFWGlR5Nb/amCxUAoKKm8shy09Aew/6nt8IZFtPM2DThLB3lV
KD+iL8RiLXDdEmNn3suaDQkqSpTeiKkXX1Qt89tF0dc2R5JCbbpQu7AEuSgefRUOaQh/xI+rLwnG
Xs9Z0bLS6jaFs9w5kRmM7q0ndaJ6wmTOVUMXRzjdTBqX1sqlLUoyOpS5ltEhwHE3bpCA55+11g4U
NLK7USvw6osWDwoRPDr0efyZ6pMRAZeYrbE+hnOo2pXQuj5TK/yG0W+um5p/uuq86tXmzbMzLOJ8
onGdIVXZDNFs7RPp1qgGa1W+t6FJA1GLCjGZLLzBzDtu5OA9LTGasqZ1vXcnr0moXuRSX4VuAFhw
CdqHtmg0vrNoT0ZRF/fmFENssCvSxqp4Gg5OTjg6q8G8oeqzaLNQwlhTV6wiOlcHr82dLZML68os
O+fUah1ugrFu6+ex2rjeXNiAcfg8AsirZ5WMzodOZLTggBgVckW4AkJPQujWJlcOPgpEtoSYObqx
4W2UYoJdmXmgHtUURJuRBIpw3Q+LeQ19xlqnfddtWpAQzaqDwquD7mr/1mcXxoGmGnASnaBG7uqy
OKkiTZ8iP+9fe0pPzkzdeDOXBPLS+uuw5nOxwyJOyWHsOX25VhHfGCGwjhWIjXHrDbWJ27prHsOw
QD+VYO4kZTZwjxk5Tw99FLRM4UXz0sat+ChqvyHSO3oJC2meHaueEOmVpnHAR1ajWQlMuESjecUw
tH4c4dSWBEnXpbweVOzcl3HzJhfEZ6t6UTj0jdhc1v5ksu0nSwQQ3sxDD+bfnH9IzTp9RtYa0u8M
gAfO8KT2HIX656wd6PUZAoyM5URXXRHVjHWicpe2KS+hakuyVr3enVccPah1moS47hAWzGeoMCYV
v+EyLqqUFvf5GaR/HOkPbRRQiTULqMsRgc+28w2xteQSHCGAJsd4WdKzG5PtWqCbvsnxYK+k8niY
TOMzSMHlGQt76K6Y1/HjcOpXW9PN4LuyVNCDHydQmKlcbo25WsjErfGLW2P+UOo6yV54rlqUNisa
jNEJ6hDIKSrfdZIE1aFMQ7FOOZZVnD91ISvc9uzaFNdJaRJjzX2GPdQAAOexS4vmY9VPfnEr4GLa
iGYAiV83gl0AsV4Xw6tBgo2CgZbI8m7MpTndicBIDx5aZ/6FozF/6OGuqCeUUyn7qwFMxuvvBhNh
nLUdBuyKIEPsVk1XXJLW93cgwWJvbXeiGrLV/y7Qrcea4XyzRGofGrJ5AmCkXv7U/vkbn5f4UZ/O
8cFE3E+OnKQqo7vzs92pBpiIollMN5HRuRsgNaQwW8zNkIkYvr8Jo09WYWuJ0snO3J2BztiNxdaX
4XU9LNuOAGp+6j5YiLMErfPrL/ejJeD374aXDMemRKpt/WT4KMTYED5gTTd1Ddq4plYMD8n4D5aa
v/sQ4TiIjRmWmPLnC+CmveLQO050eAlZ5f884udLWX03fvynJflPLUmQjX+663/xZP7fNnsru7fu
h6bk/2PvzJbjRrIt+0Uow+CYzNr6IeYIksFBJEXyBUZRImbAAcfk+PpeoNS3JGZ1Zt/3+1BWphTF
CAAOH87Ze+2Pf/OrJhmEdOdh+jIAyEEMQhOryi9DZihAp3tYnHFWuIzhhcP+qyrpgAXkn2C7pJtO
QdPnsf9q3DsOyYlU3HARQUoPAmAE//t//ZGfpz79+XejJA2IP6uSFq5vKi0UJy1eH77pp1G6zIlC
2mgEXUCj6941hjPZ5sN+Jo33xAbMPYBVy0grGUf9HcWqf+li4KH7YlnjHadCc9VzUngt/MK8yl0R
nucqokaZZcSieQRUbWIl/DP9YXWnsyG9L+lo7HM6Qccy9qyXGl3utsj87BTY3rbTqvk2qAxIoRGQ
u5FmBP+uFNj1N1Mi3UtZ1ux1BD7uS6vS/BRWRXUR+U6xBx2Dsqyrrmp3IeUWEYE6GdkL1qBG0HUl
mjtgdYTPGrF/KpseUkBUTNfg1oo9EDLc0yoemMq9yb6dDMLFKeiYV5ZOWYYd8i6YNR24FUCm9jRT
4ycrTEPQC/mNxVHsKkIzNpu6JjU3Yu1rRGiwhkjn3aF3Dhh5gV3QVrWRkbXdDa1bgZ8LcZ0j3Ikl
aAkZcgtTfudg1RCu5OSrJkX2XPV1/gAiyGtWE+CCvaQ4dQhV123YU8PP87VFv9buv9ZBGl13fTLe
dkS/vIVwtJ6qtifrJA/oPemsPXvQ4W5xPiKFsu1010T0+8zJa76VmB43QxX7OzkQCu1bOZcR0y1n
w1wchorqVYOy+TvhzYtGUq+dkAJAFR8hTU3bPi0gxAPr2ig3uipzuUy8xrHAI7JBsjd/FUPb7BtS
Ct/jMGOfknXpReeJcY8dMcImmpQ3Fns1m2Z4RqQ2IS1LSnJGMxJS62Os0/CZ0lu5zVLqb5H0xi+S
2tJ9GIn0ajY982oE9cu2u3XSryhM1GVGRskXUQtJBYIdA8Xt2gSbUUAEQjXt3M7aT69iKAA7DVK7
QEYQ+HcVUu5hVXUkspGjPVx6Y2rehAhaT3XcedE6m0XxtjSkz5HnFQfIDc6F18liX0ovpTThp0+k
B1nnCqvJbRkU82FCSH02jcG5sOE8H1rkFtdkB6n7bHYwk5SqOJZGjywgoukENDw421ApMAxb3lUT
i/yYWoU8ZNgAylVJvWs3isS9LuR4YSesx0ONicEwOwgxcfea9AGChwX3vrVl5L82zvjDbVgEY1BB
q5LWL+KZSOx+5lf6lf3oiPwNYiDh7UYs7Gc/qO5r2LaPEB00hZPKvK3JZqzAf0XGyTXUgqGhpQFe
hiiU9Wh4zauK2uzGj2nhrYTj0JWNggRALv8I6UjxEKQ0fwcHo4A5oBnIYh7iiEYW+0jhbSgBU6Z2
VPcN6dLQrrrcusf5fozhjJ7qsdlXVeChQVzK22mR5beOZRV3blQcPI0WxANxchR5WW+UZLvRM1k+
UwhN6X+XnDVSuMuQGVB8VDB8kM+JH/PUEIeTZ8l6Tii+Zpz1n3zSPR/8Shq30i5RCneS2g+sGZuu
niVvjJY8lcJrLsDPBxn8r52LImQfKRLKsAKSOlXcDlE0PBkR283cc/DwmrGDFjUw1Rphw3Amaat9
czrNNxHmZjQnfw80ddoOBR7jLeaG4KmjKojhy8QmuRp9XQNo1PH1DHZ6b1C3SpHfuP66HSYvpPs9
cg6i0Ermt6JfW8NS3oTh8BDPWmC4QyO6Kdq4YZpTKYIECf8+pv16BfTM3FqW8ZRR9A041cwOiWQh
MgwPnlPYVmh0jJRdKkXPwlTmtjazZkUcZP2tACB6AeglvHXLwDvStJ7K1WLiuwVVn9OjqeBXS/Xq
Zf60z9is3ZjKKzt2ro55XkKhCeUuqcrTpfK2JSjRx5BV4zwDaf7aBoIOyzy8hHPnHVgRZ/xPHFpU
LKiDUVG4VBk1R0qb4SUa3famy6Lmit5T82hEaXFWeSm3y/l5Z5HYvpltkFyuapyv+VjaB6/jKiFX
1btkyuwfsx/3OEtC+SqgzLG4kP73lNCpeehsa4AXmeZwj7Iw5tCD9oCz4bg2rCi5sfBcrsZQUOOA
M/bF7Ln1VeLOG7Ln5VZhsbkIRIimAs1xcu3QwmCgwbAKDeE2PNl+3qPr7vcwDzroYLN8KNDAp5RE
tgjh5pt8oCQEW4UTk+7MGQqgUYkVqrCd19TD2Rpi+8TJJ38ZGzvfUI0IVoPFcpvyil+QkyoPvhVM
9Yo00fA597x0U1aj+VREbXRgZkqOUWdvNMrBm7nPjDcpfHLGusDYlbGvrq0U1bML8J7U+FjdFnoM
HuKRzoJlNuYXTjomHwdBZ6214e2cxG/PrW6+VfRCUIb0TP9wSGbaT5Mg8csZLWB3gbOylXGBstQe
uhUJapxe+3p0S6hn+AUJm8pT8zZwzJa1P8vi+95lI4KhosFlWjlhd9vETXGooW5CLJDwzlezwumw
8qOgeQ9bmR+HIqG8NY3GZWoTCRFU5c2A5OOAav3ZbWHrMdeiGglAmXzLO+/ZTZNXM+rf/WJ+DvCH
VdZcro15lHxeQ7grndgteWr3dhPLk6Q1dj/I3EaSPlZvS8rr1zbiH5I5SiT8giYl/xD1U2r2J9mo
ZqCR5oHT967YagEoXgGLMUk8+0h9wSWRoP0gCqb/SIXBbU5CjPKi9/4jNqbgCB4+G6js0FwNJMvg
N9z3NLjQrySyvoL0TwSNZAJl70UujbUk1DS5jssTVsR2o5YEGzZ5+QV+2urUf+TbaLd5QfKMUifC
uXjhJ5C57rEfJRHGw7wAQTiR8YIDKV7ScwIO6MaD20STu6U9EYEmN9IcSxesHbqDpt4TkVftBk99
VT7l9naKi42peZJdLL5OJIQePCT9wEa7/sxPTrtwQT9S5j+lrbjsQxtqlYn+e5XHrDKGPwA+t9OH
ak6KbYK09cQKYnyB/htfwqSx1pDf9HlI4ubc8jRPczeuuiQdXwn81Kd2wedRaO33VjVBzOuX7ZYz
k3gMRbu9SNNjHu1yn2YmQW3dISjIC8kbQLBUFTEkRwLoH35iuiPxcRZxd0RMTTYLIOJTZ8aXNOEK
gJCWvEwir9vo2G9eeseDRze5ep82Q7qjKhNujRjkZJsW9XaMhEQhiaaKXFKp1u7UB4felDY2Rbvc
u6jP3zGHsY2WOY7YdLVoBL57AT37r8rsK1+99YI6pfsQNYIdB3yzAvXjTzbI/xzi/uEQZ5vi73XX
V6/Qql6r77+f4n79o1/HOJ+8eghn9MohCuCI/+0YR8o9pzQsNi556EiH/60tccJ/+RgO2ArQJKCh
h4Dkv05x/r8IcHMshNc+0+1/U1vyJ+6AQxVNfDjFAToW6gxgfP4UX1dmn7WYreeDH1vuvIoGUV3G
U6wfSmsipyp23fVvh9z/UHdZfuG/MRAfHwgTgOKLzTcPUM38+YFdESZ0fzx9IDi5vWWXO9BX/kfq
3SdN+XJZAYp2QA4cS5GXfKI4dC5Ww8ZFF6Ip3e1He2pu85okoNQXcmsaI5hJFoUNCE3jTtFVfPj7
i3TDP3Ely2UCHyNnGs6CzR/CT4SQvtcBnXq/O9QFwsgdndR5B1fIPAwC0P1kJy2e22kxjGHqAigZ
ORGnOZkaAC9wP3+pA5c6ax0F+oo8EUwlsSWA7s5jTjk852chFnMwdYqFcT5JtjogghU40i7Q+h39
XH5HSGy+mWmyHhLhLtlQNBlL9HZPEYLlPRw5/F4ytnSJed5BwspUOh9MSJj3kKDkuR3ZV9sTJugO
Wt8JcYZ8xVWZmmtVD/o9QdK8G6pieCz6Su9VNlWXEQk/6zZKA7b5tV0xB5r1S5Jq4BmxyT8cJ/ym
qpnsreV50R241LLbDIrsgOOCdyFGG8qMtdCehbNHtMNlmr6yt/6MnwgGfLDxJ7ZJbjNXl7UIUaEW
sb2w8NP2ti4GiuGDP3bUvVE1KvaeVzPGlkNkAh52orQ95b3d3Kqyi05zz47To3F9bLqZr+N0w2Nm
lsNjk83eF56OvZ2VaW/p4BbrnuX5Tdcj7wMyajJMK01wHND3Hm41nQNZmQdvDHmHxjY6OR2Idc8y
0gOKT/0+9lI/mC3/BJGy+uqhIL2EdiiOTdxZ930xq68Z6baXUw0mvCwD7gi+VXbkGHGNEiX6zCG5
KNgsSsCIYzWAMGUvdye9JFz1FrV68uHaNxHxx5ikJNKsM3rvB2MK2GqKvnmbFK8zgScaLnpfHOuA
h6t9PGNTT0b9RjlVW21NtDdHqYJg1c20VX1hYKGzovwuRi+584KkOQtqiOsijIcfdLdNTrwdmWfY
pZk0rPqFfdrwGGEHvwqbgV/lJJqiQxSsrIkrDkeD82++vOxG416z/A1rEXItnsjw84YJ570cm/9q
SKrhh5Wneo/OVFzHgicRDWGAglvqDTIhgRpc9txXBMRE/cJgnkY4ouhSjLTa1EkU3Xlgyt/oxc1X
1ZjoBxuP5r6qeRmKtsl3hLd0380ME2gq0nGTxMW8s8hHXtNUNg9Zv9zqZYgWNDZ+6Jarn3Nto7Sa
eRICY+8ewad+bxcEQhH70alQ+fMIn+yUpC2GjuDd7EMTEJBRIv5WUWkfE+W+mLZunuwo6h9jm7G5
smFs7W2T5B9Beg/JLMMPTC7yLDOXQTnZA9QIHpTnG92OlV1ecygSxMGO7nVPS/i+ShUAfoK7XwxS
ZLZADvCM2VH9Qs9dX2TALb5MgQ5IEcsCTn+gF1/jgNSddUpNCpVCmG8+Li5IeAkUaTJ3k5ZVt5lQ
xV+NgVZfpTLyO01bl008IIm1hTr/NOFjX3ujmR5gxfu0x6Mp3bv0n98kel4eU5n37OWgnJDKA8gn
MzXFKsw/zbnzbDAVX+HCWLn3PNTV2L2lbS+eU2tJyzhQQ6jEAYe3US3Q9LG/oiVByOzIAUjc0dzT
K8AK+sEKdLdGrItnxnKndtOwd94xDhFPIV8O2X9y9t0NfXXuaxDSHSPsBCHgpjMV/g+zuDPc/ixo
5UGt993buXWZO/3JYbsYfwEocy6NxqFCxksU23NyhGL8oFxhbfsC/UEv9Lc0KBEiDP33PLEpWlXx
m+5FQoPHg8dh9fKS1vm4LVwMdCqKu+8Y8JptnCqa6020K0Z619OchxtLE8RU+G68iWWcnsUs9JUR
ykGv0bGdvCw4GTm2krRoaEdJ5BNHEgWQ2hiTWNPmcVdlmg/1qiyK95jgeWQeaIv3vRLwdkR1p3FV
bW1Ski8yYC9X+NpH9HS8sE1WWhcpDdVtj9rhSFnLWnOOJQUKNd+h9EmYlp0TECNHsKBcxPxDZWV7
JAByTWyjeYFkJjwQ2vQFe2zI4c9Xl1YVOsXW5t6/KTmO3tptQoM4iZlnuIqLbjjYMvV3njW+VHXU
XvaKPjNqu/4Yj6G1YV8ACsWNFrF1pN4cEuwIbIxZ81jAA8R2LHNYibptVnnNHew8a2V1udrFQ0/K
ZZLTSwuD6SVwqcSiBJ8uqikeSLzO8+eQQGl/7U2e3ofpkI5r38PpiL8tWfuDcNghOs0tu7NgJ3pk
sUfJ/GpuNJMIJslc2goOUFRfiULJi3FGo1QTgHq0J6k2iPV4q9Q2ppS1qmpGIEFv7kl67fQwE6qx
brNyQMFZHcZiAw6iPlmtN79KpHNHW5fzvUTqEa8tFR6m2Q2PZR/pmzR35s0Q9c2JEoVYQ28uGe75
sCowDW0VGuZbX4mczYG20D62I4IkGeD2HkoQ4cW8GmntbbAuZ0++F5OJYupxJyKM0H04GLsmgXzU
x+VtYZEIqFJzPKapM5G2OAyb2IjDxyKIrX2RMuJpcyfHYJiiRewjrmoEhCiNRuOupN1PjN6sT5i4
KIDAsknEFkF7+QOIwxmktX8ZTp3trQW8C3r/LkGipUjyK6lm6yiTcqGKJF57UWB5e+4zX5Pn6SLt
oHdeqItEU35eZ1Zm/pAU4IuN8CuPzj98EJR1TUiJyGj3vVW4z2gc0nQz52l2KbpYvZVORmnXUgJc
FCUDK3afiTM0D2OSoxGg3KyQV04YkDnXDt9q+BZknI3LvkA2t9PUFRuvGRDJBkOZXiCQoxcLfC5D
6U/F+dg6Q3sZNqoW63ZSijii2kVxWgWk72V4yq+1jQJ1Tir5zZaBodatBMjNszGpX7NFIkOddaiw
5kNGlN0lSCKXyZlQF8rwFBSwSOA9BzTFgiOZhd8rfLsbqY3oDijT8g7kbBP8yJQRUA0qeH6S4ptK
pHs9o3W6M2oJvmdIHXRbJJFh6AXbty7Z5CXIkSb5baJ5KbeJy0OCqwDIqGdX+HPz1aS0IjJLQ4uh
qRJA5ULitLLKJXN7WrTmbEO9LxPyUpA9bBgJAh8E0ePIa4+O71WXRTujHjTVCOYaZnvXZiBqML83
iG1cxeIOZMS4qxCuPKa2E1/HJTuNyvXkOZ4/vkXYPDnGEsgRNc0yKc+lfu8y9iQpwUrFMWwa64Zp
sPruSK8eNkbsDaza8K48TGLRqsRQtSHcU++h3vaPSNN4dhYUhGptlq3ex6WnL8Cncf39MG7imLW8
ZrP1LBUSW6WX7W+IlsTvpuJoU6pdOTF8n6Cc9HugcaJPc0SNNUtDUGojwaaasHsb2aFTHHM7bG7/
/hBh/aczhLXQex3fh7L4GbEMxDyv4wV5RgJQc4pCJkO2wxRNm6xpb4tlRzM7tB0GHswLwQkLYBmx
/qbv3H860Hzuln+cZ5ZvQj/R4ut8Rk32gBFKmTXdQaTs/An26t1rHzDZNu7G6KQFG8Ik5M52IFSo
7Nd0XZTrHOaufsGuwMCkVHaiPaIvqlE2T31PVv2Q2tPDyI77Z8f5j07l753Jxfnx6YxpeYHl2A7G
DBBpn78siqqcKpGjDkaKvm1QlfdFS14008qSa4Rv+YaliAGGBsq6zztYNibr1Am8Sv2aSfbNPvGC
V3//ND+OnH8efB0XwGqwfCmYuJ8PvnHfMEbSWB0AXTWAtkIwLiroG9xQhBO3bZ9smJrnLUgFFh5Y
iQ1hChxeCY/iNRVDfoeYojk5hTcfegBA3yURKbcBDJst1oL5EBltTUjnkp3699/c/Q8DERBGQPGC
QzXWb/PTmR2DmwMzH14F5spsTROM8jPYaL0jlovZKa3GTZg4/vtg6+GQLmR++CWvQSa/jlVMt8Bl
u2S4Y7zpZUkWdmuL52HBbaQzhUdwnc6LLfJkupKxrIaLNkmCY+RZ+cYUhJhgy9D7kqnkQA63e21a
FOrbqWS/WkCuZgM57/Bl6AtBjW/TNv24qZcZxha9cQf6zvtiuL5+L4PYdMk/EWgsQYtwpCGI+Khg
gx/xVRRHQuTYs3NY5lwS5/zQTOe9wn1aMhN/7NWnam5uq4LgghUdA7btORv6sEQHJMzU+yKcXG6R
4slz7hA9Rz2aPahFySEGdPgYzwZSJVKxipfWIav7BBLHHy6baIy5SSkNbwO8yLR14xy3RC+dqEAO
hW0Rt6xrd4YSGy6I5lsNmnJFm4Iytu+RU3nM2dJsMDvyHyI29NGijrO8dZR6VjDQCQjsixCX4Xcf
7JNkNWZP35okaiGpWpBEIH/r7cQknFCFZyvvT5a5MpCc03+LzQOnb6bYQKivJl24tV1h81WugX+3
DOV8NbUc3IJEyG866/Ndm0IuwdvO+5SPjMi540CRVF7/2KXFi99yfpwni6CwsXBSxKdIWj7uXZiP
KPpA9w5rFh3jZ8iexcJxm2PU3BP7waQXuF1x7NygfgVTVL8KTMzs9wsMi7y2+c7pgvaGk2hwqdHL
oebn0O8VlfpalZxlpslyjiZ0xpduOdtVCZkPSdlBoBRzQQ9YY2PYWTgtjq0CSZ9VvrNi7+Tflk7b
P5oWai74xPUrquZ0bwpOWNLi9EyU7cwKALRZfbUzCkpNU8hz56coqSLBbNJFFeKsoONkFAlBWFDt
zrwjS+GWfCSLv6Rr07xR9eauLK0uxelwhSB9PpA615wa2VCVs0eWnClcltAEjtfO1bgei9JunnB0
E3MIgutFySS8jC3ZnlLtIwKPuXEtC+ieRgohNUE1PNJp4ng/6nQfLBUgiBPyXObUh2j0UCEYq/k9
4C2dt2kwg2LxaItMvvwGcpnjtuniHK3I+ylJlFhbgl9aGcvGefnWE/w9a4XdnIFRA6W61M6Izn55
VadlfjdzclclxZIX+k79bmrLzFt8YMjBhpTKyHJ4TSeTA3wyiebWJLMRS0fGVuRjLcbNsOQxx7a+
yIl0ID+qHanrOB63ailK1IWvL+bYQzA9UF37GIb2RAmG4d2Yh6lHSi1iKh6O0s3tR8UHw3rBpfhY
hC0qJw1RaEfUrumhIM4QEC2Ywj7y3PVHecDArfmtEw0nWwqO3PqlkDengd7l9P7XCELf22DWVzOv
G80RuiskDpI7SAoN1StTTvldIwW9TzbAIecUtmR97U83TT9QnCPaCnrSaBbHaeaKFnEPRZyZV7AO
R0pw0ZIaF9MTWst+QXER77ivKNyN24r+5zqeSvfazj33CxseE8mLN6ivHaLbijksb55mB+v4yu3G
5i0m9AWnfacfKoPXPLJboEVLcQVAB9MaJ/ro9FGpMQLW84CtBnywOeU3lTbFnmZminMsPv6jfvOx
SE5LYklVg3Yk3fEH/M1lu+wbPL6iZLPUKBPj/8fQRCa+k4LSENFf0Z1pFdUl8VVLGjGo2qBTqA4t
amh0ZKmp9cteeQShcD0ITlrr2OyY3A3SJEA/1i9TzGanxWtzOZK1syPqjluYuE37ZlYODyTPe2v7
0eGlbUOpIuOdXsZz0y7TsCIM6KJQ5EIBivDZ8+Yt/5xFVF/AzbXuk6Xqzb5kWQU4oL3AviqZJ4hB
7Juofk2sKL72abHtrHYZP2g7CUalDll4XE60VL8+trcBLC+wP1V+V44DVSTBMun5ln3/sTZYHSXg
nmyxa58pn7oTRdTBcMW1HxsuS8UIHakJ2YY0IBPvxxbteogyEvYiO2HBcZj4DxhxxOtgqet5kAD0
i6MuzOpydvrq0sWtcSSmtN4mbA+flRpbuWtnOGSkeTGbiXh41CPbZIm+9NKsC9KtSiBoEfPYU73E
qSYeMBTqF976oyQ40K47BmhETnGFkyib2H4qZhOJtIBI8jiYGCH1xOak47DzYdiHXEcVtC54KbQ5
1C9kAFKgHqkZO2nEUaFj4+x4UMNsiss4O5bB8zHNTj53g8qRvoCiEH/lVK9pcNvlcp5QE1WoFnJa
S9HmQcJ0OtCLpWQxqIGbaTK9QU1Vqzx0WLW8QXLGcxhrhhndTTjCXvDZl+kRimNzGmVBEXGZKp0l
aKzF43dNlDeWfG+xJaAM3ToN7JZVQsmEd7KlOl2huvgZ2o5hp//hV9G0h39WoN3KeXFTqLj4imr5
TZVA9VYNadJH/A4cYmRKGJ5fvQyDy12bsfUc7WChIJPzNVIBMTkNIVB6YleSCRgWxOHCU6pD9i1w
RM+jgYkDTRLbibqO2EHqgS5lzwPXQT5f5TYl9Y8/fryYusxYYgyo+W/EjRl3kkXlWM3ddEOYl96h
5U73RKPwQqfsKmN/4aoOLiMbWszsgipM5ysJiP/JQVmym1T+3ou59rZgCbi+pVDsK/kibE6m47IL
0Ihkho2E3bCnkMAVj0cfvvGhD8Tz3MbJhuzGdN9RUNliZebD8roPTl3U1f/Tqvzx/xNJbdFe/G1j
/1e9afGq8tff+5Q//8X/dcDb4b/omBGKFPig7T/c7D/VpqQN/UsI06KJ5eK55UD1X2JT3/oXDS5+
3IfvDgx/0RD/Epu6/BVsJ/6WM6NYpKj/HbHpkiXy25Fu+TqWjfvQYtfKdXKI+rNtGPgD7a4eMRZq
f5m9kwMSOaiiRttouk3XZbZ+hDCfdjulHeplilaY+zZFhawuLQKJCPaThmBZppdv1Djzwsjk7aI+
mEwPrYmJl5qrYLzjzqA7Mxhsf4eG6dYpej07G+CWyoYY5EuQFrEpjZEO0IJsLaBewuQXOkxtPK09
Iqa9wxLWwGJJMzdsEXMhSI12FRAOCf9WJRyH/6Gnai3tzH+fLYn1AaJFTHjA/0Bpce798+7ggLHq
Ts3uD6nGAUwd6pyEubRFXJdfQY4K+cgJtU75Toku1fdiSddo1zb8Iq6nsgiH+4cO6KfjLl+JIgHM
MbqZrocO7yMO4Deql5/ZU1mrNv6O3Mil7IdvLz/N9KPAVyd4Fcd8VbLvtBaIsQx6gOwTFS42hbLO
X+uJjVqz8tEUZ6fCHNAQbuconvsNu3UexbYj735+TFpvEZJ6MIy980wMIj9WhkIhnTJj1fvhz6nl
/1lY+LN3TbOdm0xrN6R7bYUe78KftzlK8omQlqL6YWLO8764VWrUdyDD6vnmtzfz5ueT+72C8Wf7
evmghYkmQg8nPzcv+NS+1kXZhEBPou8OT9tythLOqsA8bfKGT6jExDXmJRfQkfbcwkAwBwBtuMtT
t8re//6bIEH4fWQt3wThN6ufG1DDgwT35yVbTqzNcMq874MKWvgTUmddt2ppxPnOCVTu7Hr/cJOX
sfrbWOYTmUyEFToMwgAjzKebbKMpQ+ji2t8nK1ap+GETVpogRGPzmxEd3CyXjSelx+j495dq/fVa
Q4pGZuBBLGOW+xzEkNW1lY+DXX5XBbQJ/5BSanwobLht7FqAkcfyegpn2smXdYrs0YSWhnLiMVO+
lA5dGGYOwJxZVIa3kK98lEMJwu3iMqcMgZa6H4Uo/ykz6C9D0l3qSRZ9Ccv0GTOfRophxYbP8cd5
K/qmrfWGIDsDntcQEDY6/sOT+etnMfBJq0DYELisFJ/KQNC0VQvLU71BGemDeZX5RTCQYGukDIm/
fxZ/GQRuYOFq8AEM4jLwPk9oVpgHhI6a1RvZFi03lyikPHsfLG0A7iclt3Y2EXiN7h+D9v56jQhy
PHSQ7PcIQ/o8bUWciyYJjOHb7FLDgrbquyl2StTPSWuuLaewsf3ymuT+KzEshINsmrZtQ4lFgJ7t
fVrOY1tB1J/m7htCtCUOEzyqvnDh7VJn/Ie7FHwesnxBnyMuDz7EzmF9HrJuPMq27NuayNwUbP0q
ozc63yhv4jy6mrUZ62EfKqm8s4ECgvGhqICxGFSe1kyWIXZg/cazLLN3PF3cGZY/eNAjKlESe99/
TsAikswuCNNipIdxGEbdeij9nIc+FJ3i6VRt57EMc6YeeCJwu5cpmmzJhA+09VQEt1Eiu+mZuFy2
ECsAjBH3wqYXwiSPhsJrsp0tGjK8V00yphOIQ5GVP7yxt1KwJF2k5hsGdOg+VbCA50eOMRnfERVs
WJGwWvXWE2HyMqu2SDWK+XHuHH+4xz3gDXd0XQp+Nqky3olVAomZZ2YnJIc1K86Xaa7XmSMNJpUo
4Hc4K+TLtEt35Hl4lbtaBJKLNsZKI34k9XxVensau0l3241+yWKmQaQxBatWZLHeZnHIRxvpGPLj
szMun2bEWnpnB5Zs84yU0B0OkRia9KoQ4In3I2iK6iJpDN2f+qmfGEt47Jd3mcqepS9gKiQslmbU
LWtmE0QQ6w44KDtlYyWuZJ4ffl0Ajq6ES618uhjZhuRWgxvqmhXDD0jfMmEWGC6NklN55PF/EF85
JayVzIky+/U7KDghu+d4huh1zZCrxwkkybywJ3sn1Xw04DcmYu3UXBOhl8tdFZR3uHNuIMkzBnDf
JfmpKtqeCgjFleUTHfAW2TtFeI/bIrXfcHlMXctwqcOOVcvJ64pBk0VeVt5REal9f5ctVCZvJd3M
5p0aqjBk1MQULXhmzoS3852kKBzouy7u8sA5Gfjg9RsQ0YF7WE8DbGWKpyiKoi9BgT4v28x+D7CE
4nI1YJCMZ/jRpN5bk8PfEbNbLBeRhdKbrhonwtiyrY12ee6+PTALbNuZHm5J/xcbNvUHpxH8KQ4o
5w8nDLOC31JrDMDdps+oU2U8+Q4EOZEudcdX0lw9/3HswQJmNGhBh3lrz/d5BXVAjlaNjdPzxGHw
giWPPSvTYNm3RYDt0rMiH8p9SnvBH9ahg6oCTKAgY7pYN0PJHSTru+d2zgERFvWmYAtIsGk3oSzZ
xZAFGaLL1nq4lwEx0feNhde3W/moUb0zW0dAzVsxprznutXzMnnQacxfs8Zpl1dahMsvbYnE4km4
5Jvzf520nOEesxOSgC2oTKmIeZ9MlZVXQyEsfmHTKrj765m92DKqnTRtu41Exm65hykoFvFGZt6H
CWoCpMlgsZaZKSkSKoZ4YncolmPgCx1yZRwQjG3USjFS9/nG1Xpi+AcK55fYhuVYEN/d6LH2zp7r
DmhpE7MDKL72osxJr2sLqD1lu0Xcw2yFMM+0gEVBajCOqTKJZ1sR/tDBepkKpYzxAoGdz3eMDKRT
bw3gvNrFy2dVXEyFFDeuv4QlppjqXKs6nMiXN1MxFlsmYqabbefEmQZRLdGfLBotL6CCQNRLl1Cz
zPqFYhvkTLPe2zy6CyefyVZzzWE25TN+gTaZkiS+zOukt/xzR+F3GTxptkwpPhWXhhhzHS3jkoB3
xRiKnLTJ44t6SUqUu8Ye+pZQJ9dhqlQNeTTQxRdlGJYcwPJ9c1ajB/tmlxFJz1OqKOayFqAnHPld
YWMusyBNspCRa6Yy6oad2cmRn+QIgzONxm60zEu5OZTTLSD6ZUeYiD5meqLK6XH/usRgdkC/5/Mu
WHanGFCkgDokffD0G+1eBOREiENQqJkvnmCb46OFhVUdHXvMrPROxQeOJBwiV/Lm4flZFtmu6xuG
40RRr4bGH7Sa+UEH0F+uJ1O3YHKZolxxkA38yGRLihM5UHNpL7sV0xhz/VYGUEOufp1DmPWXmzOi
f6zDfd4yqxLymmSjYxz7DG+yXAV0sza0aapoK8w+wuCOQJI6Yc3ir7dLOiPfGNuGwV0itcjnxc6Q
7DF4ghS5Bb2in8O6TMfl78jbcRi4c4rcgzTJmsAjoGMGri/Q6oxKfH1+G7YjAVNwJHk/DYJ/u7UI
Iten9pOQznO2yWnMNirMwais/NnS3gu5JkX7xSwn8CVIoGCAtRgSmpNXSSqP9Mp7+SZL1pgLGlqG
WKz8vrOuK5k2Lylz7ozkvaqL78C45vaurIEdvI7g2CDKgi4jEMAoCDuQjjtKKDlUs8grahCiAE4f
RzfA99kkETYSaOWldUksSAqAM+gGa93wjFom+Slo5oxVeGjFRMkaJSCb1Lkd8aD/H/bOJElu5dq2
U5H9Pq6hdACN3wlEZBRZl0yyA0veJFHX7qim9YbwJ/aXJ3mfLpMSaepLDclIkYxIFO7Hz9l7bddf
Ssx2bW8s8mNoW8q9FyAO3CRCB1nMiNVKe4mxrpM/ZMU8p0iqjjJlJysjH37uum7DrFzNXpNDAebP
vBxQyGRxSR6U1Z6NUEmcLQaSeX1AG5k2bHxC+qdhWRStbxcLT4StMmzgsSRyCLcGyjb4yD50OZjA
ZQLzzJFbvIATbqaQFMK9NVkpgIyWCY7cSHwhGRxRxzNu2qKp3Ec1dH3eAK/zl7bbhY05zw+wRh15
aQySYbhruMP6JEHS05jvhegfGQaCtNmUUvi9Bqd4yTpvzNFvxTacaYvu40zC2F9haFXNBl2AZkD5
/Tp0wWeryoMayFlLBBxWMrl0X8Lcc5SKlN82PvTTwZPmnlFU5wVbxSChFPuYjE9xRdqTURR7oEaU
tekXKFsOlF2mRShlsXJ6clkFIiDpGDpqix8mv/lefZsLlAXrjtiVphkQwQARzrRvC0To47R4betu
2xg5LHE+pplQo5BB7FGNxRiw6EPPi641Qa7kVFA0c0e9rYQsJLzcXaDLR+AKI69D6gq9wlV4nllK
iJiMNSKYcV2CLcxBaRacr11iUJJ6aTey9XhMyNhlCDpDvLfHp8m/eaa8RtcpMO31ycHPLeRCUPXH
qgz3qqsy8QwyruarWC1w+3CP6IJeQ6s6j2XSGxiCPgQAllp7z9yLKphhja6iMcu2rGV5kOlNIzYA
IrGHY1M2d6NVi9U5hC7qrf6Azs1hTQE3gxJ4Q11Cxk/keYhSWBCr0maPnpCSU5oQ6ye5QGAa9M4Z
dNPMN6V96vPZyl/9Zr1HQU4YXNQQEsg/ZuZNzLs0eA225v3AdIgVpXD9kj9i51bIN6rxlVj9C5pP
Xa+ChmW1saXqxWf4jnVD1EXOxDBp8pFtUbYMBJxT3fq6ZElDqa8R9kohra/KGBZki1MJ6ZZRpVXT
N9j4bczYHMJQ73H5WcMXXSK9tXvEUOld6vsO5uJ+Hh8KFJisaCLEno0CwwG/awCDRqTZIPmtOHSU
yuDCsszk+huowYAyc/jrSqwdr9BGtQ4qsA1Zp/yLTSVF5W4Lq16AAFEQ6UcxA07HmaWaY++ZzEZ6
T99uIxumZT1x/FPyIcCzxE/s0CjnHqlh9K0eG24xTunNOuVmHH4cC9/Li0PaCqjfR5dydHxYfVtX
sSBkdPMJ4caIT64FPs2/ZUqiYUCK2Ys+Ewei42Gp6NdZM7Jxs/clsgGbKiVBJcZ2OTZt33vAK5Nh
DG5WmdpNdiHAkvN9ltXV74HjMOcCKFJQZD6Ug6tfka7qdMOL/Ab+AJYNXahZJUfjrLP0A+bECm/+
vrN9XALb5Nvumo5jwqap0LHzQsGUpwoUTq/rTSn08xjjp6OyNrkC+VcEfDW/4Pf1n6Yq6debqURA
HGytlO9lRyl2Pr5LIRQ6qq3ltPrbfns9CulxX0o1IRjc9wMLX3WBwnBMPo3BlBATQqwqHquoYlLP
Y5ot1AT5mdu7+tktazS8lwypkhHWeomaQaGpRzRDUcuYh3urUDryWfXa8yOY7ZjpHoylS+uQNLHx
DlR71r+MvcqcajMUqpUsLsvkOhfuhGi03sSezXNGsoY+BGLn5cRmWrO+IYOLrOGGgyf3WS7M6s+d
yeb8JPxwmcf9jI65eBlTa+aixN8qnwEtO7XG0AT43PYwywsKg+8n4mCtQwqDOUnQhO/qpMNncIaJ
gMYxCYLG/KczohO5wQVjmrCf25TjyJj2yWAcAtE66gGJh6OMyJgsrr+RhvrQTdamrsL62dKHfB8b
BL+ZtA3PR8y4jrsmKxq6UGwCYw2jrB8x2Z4R6NCsT1x1veKuVseZF4teW8Ou4vzA4yQ8Pp7WXrzq
pZJoolEcWt+bZbqr/ZlH/2AFVspRpQioo769evVY6tKqNCoyTsjua0qo8HIcB/1gIPTiaxqxs+hH
ElXRVF+b7jzXHRdk1SduL0S7LqLJ8vUrzmkZlbJgnqoTSac82cdpPatbEmnW4Rio2SoPwWBzpmBj
M1zqA6gNI0snuJyGfyZ0Zc9alXe1rkSZI7KKY5h4OzXOBYbL9Njlo8UiRcGvRDTQkLPLHYYGfQr8
drAo41V/6WadpwWuaicWhtEyWDnxuhi5edA5JJk8/VNa4x3cZZbSX12RmgtXbU5VLOUOdalbXPot
zRH+4LrwROHZ0QuW5DYaKWz2AVomvJVsWJkMpE5dvDjNrE/oy7eVI5wHXehWOCH4WX7dNfoXPSMy
lNGXMdBBzfe+ZYjdl5yysJw+z7HU58wxNcoUAo67dGUIMaPn5/3NR77vqtGmwsrmkXKLGSugcPqx
i4yxoA5MKeRnT0x6evPt0SgDQ/cqf/3T/fxROJapcbVekub5e62ajdJ9HelOfM7cWK9PsOwcEjJn
FmvWrl9/1ls38O+9aos2tW85HrQVB3fD+zblYFoEbZaF83l2KtJS4TJWNk+iJxF6LFHaVxZ74Soa
Fg3FwHmgiTKWXVAir8cEckUXQk82Qo68eu35tjJ/n33UfaKPCLXvDewJeLcmfvXrr//TpdLGQgpb
/L0cx3Et/nhX5j4me3jyvRcJypLvwQalj4Vsrhyhfv1RPz1zyAadkFEQkyA0kO9bx5RRmV1TQL2E
KUnpyyFewHI9Qe/Qr4iIMY3/7pF7P0JBpYpF0rY9PtOz8VL++MP13eAECbOCl9ZN9Rolibxcb1TG
yn6X2MT9Lds4pN6nmFj49ZcSv2J/zWoH8OLXP/v7y8zU1CMUXk9Ved1wsP34TaZaziN4NucTPQmO
jgRX0aUKal8f53/9Se+vsu05Jj+tgynUZ4L0vnldUBgGjpVbn1Td+MUlkBF9NM9yTmoHcMW6avz1
B/7IJWdAg7yWtjNDXhyQFE3vniC02SuLydJ/6mvmROmud2K9zLEoLtzXuO9KEuTSjHiWMPILL2Vn
/PUXePOn/v0NpNQizNJEWgvHix/9/criJmlptYgqABwuSb1jlkWeBV0P1Mj7b2XLCHSOPQ/vq16/
vzfFDU/qllclZM2+MH27OFXu6RYPrf+FtxiHocNpYUW+wpYwFBO5r9vAkUZAZAsIT1Zrf/L0ZjmS
nw30E7sjLz4xk8zQMaT5AAj/tCY4ZxnlGy26HRKZzJbHjNFysG6bwtC11QC0iMXC0Nm0tJGxb3PP
RJtR2/iDo7d4IGAtX8v/1qAfKO1ZNYvC1kVTjrZQb6+2pYvlOK9yVhJzSCauf5Dk2BVO9jiPuskC
A7M4/fry//TA+a7tmhiRAzRpPz/aipNFapBI+bFJOyKZDkkr9REIJIeuAL63rH/9kfpt+eGGs9SG
bzOaAC3AT9QyZk5Yeodg+hjCgOIOqgzj0KUX+HZhXIEf4Rts3DJUHKJmC4kgTdiS0OzfDYre/+SO
I1yTlVOE/NgM3t/N3TAh1RP3Mv1YNLQ/T/A6ZfVoF5PdX9iD/A2p7f0KAq3Lw/EduALHdOB67x5y
YZmkYLfD8GnsCDh88nJfPxZ53urK6teX1373SvOvB76AxC18Jm8OPrsfV6tkms2yxGX6WMMeBoNH
+1ImZwltVE66QLXYHTYMvCv+x6dhw3M56wxJDmsedJiWti4tGI48en7fTsAn6SOQ8kKFnSFse059
FoE/0yZPdVtrNnQbIJAac3EcA6HbxEXFdORBsxn54YzCYy/CBKEnRdZIuDunKksVc3c0oNsvAOsa
M3F/o9V/d725BljhHWBWTCCdnwfBnpfIsBJqflRVrnfmuGFUAa8btfj69Ovr7bx7nvU9ZfHC5REK
tkWMaz9ebxRY9FQtN34IXHCifJbyaJ0WY6dLfcVSzxL0bfZO/o4+CdbEEPBwf/9VPyrdITAmk4vr
ub7uZ3IWbFnp7Irk9eloFLky1ouBVxXlLFTRYtqTXc2BaVfUMcfjjNwijiXfB39Mi/QQySDRmXdn
DcyV/29sKn3DVy/nU4y3Sbz/rTUxWnRA5RbJor6TuUXVQqzTyMLfbGUPVZCT0bcRGm8kz27OzIN9
L47pcjibxSK9pvnNfhv8ePt833dRDZg2giWPvdAz3z3CHT/BGOCQ+hNLuP+c97VnQ8a3vYMoAgx1
c5nKs8QlVgyPfhlvWzeuD5g8y6cxyZDE14GqGZomziY0FswgIpXdY8z5dbghXRGqfhqM9iEL89uK
UdufY+sO7Ub0BPlGzHLENSq65jwlBeySHSldOa2nY7E1htz5sDJHHk9xDwSXIGR0+Vu6hsWTsRqS
w0E5p1M0hP2Ny65EIDvBwZf+QuKXbJdux0y8fMKR5RLXaTMlyFvE8GwiEyM8SXIGOgDvfJnfUlzX
zrS2Ttv7Dzb780ubNpa3iXuR0sJIhmFv53X9MPkORiwHDyMWQQNKs0Hf7mOhQnKvjba/F+4wUBbF
6pDjFD9jTLBAvGFeNGO5DjNjo9xqPJVY5eQERnITpHn+QQVC0DWPVbGVU988gGOjJeZaRkq3z3Aj
sGu38ObNz/Yih0+Wv7qPqfJUlM7EVRX+kCEDXbLzX79kPz0QlF9anUalwjzopzJdeSSbFG5fvRKU
xXnOKdtiPqscrG2/WT3fCv5/7k48epynbGxSXojc1gnfn61muyrsEbnKqzVpP4ljs4puGs4B2RaU
DrA4u4rvMkB1LZhaD+SWM2Lj2Y+ZJ0BASdRQaNjEdQ+Y81Qbnf/INoRrkXabfKoq9nQbTAJx19Jy
b3Gy1RCsneACDJl/i/nG/hDmHN82VmOZaKaL5NqpCKklTa0SNDUKRlTWFNJv6sPlNdewmLxT/RkW
SfMFcwTBrZyr/qMS4e2KvF19yjTXpkh79zI2tN78zkvqV94VYraJWip2omwkgRC9KR5/faN/XEy/
fZiPSFGXWNTP76vBGI01/ZCwfhWmX6HPms0Hi6gFTAtVcTm6juLsjTftlvGsX/ymFn4nwuPDdRlA
GcQDAHzxJ+aIZfjD7AbL+opRh6csxYS5d5q8xNo7v9RWWH50yDjbKjth6IESXRzcevHq7a8vgacv
6A+PIOYyfapDDIhwDH7sjxuKVcQV44PUf01A5xe003ri/bCkhVu4biu8DbeaD4A3SAfPjLZi2tNU
B7DY4eXYCpBbJQL065XYsgNRQDTOSMr7VGX006O+MC4zTOW4O7CVOJXzQA+0vG4Mns6NYDC2RKuc
GbvkzRBHfhv6d5SNI0kPbvZ1EXl25fi4KAs6xYcsadrrCkuPJNZ6UJ+XMlWPQGOKW6MO2CDEbE1n
ji0nRQxKljxMcGPyKO2AS0OEJmQOOTojAD/vwPL57In3rmcEFxhZ3A8WXW0854XGaP/64v4oS+IW
c20BunDcF5xm/fdcXkVLmPvux69d5npXYALypxaeAhG5XW1CUucs8ZtPfOe9e/tIagOOOJYN+wxp
3LvbadolAPI2/5K3uXuibQYUJFaLcU6jMj9jECFZ6b2kf20ds3zKkllewHw2b/F1OGe//ul/fsIB
DhFrRXX4Fhn7fnVzbGZtxTwVXwJMgsSCTmH+GR3Bwlyqrr9Qtfuv66BIHK2Nz8sI/gx94khexm++
xo9a4LdLEmiRKy84fCROnz9eErQ4QzWsfvklxtCrtmJIlxsMqWl5kZVCnpnrGD50fa3OFtKDdhiG
548pLvX2kOI9f/jNl/kXj4QO1dU4aVsTf+wfv8xaqWlsCJL/QgStuAf+ONwRN2RsfVqH52wx6kqV
nTy1bl0dy9mxLiXILpq4JUp8bGIBktd6Gi8yQzlf0WZ33ibosuL+199S/LwocEhg8bUDoBygg/UO
+Tc1LowAbwgSblIyMxqi49LEn5p+JU2mqxZMCqZd0JuqGkJVpEeXF1e3IC4JIfOWDlcYYjsxsJD3
jfCfM1mOumnP8KM2hvSyENlw6BxnvoLJkRxJUU3cDUnW9rQZFgusdtKaFUGeVtBEuMXIcTB4oM/y
QhqXobBG/sDkGxdvt3GZJwqRnCB30iqou6IGishFxYCes4BT6dTArqwRA00503fG1U8e2QE7qsjh
XtpzfUyr0uk3vY/QiTWEQV8k6NfeOGFGDo6PxBPWGnlDZ1KUZQLJyG8vp5YUKVI6oTZEXL/GOiIr
mvq9SXr3B9k32bMCVfLVfcs9HEYSjn73QP+0bfkCBafHK45mmkPluwd6JDqtCjtXfaHr3SWP7G4e
iRK2S8glHKsrW4xkpU7DKoJt0HvN13Q1fbCG4BunveM3w5MXlsmF6U/Fo927igkJuwCB7H3Jy5Dk
uNY6xr3fvvV/kXAPS/vl//6fl9cKu2E2cEj5U/7dNcEGrxfGfx81GL30TZnVL/94/VL+4171/+Iv
/4WGC/7A0mD6QggUIcKmyfAd8B04uCcgCgpU0ARs6//nL76394eN/FyLsqn9ID/ysPzF97YhzbEO
+fQ8LY8i5D+yXHDmZVH4ZyWBpBRpqUfTUncDHOunVoDK7KLugVocZiajE23qwpkiKuhwn5IqdyZq
LMkRga7BbZg5sCmQbuNSEpz8IGyC0MfpjLkuzpwPb+92I+z6foRd+YlFHY0n8x7wo9PqHdpe4xvY
AukwGDTS/IKI7YjRt6i25ADkAymblHsXQWmkV4XV8Cyj0HZOau1IJOpw1ZPWsCyTFRVKEKtBqFj9
dagUVRhzO/eswD99jdVgvinS2I0MpAWEIHSGc+rjhcEVtwBFDRMpmy7EzGluJCj40kb7h+TIjp2j
qhznNHFOPoZzZtY7gpDGj/jWKaq6KpZf+BQdAuqCYI5iVQ8OWWMdtYAvyoVkBc85znHN8oI6oyl2
mTFRAGmAHbhqs/rKKdk7eLE336A4JTTUWrP4dRVacwkLdvjQrgaAnphv9sFtveEDhNbijnDeGT4n
lrJJxfUDjqzmWg5kqp3P3ZwQ6qA4e2/ilI7ApqxKi0xCCwkLur42uJ2Jx4DW0nIhc4vIjo2J4hNs
dz77t2u2YnlMguAmLhuYwfPac5iMQ5+FmalRAwmaCCtv9Y9zW7XXhdWFNygC4ZQiR/QOA9ePfkEX
XuCh6/Zkq0wXKRDPszkdAdZhUWjuLasLbjlxZld5gXUsXALvUFkwOKq4tx5izmpHthcEnUBojrPy
m+ui70bjfnWrZSeQb5zcYZoirPjK3WIV8AZI84DTXORs6K2z7vO0Vt1HwNn2h5bsKbxya+cxl0m8
4ZWRTLDrZSppPKG2uJ1bLKHL4ob3NoXm7eyQKrJDWmGEkTdCJohndgeePM9GgmhML8EKmaYg5/iC
SSFRVQqV9cmd8xpHMq2QFZ4AQ7x9Fivjwo61E3ayfRSw5hzUeE8dVC7H1Cu8iW2vVXe+FXoF0Yhz
eAMvxnI2EILEIwhT9zIdDHNiylm6Bm7cPCfLE7cyItR9gn4mjEF75QhQyBArC/QCaOKCj93YEBEt
w6mLEC04MffHmMYNrWzVTTta6MFZ0lvwTg9x0xvyJEWr4DZ33ZJ9sNshJDmX/+AJ4vF5hgFr3MN9
GAivii/9qhrPs1EOH9KuuooJHb8oVZWFf+a4dEgTsh3Cq4xTUpl+vfXt0nykO5OdZeRzIvKW6y7u
QeGYgl9KatVjtybTUyZtEtGJYrwc8rQDcifvcmWlMK9aW7BhM+PDIJROTwADE3Hg9TYeYErE+6bv
1x6ZIoqjCIkvOXgItbeimIFPMFxLXkFh2eDWzYyDzqhstV3kPJ8bgZkfG2xa2yWs75o1uJD5EB+Z
Cw9RCNz3NGH12vlzVu5cydEZR+uebETj1VtZaeAiR6Qr7ucAHBaAOmuztNK/Gpb5Xq5DsoVvuw9k
7j1ZPaGWuVIKEb5qrqfAvLM4rm5GwF4bYwgRsuokhLGMaZYgLiFsaYgGxg/EBLXDl3zxr8zVjj92
fTEd0KqX92TAB9c5ASzRUrhIrsthvLFU7OC5NaAQcfDZk8dylXVIykvXlOgzIL8vVgFnwOBvWcVS
oAXom3aL5f9jE+Obx1lzvbb9pZyKmCAcnavnNP2+i+v+LBeGedn38XQNGRDz6tB8DlltIVFbwS4j
jems6WWOHJZSpbHs7rA2hPaV42icEC5b50upgVN+8qnJ7GGboMCNCh+Vrh0qrXNr+g/UOtPBpKX7
qJsWPBiTsU/6+SvCpHK/pBR4sp+sh9Gy409EsHDumWN85iJ3yeQyOIsflWim4uBUrkceGSUjnrY3
piWBdaDd3VMQ6/a0QXNEYUHfZ4SRb3OtgZKeS0U6itW/WpgVUU8ivGU+02XyLhy6+CnsPF5ZgPDo
OlR6tVKYf64bFNGbdc6KZ9KyKsK0gM/HGdww5gvhvlnH9mM7xeYH4P/GTgKgI/miXq9qaspzUHb9
AXlccIvko4bFNhvXVORPftJV+EpCkrwTCjxUdrE14/0Fan/y5jy5CIsqgOxYe11UygwCASZj4v46
ka1oESoiNokGICvecq4ckB6oXVNyL4wWK7cPPnSPY7E4GT3MZeSxatMZyniSrTl84ImrYcupiewp
p79DKd3c4loxr5y8qLeB5EqrksfAnc7M2UYabaXuwbYRc47wk4997OdfnMGtvqD5r7Yidao1Qs8/
kTXqiuVU4w90InTQ3ha1rvWImHm8Q8ASvBLvlnAq6/C3x/YnI1RfEUMkz5hyZsgjNUwy13tkWm5c
8k4Vke2APhst1rl16WIiVF1Q4fmnWKg/A7vz9mgiJbUwhnhGFM94ogl9LAni8v3+hWBcRFaOecTm
Wex6y26/JJAWMRsamEACJz+MNrPSyF4Xlzl9bN2Ug+h3xTAVt7XFgD6RNZD5Xu10GvyygUmaoSlJ
+wlIpFWtV8kiOWFWkAHyFELpllKK+gKuDWJdZywPvpWvW02J6jaouOWp8MhKT4E2RdLtB7BaBhLH
Os5e7KJ4MGxBr3TqzE+p7Wf0ZAL/S2/1d2q0vsZVtyHWpIMM73+sS8vcdh6wlbkw/VMICf4CVry7
8Z3uY5Os7dkaqtNUk2qKubIlz74jKTEZHTq5S3Wk53j0FrglubAes2kpLpDtxOjihXVm9UNIe1im
UWvme9Bu7amR870L9Bo+CsjFcgRegUL/VVJ/RtJRzX2Mvj1iuq7RDxXoOcT44w4ypdws9VCdzYpc
qN4I/owT+9nqkvijiYnvGutfGVWBd9tZkufK+7OyK+uYrSi7WogF56CAmnPV2V/8amKUbL0OQdGl
WwQUbWTVA/GuBMwj2GrdXdalJJoBBiGSePLvUFIn27SccuR4xnxt135805Ns23PTm7Lfk/F8xYDa
jTy/5RG1goQsutne9ozOr9CxPc5FK+5gn6s90WSewv5BILRKVRPlA6dIAuA9QZaWy5Z+YXSD2OKD
fEL5t9fFZmfV140viducwnNEuV+9LDl0NkhuRqWkIQ/XOq6BGQRsuIHTf1t9QrYErGOYH6ZB3bSW
vJZGfUm1BgtYrAvvfTyD0FcFNaAixSznNSfHlMO752QeillcuBc1nLQLUXU1XIge+Ti6EaZn1XqD
d6b41k//79HvN0c/G5o0zah/f/S77r8k/+9/6r+f+L7/nb9c9pb4A280umoa1I6AqvW/Rz50MX94
DHihv9C8xYGPouWvpHnxh43dmL9HW42wMn0c/H7mc3XSPGNKHz8RJzVhhv+Rzd7+sZ3Fec/l3EkL
3aOT7dEveteuLwa1FpMKs5scfkYeElNqEsDQJ4W4DuPWdW9d0UGtbuCMoLePaWd4m2nMRFTEI16x
qw6tK6euokPPJLNCOncptXM5f8AlYBQYcgri9FqdtoD7ypxutEvnlazjyWRsONRZEJFxrHOildVQ
lzepXQTjvgndZId/IT9pqsVXBwIJKngtfjd00t0sguTkFzoCmNUvmlHk33mI3PYJjpitE5akvRIo
S/qkg29409l9xUZetj2cC8c1HrESfA5mkvgqKtkNIRL+ldA5fZlO7Jt1dp8/eurTlIOBcs02JGqv
Fuld7+vov0GnAI4KeyL0i6nCPEcwlEF6BEBWhChluw3NND3vYhgpY5ZESK7E50yHEA6jSPMrQC0G
rfnWv87wV02bJZuplUqhWd5MkjjDhXM4bsD2ZMu970nJMSxul+d4aeiJmeGoSO+Jk3t0EzHyPewR
RUTjczxmIk7P12men90sszwEMLN5TODj7FBMAAKGhkcorC9FmmzIamg/LP2M4SHp8iGCt1CdjKE2
m42hbX2czNbgOigmn3586fJI5DC5dX4hPVX6dcPQQ9vyl49SLZ244SexTQ4NGIQ4M3Iiz0zl7AYd
fglqIf3q96RipjofE4c3HpLEEVtiPNRWNal/263uDEg3LRLco7K5pQ3Qn/DVoSipOuvW0Mmc9ViJ
U4x1xMDqQnInTTxrO/PSXPlv4Z7pghunIBA1DKyzrjbaCzcx8+XSJEPEb0924U5BG4XI/oNgx4Vw
cfDCnm5vQCalzXGlzCUZmIoi0W7ejCVVVYN7McUFkCh8LFYQ4HZiBuhuq5Wrd6uGhHu1WqN/X1F8
TVtfe3ueyn70u43XDBBlCcGON8DXGrjt8+wPW4DIQ3NCwN+HF4Jj6GvV4RiJ8hJ19KYMlsq4GNk9
Bojoc3OFTSi7GGuZnou4nl6gkTJppVRRO/SV1XKckVlBZwO8Tv0HjDklOby0mwNj5tJCegqaFjUq
otiD2Vf+WZ1k2U02L7RIcU6wgTboAXmzYyION06LgH2LiUVNxHm343ixrpnS4UAcppuUu7ltxwp/
D8TgHimKUYcJ3QuG3hF+5Mq/nNdquipxQuz7wldQtgEJ8MS5xhjlPoC40vCzK6OB2n5GDlLJhobM
pt9WZTA92xw29jKcO87V5nC3zjJfb3E6/omcueadMvDwgoPLF+9KYqdaz2SXVoz01dI8z3D83E2w
qPRhheTT7DEv9/We38wT5vlAyw+sRMu9C9anOdqeoMecMVAX+5JoYpg1Oe0evK39V059j56CA8Ye
O+C6YLDbHqYitRpq32XeBq1hnTvDYF6ucW7fQnfifYzdMAd9mbCaeZB5NjACkaHNTnDKYWpRhE3G
PF8w22rOfWeoEYG1fbEPoMfuSiuJianjXjVnaFjzrb26zq3RQk46Y3AJljbM7fNGEJ3sBLlBhgha
jnTrMg17aFc325qY07nPWLrzz33n5y855c8jrv3x40DOWY+lxnV519wZdCpRYrvKEoY89gSaRajM
82EnaPj35/wBF1e1geaMoFfRLqTx4RBPabrQBIH0g8yxNTeYcNxxO3Mij9CymoTCih7NRD2248HA
69fsYq1DZ/wN/hF2cN3itgrquHywlsR5GicC3niE0ScOqLPJMTOJXQom/1YfF7aJjJettNPu6IdM
jhH7wxqlCUOMeTNP811NWvYVCDxFRhndfusSsUFzSZdB5Puga5znTs7PyYwVeCM5KllbDNxlEI2j
KYeNGlE0XFZtpYXmDGyqvMkB17F/JbfEXsQ9pbFbLuvCic2XOEAiMo6S+NQNrBpXblBY3yZr/y2o
fldQIRpEgPbvC6or9WV8+cfpSz98WX6oqr79xb/66M4fhF0KP3QB2nhIsv/ZSCd9xeN3mNX+b+X0
V1EFoEhA7AkQsSJM0N3yv4oqJ/gDAZgP7yBEFa0BFP9RUeX8qKmjnKON7qM+0ZmbyOreayBshpFE
JXr9Af525kR178gdJmJi1NN49M5nk+7mfeIN8akxs1Qdx6yWt2mLzWVfAGQuop6DGOzHgoxjP1YI
8FQPKLudE7Zr0gxvQwg5e7rmDgHwXQ5k0yDWtrBSZ0v4e/ww27X3jOf9pbQWeKRl9TAS4ngvi2a9
Benx0LRJjlCgLZjbAX2ju2sBmOwd6HN4JMCgBnlg3RGzjfe3leZzWFjwGw0js+/qeipOtJ3lrqmC
LBItf3EitGDnev58Vc3NsLUMy7qLV9vYVYMRfh3snjY0dpUZygRn6yPhmaSduxy6XpzRkrt1GsJo
dcF0v10ojBOMEvz0M/cfoZsx8Lcna+yPXtGvwR4bAOnteaWOa5G7EZom/uLgoX/d2kRGIDOpwir8
MObYBKO6DOhqVnK9FO1If9cGOFiZMOvkNPTH0VB8uhVMMBRyGGlDJsNoyhpHbVIZUixSR8GGmwZn
PfR5oKqt3SbGR6XIa6HrV+m0Dse66IMhNPeTZ5VPS0GU1XZMAFT0VUBvqphN/rWSHs110JbG1zWd
SHR0uvhEhyJ9Ncphvmq9INi/fb9BfyuebN1L5L+Pdim5GW/URxSFNY2ZHqka/eYRyyY8wgwt6m4A
AcJyCRcfs3hmXyToJRH+KQmk4ULYcYoLvbRI/BHMvpyz1PMJonAIW282ebwayLQaDWpqjlh1JWzT
fFRnMuPoDkEvEGc0YgJzz6OiQX8Vz0LQFiesXwOh3zo+lZA/NFyMqO4byKBPveGU92nbL89dmw4X
GExDYizH4Cx17F4wPenwGnoqOSfjIv2Qw+In/R2lqdFys0EoFGKDmwyTSsMPmaPMJpPdHuq9B3ps
QzeFcC8R0sqf83b9uNbTsgdWG+7Z0Z2vk2DCROugwjJr0dan6WrnWYHP3pTMkQjf8uiTlEyyGE1N
doRRhDtMj7bxc0DWxXAHymeBUjwVkdMUQOalSVCpqLI5GrEs7NFcW2d9mTpP2KCKfRXQacUQl4bl
dpZZFewhUjGXbtxnhC7qAhPrhzqYFxDKYzeh4FOrse7GorysEli50WAJcQZ7NY5Q3uN8NIv6lBCG
YwN4DPrrdS2bGxoC1e1gOOJsWpbqBqifdVJJDZGc9LldhbT3sPpC7pC2rqfU7YpyU9iTE02l5zzO
ZBZtINEEsxYD8qKCjNi4Q8GLYUNFiHzK2zMSfOedDp+DNh7na6Smwdgj1hwuFbOL6xk2xXnNBOtG
4rDdjeko37DkJlEEoLDyTWCE7kUZ6moeLbH/PK5GdhlbFiEZfZ6DuqN+Wrj1a0sESS0cMTGDIi9+
s+QOgY0mf+dl7WgPUqT0c31Ar9XddyG4j900WulOpaOT0dqo10cy1czdmnfp1YjY8bSabfNkCILW
7M4nvIegE3pQPfIDY1cvK+dSeDWAlNMaW6WqPXp0LBTWRpWTuR2FWM6nuG1u03kdPoT8/A45teuc
H4FW62J9TQB2xsiNYH+plRiEoJCbqvZIyzQ73NZr6jcWWqS2j/rSTh+En5BMP5c9PUyAt+ej1Dr/
sWcuaCKuzTaOIO+NBO6ZZI2kjqalemlWsyMXbrGPTdz5V82ijIeC+J9qo2xoophmc4ePKCX8yGD9
/+ydR3PkyLW2/8vdZwcy4Rd3UyhPFslik2xyNgiaJrz3+PX3AceojdQjfd9WEZJmWtEkqgBk5jnn
dfVN7STJ0c57iKADmzlMAXalxur8p4+dBRKx/+6OWXJMC1YonZHUfl9FYEPm5xGJ/wPcEGdtCY1t
tVcFbAx74oSB6ZHvkOnVhzJPlcFyGNStNJcLYVw6rnMFn5VxP8aTtO49dLdBuPkVx/Z01dQJ9OOi
mNtN0+Xzqcbr6b8TqH/L5BH/OQ2Y/l8XTKeoaZb/lGX0Xb30+8/9US85zidJXYMWT4d2sjAP/ppC
uZLQcbDz78Lo/jFu0rVP0nbBJMmkX0ok8z+KEIfh/iPFgOIMBQWUXH1hy/6obIhsvNWSskkOlODz
iUTgeYvJr2IxZTSJZhtq+7ZaktDQt2D+KivAL9B5ssUKo5juZ1JSGPoES1xGkVj4HLtywoM68RX+
sBFOrAwIyqe5pFRQBHCQ23rhR7zgm7wp2SAklQDuEIQ8u+R+r6aQKoToSCKoCMDQO6+KMKCvQ91t
aAh067YSE3m6MY6vFAnjzbz4Vn8kXdm9QfFmjhzxFmTESz4mJzW2IdQ0bj5vHW3Z7PDRP0zdFEs4
5YbIy306gcnUn6U/d+LoQP8GUOSUtd96+mW2eNcW6kHr/SDaZF0wUvQloTCfQs2dwIDg3zEMKBBx
OvpqgFM13CD5Xs79AJk1oJUInW2RTDLAp0GztsRhZJWxikBona1q+lZbixDi9IG2nL8JRufaj2Od
lPnOqjRrFRBRZa7Aa9nBfEl451qi09MdsERLBmx7meVrNn5eefCSLcnD/ZJBXHzEETcf0cQyqJzH
GTSLDViSXUw8BflE1rxu+RPOECQcm3HVX9lOrDVesiQgp1BR4CBgPzEs+ch1eibOnrDsOltCXYhc
d9xtWS+hyv2Sr1xnw7YyqvKmWrKXzbaE99V2UcEm7frn3prG+2TJa9aW5GY7zUNPN5njM5o0v4ol
4dlpyHpmGFCtc1e4WyY70aFdMqEZalHr4WG2juw6P0Ru3h4NP90rKdPbcMmV7gmNJ1eWWHgvJ3Za
SPKnG4KoR3e6wzq7ZwyD+PjFXPyuMzzs1+OSYZ0sadba0GYXtpY2IN5G5oVL6nWx5F9XQobA+4X7
an3EY9dLUnYvyMwOekl8NmEI2hWEiRkQPZbiiEs8PzUtqdt1Q1ACivb5QVfpXSyIBLdIhwg8whVe
I2UttgcsKmPQjS2ZLsYhSLJ+ZS1Z3zWh34un1fO85IC7ZQHW1Yekg+MwsmHSV+9lSHJ4QoR4byxZ
4kuquN7P6OutwCeifEkdL5AInohakk8jhjtXkgLVX6mhPeAZiOu3Mblet6SYN0ueub4kmydwiC+I
aBuvUhxw9llQmudyyULv+jJ+RMMXP/FE0924ZKZ3xZzuuzwnYGFJVC+DJVzdX3LWo1qfb4DD+sus
pWzIPgLZ/SWbHbNKcBchdLYVogBPzlTrZ3fGDms1sCT2KRpYsSqdKDrmZMhcd07XXPZLHvy4jExW
+jRopzLpoxOWZtVdl3TD5ygiTV5P0BqKkYT5Auumh7q32gtMy1yxga4SH7WPWHq5JNRTqPqHEj35
rp21YK3FrrOl3TPfzb6udrC/pi8kTJN474pDnpTZoTX9E67PBDR0IZ2Oa44bmQcH5ZYXk6lh0+Dq
K8rv7g1WolrpSZ7uNQYdq9wskVrJhiyRKLe3KtQgQo1W9ULySXehVUOEZmiiRcuN4RwXJilNCa6U
Rd3pZ7wip8euiOZX05f9mRviX49F2SFYmaTXgzOvWSdQtbMx3g+pEe9KI7Yw0OuK5L6M6nTHY2e1
iKHaunZSvhHj0+5mknPAOH1N34zWaCCEqdsbW+KJ6fXZtAQXUm04janeSd9ecngtfHsmDRgVF6A7
XPP7U+hnN2XfuleqUMGjclj/s+liIEBt16/w+tZOZG9rJ7dNXMaJmTpj09BxUDSTe4mfZ7pz0/E6
rbqSJCMW6rHrAmM9E1eQef7QjocokcGxLMjDCBwLp5VOz09d1a5Ab9hq8jS/oKCMj6oy5GcLbynl
MVTzvQZngFeMooDaBwEuu6LrjPcNZIKXxLI3oxYncIISd+NXhfotxiLkwDCU2HcajDuJ6w0mFRBH
1BLvLrCAwLdkSqr7Bk+Bq9G051PflOK5hKjCiSaH2zQqoIuweuzLfBimNypbHDuSoDL3OZyxowiy
nnR52V/1NHVHlap8S8hD9TCYZnNDnexjPdXPOx1w4czJVj5Z8DBeHMjI7xMwDRHmbcMQzg3ehmSM
EeHM7spvyy2i1w5VUWOuMSBtoc7xOcGgG3FwZBIPSE3T/rnMHJnCQUDu51mLV0JK5/EAEY6pABZE
B8fMIt8z6ebec0NW28btqy/QkS1rQ2Rx9qIHgbPLq9E/ddJ3Lnps70gjofYMXWfvdgne+pPifIP1
16ZXLcLM6xgS2ilhpr3psG08QoJpT34rrHVsJObVkALyiz7vvqD1s5iUMCCBVkAmJgSsoTvjt+Jc
ztjMfKUdT8l+7uClrVzu8UU6tOIuDE3rqYoKtp5EFExFGoG5JJt2STz37PsbpJEFxv25fhVpqMe6
HCv2BCa8pIfGAdqG37K8EwPTHuWKigSusPDGwnaeE/yrt1qkPxtdU5wExI7PThA0K3A2/XJoXYNt
cFI3UzVrHslJp+UBHqtUl7u57bx+yqMlH1SdOiYOh0AxkqnDvLgpAqXf207bb0ZbpNuqKsydsOK8
XLmWvnEsDsc0iRq8rfTyMM1acyZ20Hillke7IdtyXsNjdz9LMy63edWorRZCxTNpdwysTUvjJvEr
YGe0xO45DUgZJJS28AYNUiZyNh57ZmgnVGcnDD3Go9sqUJVIVF9DWKQttI7B3SP5s/e2iDE8Sxuy
2v2pgQSaljcJxlJ7YsTUftTNHPl1JLxhmN1555Ow8IVaQN2N9J7QoU1ShpxMdE8ZAblbPykfzSq1
NyJ2z8wTGkichdaWK+qUZq/Y8oJV3MYhPv+1QJWgGuZnhgWFxRbV/BrhnVqtGoLXjqob12bB8Ya7
ScCraTTbLE7MG5yTkq2MOKw7fEnQWzi1Ha/1aqb+ABjsrnRyndbYfT3kgCrX/dADJPmzZuw47wg9
N9DBpS2zJBFJe6+IQrjGtmDkVLCjJwo0q/FETDteTf6+K2PfCxjyqRVGRDI5YD2GgRr0rhtUougO
sU5DN2hrBeVr30ybRCTDrVXX4WqAS3uwtCm/bokSYJ3oFnM1IOg3Ct9wY2A6hOyGbYU5KcX0SKWK
f6PShs+9lgb3WlKk94aiBjQgIcGLIH/tukxa92JOLKqVwPQPoGZdhvV5TKIWUcoV4Yq9f4jgQM3r
MdDjI25NbrWKehkhLArcYp9VwFtf9Sy28apjijNJB+0dtB9mngkDEqc+mmlYnS3R6CfDqKcrt6rl
GpvUBSStxmOYD/MmoPB/hPl+ERvWXWABrHUqusojuney2Y9ZYsvfSHVWEICJXq98CyoFcrdHOffq
MAl70QowB63wrtrgGvVch9NLZIszSlBMq8LeWqezhJdZkQZStPmw03RkigmxvxBZ1UWUygyT9+Ce
x6LD9XQMRlxut9ZTihv4qeSTRPqpMY0nEgehYvQtcxA69nWSODWGaCk3JhtcRn4TTD9cl1BGGIx1
0Mtv844xWJBPR6KirxEuqQckz0i2APsyhJIA7NAIMAvEuM7zEyC3uZiAU4xsZzsMT2Gs6U+TUOMO
zyngS9fB28u0rwGyE6+08uSU8/o9i8be4APj32Vtg6OP8KejqUCtUEpEjCYHg0lCzTEHhfcACu1s
p6advbIhL20yuoFJbRtcYYvAyZ7E07Wp8eViJ91Ec5vRJ5Q1Zl4lU99vutab31nm3zqgfy+JYGS+
kN51HbU7tuOYLC6N4zeCFWjaU8rUKzrA16OtEyNBu4x72aVN4rM+G1pevWL/S7JIzZxs/euL099+
T3zn4mh5FAHl2Gtj9f79xecor61pLqODHIv6dUZBfIlKMwT/dpPbX19qEd58x7GH8iEd/rt0vz/b
GURVFFtjSB6JLBWJiqwRxIE54MDXX1/nIyzwxwtBEIFavzjeWj86sDCRmQyg2ODQlf60RQ+18Ps+
Yo6j9gaaKVm9vYtqmYeePZd2QEcNWBxeCz9cmms/5NP9+iP9/IghwSD9tTHsoaf90RSo01onbOky
DhXRaqePhEYdI81osW+Y5FoLwvp17HqesyRW++Pa/wXc/hZw09x/A3DbP2cl673mJft9LHV4+9//
IQVg+dk/MTftE/4avEn4fyx8pD+EK2SFmCa7Ek8UtaLjaqydPwE38xP2NNi6UzvLjxnTX4CboT5Z
WFzQVuPag7RF0/8TwO3HNcW7xC+ysMrQ+BS4c3y/fA1hjcwdyAVKcpN+H17nSlnBw6/fXr7idwv3
4yIucSl4DNj8gxHatxtUW/RAFC7haZSnFRQ8aDCh3dserVn7NwsF4tdPl8Jfjd3BAMQ0f1Q1F5lP
iFoA6DTCPl1FaZRcKKX7yLzRVi6hJ4gnarEbZ9MgXIwRzK+/6U+3EwgN6y6mfhKVGtPC77+pStl2
F8PgPULFO5XZXxzqyF9fYvkV325OS7oLk0DkbxrPjb33+0vUWL+irZUVxoDD3WjqD41LLG+npI1y
oPr664sB/v58OYNd0DSgzDlLtOn3l9ODiiIVpGrPLITsoyST+IW72Lgkpp8d0964N/yhIq4tqFoA
E0Tc2QpvNPQGGfS1GsqXH0EKDZAhh7GTHLrBdglMLHq3Yt6fQg1tGjfOV6qS5bDKyJerY5fI6DjT
X1Q87IK+aemEFkCwbjX1MC0GzwysmN0nBKVehVXnrnXkVutOm8YHCJ/1ZWQFQ4ChgF3D+ajc7I7k
j+ALWX8Q4TKmGn5A+LCJb8SttZDYeuwOSHnm6O7I7gaacf01rRxUJM2sttDV5gOV7qmLBeySLHtH
FXpbRMarNTtnNI+ZN+A0eyy18beA9p9LxBYRnvxO4pXndVLO1S6pwOXqXK7NJh6+1qELV4N81XKy
xDpyixozSHI/h2KwrsZRX7pGyz8qqB+2IEg+DmFSV41dUjL2X3VLuHcjDqzrScYxo8squGstI/XA
1Tw4bkgrioDyavB7gvdSfxNrY3jKm4WLvBgNOdNwYTLjTDYDqhZAbuz7XOZ4cTeCitrogW2gi5Ak
DU85kQ1bOo61i7yUviQ9tK6te5wDxJcw6etr8un4Pc44qjsCQfqLtI66PWNSctZqXH54qmZ4AR+7
PsGCNMmFrJItJR6vSIY/blUQRYb0WW5whVLbPkq1Bww6nTWY3+jhWaO6py7SKhl42iQvxWwHd1FY
zZs8KuTKX5xMwwqjWiQd0j3MaNAuofXX53LO65usbi59d9KfaEDaO6PTk30lQnlaHOz3uJEUq2q2
om3X5uMOysFTmNTmtEqiLtjGtj7ujSZyz+ha4x2JrvUJMlhx06VYxTTddGLqWMIvJ5x8i0EJRHJr
cSpn2kWM9mhi0+sa3QXNEizvOYTjZzcQQHW43X5rS8YUAXOOJDzwY1/GHupW5lfrsRzOBGDfx8T6
0ZDHYmdkRLxSiSarKOwblDnBcBb+IHdKj7Q9vhVodjLEB2bZVBdToaFIJum+uEam7CjeaGU5eEoG
2ln3q+m5od/zUhbNZR/E4qINLLVDShVCRhRYK8QZPip0rva60iquFqBvYb0wEPQKslpxcA6n4xLP
9ASWl0OzC/D+9f3hYozj2LMX9pvFFH3X9BpmjEkmVsqA6WT43egRXu0C4aXDkemVvBwhoWz92HIJ
ZytiL0tQl1p2+Kz7+hdXzhNBya12C99O2ytkZTbPFdvv4DN+uMZK2txpPZqPaDlo8n0M7GdDtGuf
4MB15cglcDnGPLoqz3Hlp+u8mt+iAK+fVaglE3YrQX/wRdBtpNDO4wRgPxbBPhZMwgoXkfBM2BrT
BKu6r7GpwBS1GcS6JDBm2zFBeG56qPsFerFNM26rMtDvTLN0vVwmDL5zu29uOlHqz+zbziHKBn1H
CC/9EZZyhAt2PCHTKOcrP03gC+hwU+8L6aQYCpszFbRLC6HMp7oYmpVyHbEaHL/w0tJXa8wPoSfk
u5ADYJX1Gu4TwZKdmWYyv2oy55D26j7JGIOiism9gI7RqB2xnmfhr/1EOKfAT776owvlpWo2dqeM
ZzLCype40/vr0mgyd2WmrD22BOs6muLxEsF5erAyVe91J0pATefhEUKZjl1HzZU1pgwQ7vHfYS4H
PPDuxiJdDCW0Ox+vmrM+xxa9HzJPmWboUgsz1Xc2ZP4N9BqGOMw537JsEtcYQuCQDMs2YWDwYIZm
vicirKBDrdPOk1DsvJiOYJM6VbrrZhvIXI+GCuLl3F9njSNwW9Usr6rsV5sQJqJWXJ47rJ34ABnH
xgl4lDuw52xToxP37H6K9pBa1UZabrgHACkuMBRFVtqa5rWFXd0+FEHwm2NusiBCITaF3H6cNO4x
hIHHAiMd2dyU3ukOMweU6sxLRZsoeJIYgA9Z9qUF0vpthLF8ZdXW/KXJdbyHIqzt4rKurzpZttsk
i3nzJjveG0lak6HIS8bh+Z4TZ0+ke40TfeA3B87H4dDHSGTcipGYddHKbFLpWqVN93td8d8y/2/K
fApgit5/jRJj7Z9/fW2j1679tsL//cf+LPDlp6V+J2BIfQgVlo7yzyJf/4T1I/w4Kl/6N4QJ/yjy
0aBTLCrUCKif4bvxOf6UKmifgOosgsToEKTCCfQ/KvIXft73RSMel/DzlOFIG5OvH6UKpprIK8N4
fl/kgYTVgWQzxG8Z99X2cbKSFweDJKYXsBDybnS9JIbxMo5TcmRyjWa0de6c3kEbl7bJaezSyx7m
EINB6wq+HiwkTTBIimGJTZ0xQucHxTX0DN1VAEcpJCliW7oCwpPVuR5mF+eSnJa1RrofULGTbGRl
j6tAcs2PsNwYHyJP0yptTYDWY5+6d0R6clyXBf6nZvxiiVJbpxl/PWFy5RW9DfOirx+lE0L1QIgM
4R7yU+bbD3i93bJ6XnrEjvxs+ZgW0TtmTjpzPZsBp6XOSCjYbHO+j1WO7Uarq0eLLCqSO5iHDYKv
l4OZe2OWQ3wR9qGuHZQBWBf7DbeGrYbTKsPvjYE9torjyrK4lRhcN2ut4pemPbfASIJ7vgK3gVMh
g5Ow9mv+Vs9k08MTTWxCX0G1DWGgxwbZs0WKBtFCt0jcqXEeHLh2y0/GBvH2kctJNSuQzGDiFpQp
BEmzlfM5KMB/p7TfpM3CDMMS98I0Kj7+oJMdjRJlrZcWQfEzA7rGhdZkd87aLfL3Ka8KTElqxTAT
3jXRH0wxcMl4JVgdkjSkR/Lf2o2eoyZrKAZJAyeBxWjJNQWWVoD8bnPnO35CCC84I1xokP5Zm/dM
gPWVTv2yHkwbEETcfbwkUTVR4hlVsy5t3gM56eeshxBZa+7d4BASrRL+J9PMcx/xoYIYjbsuancr
4c6RWJ+NR5up+aYvl7eo5e/SjF9FjeT8LwiRtmHoY9uCRHJWvFhdiuw5M80r3ud3LMf1FS25s0qH
6AVHCZ79zJ+AIkaUkyJfD61Dhhlu816WcZcaCQ6s7JKpSwXXsm7qx4/nnXEYw5HitWoHvi9JKC4G
CrAOiqqCQWg56VGTwTuLnLfa4u86IW+nY/Oq0D4RqFQRLZ2G/NFy4hd9IZGy8pxVXxJg1HG78Be6
m2ae/IDGeGXDNzsOWMKcQlhTRK01j2Qhl55l84QdSNpwyayrj5uRcyx6g+Cvlkn2khUkh0M9qI7E
sZkbAxyAIhD67IQBw23WADFgjQLGW0Ma1Ek02JIBs8T7Fto6q2GFVJQamyEImwunEeOOqpHUksqP
PPT7apPYLMpp0C+jgSYu7+Cw6mg0cb1jpuooFqqusRE4fZhuyCZKN6B971raR+c+BHtalhdN0rzX
JHqh0UgJ3SiY8RddXKBg4XEb6GAZAWswrDQ92ZAVwTJMsMf5eLa44yy26WS493gyBJJXIC8rpFgD
9+bjLf/gnaAccHcNwPtmIqJhi6tiuianpfQ+XoDlDWeJn0mSz3f6xDbm9qxvA1QFgIlH13YUPW3N
azQmqt30+EA8E7so9mbIV8WlHK+/Too9cDPESzN6iaYlWVsm7/ASsEbUWT0aOZ5epsOSVTkt3cJG
vbQjbbwyRxOGTPxCeg32BPaQX/qJSjaQYfGmmTWxD0zWKX4G8nKyQ3drW7xkNCz5Jdp4rk5mEXtv
RuYSm4Oc81U0GjtssklHx1z90pdD7xmNbnl2q+lrBEANoi64soOF/eUHHW6MMm2vFaa+EUxIPBsY
YeMPPLqPfA+/U2dYPQ5G+ARNly2bCXEIvWdWfG2/5yMMnWQVAV7uM1Qk+8xO4VYve5NyGZp+LFpU
b71HNPwdvzu8oTfW1rVpnNUUTztySR2U2cVy7MAsnaqx3DZWxPOjZ6TB0/LLET3WVWcn765hcmsm
VsDHvWbilKyTjF/ZSZ6rkdOMGmMLdMewevE9qeCxCP8GMh+y64Ly0fGr98rm/866mAQ1k7T4iP3E
AJ5Az1u/4u5oYtVEx1lU9gMmDQXQUXgjBsRSixGfPiCfQ3YGwQoCcirXFp4WG4XhsbbKR2Etqavz
b0AiC12EisDaIKpCCEtAUsw8oxjXklG8SeaGujMD4AHsecv4NAVNd4wGmvOVriGfWPmBNDo694og
oIKpcxgYmDqQrZcG9paYiB5ibNJqm3Fy62YzG2EpPauqxLH0u2fRFsUbwPGrEQGArQJ9TN6dShck
9hJzMAPvuuOwb3N6GjdLkF4hOa50r4xr1nxs9GIdcBRBgXT8E6Eos9imOuEHVwmwl33IXZqFPXE3
rXgkbYxw9Q6e/KUfujoM0jqVlOIA9NGV2ZPmuAlU7otb8JvkSOTT3Tel2M3fQx+OvXigAnmgQMAv
/cdxX+oKlD/QMvZ2NE078Lt3QgodtiDnrqvBe00ELZ4R/a2b/U9DuOW6izqBFlqzf7L7QbusCJ8p
u70cPjY71qAeJW/5gEsM2bzvv/6WP89PuRq+V5Yi61VD8Pr9DG4eAgHJIO/gwPGCLJWAm/hiQ+S6
9t8m4N/iikod56hvHspPieD75+H5O5boHz/xRwMgTeMTLwJF/k8sUWlpn9TysvC6IORAkvxXA6DU
JzwwQXaAsA0Dd3h6gz8aAImsBk9eXjBsi//jBgCq6bf1Px0p6NwHTsjYwcGWcXnDvoEIseZO5xgO
+uemKctuVc5ZA2tNgkZ4c5phz2ME9ZmuoH7FAkPB6UjErXIrrCsNgcoyjRzTo42m6GTINKyFJb3W
FeXGHPsSxZzG77HEgoNhSYUeumYN4KuBl1OBmcS2wwZ0U1JUXyqBE1Po5gMWNMm0K9SU3M4x43o3
oAAKpei+5hD9ySQ0BuMa0lh4PeYp9MmwaYdnIg6nZ8Icp4gNitvmhQEioVUNcL+1U606mpMoX2B/
x89wsKcbAZ8T64p4epowwGFch7+qp7Nxfe3rQEJ1SSH2KU2eg9A6y1YgaCCVRd13+jj/HU76sRX9
Y27/8QhAEpnaUyyz5zs/DNIzjL1j4TfW57nW3YOJxmlTqhGVr1uM7Bq6qlp7FanMvYEHpKAukRW8
Ki2n4LAgPhB3KFxeMNUtDu7c9QgpzfBKQRJ8w/VPfCGvrLkNF59BM4rjU0dHAF8sbNOHNMXZBHyw
3HaNXlw7Tn3fpjrTjnK4xINH3alQ7Sgs3uIKAtw3a+SfbM8L5vVN38mXBoVZXmCgJQ0Y60f7ydJB
be5rJY6jIDNPTNzGmwCq2SMC//FGkCJxwF62htE8UG+FeabQPLfztqEmpM8ctZcSTybYu+YwXgck
xRyHAi6+P/FvFdZ/X1VZyItAqOE67CzqUqgQN6bjP6DLVDs3itIHonV6lPSpto/ygfGZAP1JejTU
cJ9RMGkZ77Teav2FNutvudVdDrWSe/Lqzf1EE9cywCTSntZhM5pU0lrphlszekpLl5gboxheo5Bz
Jm314bUk//RAQF+9r2lK8BPDJKj8UAQhwmRRJlc2QBjrKImgc75pWRTXeMGiLlkndKwXjoGtV4R+
uVtHEfknSGvcnTbTAingfWq1fLwlEQguIUEM8SnDG+WSGC/1ZWrz8quTwhmk2asbawV+VGGlazOw
D4Fu3LGMLohK0E4+BNIbJ5f9yUwqvpyC0kXGbTjH+6mmhUFLFqhbQqrH66aV3FAVBbhSAd2Rvsna
FMlMrzZgrhZC33OxTb6EjeJ6C6vyb4z8f9izmFI42DhIfPWl/mFSrH+/Z+Ef4zOrtcVt2GrzuXWR
bwkyZB7wvVxEbowScOri3amL+XVQzuw1Laxezxim8C0uC8RhKLiOoFLVF7syynUaptqucsrH0V3a
ms7K7jPAIw8cw0xXca/nu5Rnf1ks1kBaG8ybxgxGOoZC3Y5aDZkeg/FlxCGmk7EU/mxX05aEObVs
qAjBarNsJb24UBs0/BW/c+zHKzqp+fzx2pYxnQmU2OlUw9O/lGXhv8Ny0h4dkaGiYe7/JRdzRScb
UeJnZYhkWcei7SXXkl2FBVnm0SLCWde7ztoZ05zYm8QJnWtHIyP4b5BMtRQV/9ivltuPsMHBrNUC
swZQXZb2N0fGUFG2omnxb1VdglK1EuBiqivxOZ4ReuH/gmuBVTXiLp4iuKnmWLrliZy6EMI/2vZp
pbMGu5VKEew5SV8+J72FOM+FcxV4C03hqTaQnq8w7ZUHFFBi++u95599AWM5XimbOJdhyHz/BfI5
afDHCOzb1GKuhb8pjhtlEGwrwovrVZOzz/gY89+g22aLyUNGRvTp5bPma+YF/HT/nbVHe6qm4lkf
bXlpDSM1rCo7f1uljn+X2hga4m8Q4Pn168/+Q1b5x82HgAKKrMB5FRqT7z/7kNVRPRuDeVt0Jjye
oWn8d95m39kzgEgJA4rmUzw20HXtPt+1H3pJlefWwSmj/vghLx1cVR9Sc6gPhV0JEMLM3bmD0TJn
qbr8enYaopIU33/ICA1dtQgo38lTwzvKjYyXxh+6g4YtAD5n1TzedMaQ5DtAe4hasTmvRlWzDXWd
/wVAJ94LRzhH8lgYNRCZsU0bPdiWmFk81VY+7+phob+hjdjMuZ3j56TU+BVzffYrlS02B7DH5GbW
SxLgi4SQznrfEPTFhD8pywPSef8pt1nq1ATjzcfS810RvMFHD/sNXEM+Hv5Nx3ms1S1TDnyOs5gG
3FVV+KaVmB7EzBqfePP6rwb+juwgy62JoUl1EXQaQ0N2tzIydj742drCn03utFLNoFfM4BDBxq9g
d8WhCsLxQG4JSrRa0c8aqboMx6FZm3Y6XmGgy1ny6xeBIvHHZQjth5pBOuzZSzn4Q9nAXs0UJOkr
ZBSytT3UCyFDqWVvToex2k1+had36PMFwpkodkqx8tlS7XyeJXvSJsiaQ4g5Ph5PcXqsorTBNSXT
osTrRRxBUgxyLCGSZblKW3uZMMm+Z/tvX9Rg9F872IJizZw6s9dN6OAVh2AnPWGsATZiaxPvgZHr
KezC1E+3GGfSBbvYPO+dQIxraGEYXxrZ/TgUEile2EypJxTWT5Ulzlj8TcO66bTuDV0TW2SSh+u6
YBQ5yrnZGazavZ1GS8m5PFfcpdovuB/sTZFAIB5VNG9cffoiyzJf6wWqHj5PCFwXsyDcwOBljRW+
VRDm7Fe8wrN1TY7usZCxtp9dgjdXlg4wP1eE3J7ANw3XwwcvfOAciB6gMKfpai4HnRFnlMVfGqgR
ZPcllRUADuHOzyiH3WDVkEP4JqCD3GJeuRQ49VgcNWfkqGoya13PpAmRCc8Ur4W5pvF1E7Y8BIbc
qGao+Xe/xRMONZVCyupYjWEsHMv8Lgja5uBrBqfOLGP9JdT9CKheWmVyIdp2KX/c6Ry0ZDtv5qDS
XrIUZbrXVggUJ3Z2zRP5LC8DE8n5xIvg4KAJzkVwHeRqU+r6oyxmHIQmrZvPce6iJpB2PN7W1JZ7
LLXcAERunt8VOSDkCc5ig38lAmMH47dgpdXzsGEI5BIrbkUgrjjcMUFE5b6KCBPDCDWo1y3DGbEy
S19bY3mbvjPCvG2ZwUSeSdnqrwZylL10SLIr287CG9gyg8dh4HJn3Gk+fyyk/6Jbf4Nu4aNgcLL/
a3jr9BzlkIL+QV374yf+aGwt65NLb8yQBX8X0CgXZOlPZEt+wskdmqSJMcUSL/VXX2vYn5ZoJKoH
rCawn4ei9mdfa+hgXnQp9MqMMgxo1f8JsLW0rd/UKMYHsYyGaumuqBV/tGqf2Dv1dhLzvvA3k7sx
p5MTX39zN/5JC/PzJeDtUf8g4+Qjm3JB1r4pgzgGUxpbJsG9r6+SGUIFQQ+OxS39657/P1xl+RTf
XIXciHE0Q65COlsjfivGr63p/f9dYhlpfXMJOyqMHNYVJLz5bGtneuhq/pt2j+J8+S3fPREHoiMW
a0u0g0H58sPtakjDiYO+IrZW5PUriLU2UAzTONkDlzb9JL0FEGD+nXb+UW+0bjs2+rixYiB65EjD
DqFB/YB+W5deNCNSqFv7rMysN9dhPw6Xbg1nBxMocIV27LeSHuEzs1Q20mWie4ckYWQabscXjQXB
0CnK3zKnhIPtYBpUyH7fYV5DcwRNQiDBg0Jmh6e0pOhJKrxWraguLqy6iw+hltoXmjNbTyKzIYWF
5hSCAAnrAmhu8pjLNxvkpdBzgqwb8apo0/XM5n7Zudl8zwGarjkaFAZO1avF1nb0owxtiaj6dWPP
2c5QzSVKg/Z+zCcQPqLDdqKz002h1/HByDRcuztpbJvEYVY9lvLkaAlmSdTUlF5jf4vXDr8kcdpL
e2YugDmvYqAzNfIEz4j1ELv4nWDHevbjfnglmXo6I0HsGnCx0QbeirleNH8dcst/DEssUtZUgfO9
NVimvh5m+bWuRwxhzcZo30VljITBxOTquCpywu1otcYZeyB+0XKD8W0/FZOJdiVrwUisiYCerPRb
XK19RsIRbe3Gx2K49Ph8cNtM6pgujcVVHBhf20YYq2Fqu7d4/j/2zms5bm3rzq/iF4ALaSG4XL7o
iO5mJkVy6wZFJeS8EJ/eH6hj/2J3H3bp+NYXW7WDtkCkhbnmHOMbwxdz0n+6uSuwRQqokK0SvUo8
Vjt1rLgkdVgh5OjNnxOeIfSEfTV5caUOizgtuQkCMMRzSzzTIhv4OQB0J/vMFc0zUej2Mh0q+5A5
bXhdZr0PsLbWtriOwvs+1XEHwXpbuXVZb9hKqjSm9CmB0mQFSxd+Lwq3UUU4k9L8F/R+vYkPMZ68
aVadxHILFiDxYhF3SJSm9lFC21xOtdvwYDiRwAQ0Ms1KfcbphNYtTJxh6w5S4a3jcjkXlaH5zNpK
KCysnTeSqJB4B/Ugo4SuIgSzVQSSvK197cFs/eB+JHrrMc5JdlvMzM1bNlDxNgwCdauZtf8NWrHh
8pQo/o3eu4W/TEIbFJ2p5S1jTt+8pRDXVyMTmuUwBeZ+LOvqqgKb/gCltdtZbmnd+WSnbJsyNO5s
LQuuANs8o+JjF04R15Ni16lei/RO31U1fri2HdJhSWiw/42oHIzlZQ9MwgCfuy3G0PllxonzSwnm
yEal6Q81nvlvIXKKNYYgE2kL3aO10khcdIU7Xw9fTSyS8IYfadVwJZtuQK4QlEjeGm1kyOTqVykk
rid1SCBlj4yMOZjQtg5O4q3ozf7V0f3uK7zl8B4Mnup1kZ5aK7MdCDu3IwQCGc3a71rSyH0Fgu2G
hl//VrPXvs7bwL2lADWeUhcZD0WQg0+1AsrQ68F4ZwBxgDhWO3dxVOdvQOT6e2j6w90Qh/JmwOp4
pQ32eN1UrjgkJS0FrRJ0gUZpPZaj4azkNE5ehQ+SAZpK93NRafPiRXSYvK+JqoBtqvoQ7fD7iVXk
GAXIt14lUMNCTRmmRfhYoRyAsG01ntaxCCX0DrY8GmI1MA3blGPZbGVBwvKqKdEe81Ux1+i8Ksx6
6OIYJlXQ3kjWChYMbfgzhR9iBHRtf6nb+bTnpw2edGrD/QiP7SBiHYmX8IHpxiDr4oXIYnfHPEZs
ihh5l20iHZ0jwwgJGQpECoGyrcOEjQW0Ep4JsMG0Zt15/jnW9U6p1ZnNBHd747NnWQNoIt5bV1MX
IZ/kOgykSSPGcIa7PK1B01dSsox1yX1amM42jPH0SlaBr1HkTmuEH7Yn9RgCgYriRA8ccWC4mm/7
ImJL7mCfe2uSQvsm7ZwNTupG/i/8SOz/mqG/JVsk2b//dj23xGMWmvVuHAJakJOw+9t+iumBzXwg
hC90V3iGUTWMpF8TC0fF/n5IvEQU6FTt3RKQPeQDI5XqtySRzYs9jyE7EfJbzdpQ1u99n3yGRwFc
1x/MfPD/ic2weO6iLNu+d7eEmHysQhq8OEVFVVypNNaGNtlbRfvG8Evu2FuDUgzaWKyQW6geAaaI
X8e6u3GlyuV7b2LUmhtdA3fvrjVFBi7BgcXgFRg4dfDpmrGryZmihHegVsaNxibGLizZrsx5DE8j
kR9YHdh7uRHeIQ1v96tsuonheMOtw71K+V6iQ7T7uWsylS2HjRLECQMdhYVWtwhy5n5DGVmwoZSB
W+8Y7ESKeQPfpkb4w2Vmtk/S2HrMakscfK1ASGrNyJUqoJFUMQ7eUo3WO6NUkmfS89xtTtfzcd41
rsXcbXQAe26DmfBFx3XyEMCjsYixCr7TtAyNfUnhEiwRogG5M+rRfNOyKl3nJQ+45dM7nniil7aK
+wArZv4z5hu+w+eF3z6BTsyDBKARDeCtjFv3MY8zOsgzKSmqwT2gabFeJQUpkZOR7rMNJ8932WQ5
LGhfGe7YnLH5VtTuZ8fg80tmlz5RXwAIVrNC4/d9SuTg/xpV0F+DaYCmMkvtBjYO43E/YZExknEP
jrJFRT5E/+RtQ2pI0Q0bRW3Fi9ES24WeyXyJRTne8KWyNmEVKqsxipQV9tPQs30fvl+g1A9FmOVr
qMbZWkkIHXq/6lLQVywax7nVE3Wj5jkecuygB1Ejqq4K9od5O/XLggdxM4hCPdhVmK/zOYshG6Wx
LqsMtgL8VV5iwjz2rT6mt76jBTtM/Die35/lyUGR5ComiAF2KIfJiYYbmLX+OiMzDU2n7JDXizy5
ZcKd7UBPWK8uDIutZM9LrFPEx1CdTG7/VE3XSQPwRJvlN0HvGvj9xiRkCdS0h1CJvtUJUAQWhXGn
l35+a9fTBF8LTtZipB/8rOLgFIt86uP11I7NBvM9eRsutLM2seNbA0rIpjV0POhtJg5xT7NLs3uF
BIZyuK3shk+3HeZya+MuRTY2ZXbCZLzG1YDW2F3zbep2UOyJ8vTNhoQkmebakjZX8dQWQ75pWXCo
gQiyOmimLm+rAHVO3SKHII15uh57rdzjxJwD3GgnL6okV55+D9ScrKNiNo1ZQ8ayob73y6QoUX81
kYjR1KAtqeADb6WWp89qy+OUlRNltRtp30h6pU2dIbIy+57GDhl47WIA0LZQTNQ/YcOLCelWp2vW
T/e43ey91Zvj2pFjvXNGAJ4QHboSboFrdcNCdiSNLEhrmdDED7zzsMoQ7/v8w5OpVIhuXT/srlqp
xMs5lOQO1V2OUHqqfK/RYnMbqca0ix3fArsRbeczurXDAcemyxyLfiZNtTbKHvUhqdeFg4N8Ii6Z
8IFC1gtDjPrXMR8dQH559Wh0Bsa/JFIOgd/dteVoY/SkDdbHyk+HKdpGM/NXBhu4XuPRv+I0MBar
BSunCJp6wwSsX6Ow07e+HxFhSl1yMH1Rt0v4yvaaCjHcl5PIlpKsNL3Eup00VvbdzpXvzSRuB70x
NvrQ42EwtGrnhDYe5Cl66otwWtaOEkAZqLZciG4JWAhWgp/V2EGdV9wq9VLGs6qe6Y4P3xQhe2LU
cqU6EqCFgM6e2iXnm5cColhLPicrdn49lP51mYcBkwpIGlaEhnFREI2wBbkcfg3aTnjJoKXTYmwH
PO3kjD+WTJvpVwVo1haZHh7C2CrvcpgZr0qQoLrUx+yfhnDa72VnW4+2VpvDKoVOt2u7cdrrkZvQ
gAtbTwkJBkRyV5l3plNPd3Fg1Y8lMOJ1l7X2uByGOc9gAk4woNIHMRLClXcJ2yOTly25mkb7INZG
mkuScVE9ZQfNVQxvSgj0rFd9ERh9uXHaIUkOTf6N8h4gipU715rbSnVZ66K476oYxbuOv+DOnwjA
lSPxFLECY186OMb1DCL2IsF5ECA+4S6uBl98M4Eq9MsunMZbU5PxfY6+aNNGY/2PVVNfLQYt1G9G
x5X/JGlo78FW5y/+aONcqPLWeFbnL6SlZSSPhk7oDXneHsLIIWYma+RLLhmfDrLq96kIukOvjMl3
ac6keYC3Bdo16d91dpn9yBpbXXaWZr41TVzovCKlvdcS3byqZQgtSGGDvRg7OA9EAiD3GRVpfjFy
O1snvoARgtsnvCmU8WfS2c6rXthwFdzJAWSJ4lA0abyMgYMsqPEmPoWMi9pFqwz9yhprVrI4jb24
7FKGyDQsEczW1n5kV7EqQmNa9JqzChpYBk2UPaF+eh1ycnUDVvkFjRsHws/IplgrX0BbGqsE70a0
UE27aleCyhjKuJU9FUlWXMkp1XeEn1BK0W0e/cBYmknptIpn4JzIPLZLlvJzBOpX0iIEoIQ28lkq
FaxoKLdbdjH9glG3/yU1FHnFRzG9o1SM3wbNKL7EVVK9lm052NtSESAjIp/Ev21XEAFFrDslDdaP
/N40tD4H5xwNX5Pa0glTwZWzJ6/iJ+jBHhSCM5tOnPxgUNl+z0vcAqM/c+qU5GYquhQTmqGkW5nY
1bLnVl0xrwI66FalvDF1J7gBhUhis5kC/oVJX13XAULXpo71B97/HzInPqrlm+YuWrLV8XXIae8W
TXuXoBlfmUEaPg91Y/DhsjUINZl/35RG8c1Qyq9m3PRfTUJxppZ2Neo+ogqUHI9PXKFGlCX2G161
9BHPYT8H1VT1g4CFBJLFajZW2KqbqQNrLnjimcIU5jYMLftKTyxQxEnd2qT8uexNYz34Jka0fzkr
ITY9Jdg4wWA/sdXhexK42Vefhv6qDNwX/Bb9QS01fcufoq+qoZKPZmT+sFPAil0hx2/B5IOiBuoX
cd3G+Np1p37bwR1FywCPswriOVYFlDtXwn5Bjms+RV1BTk6LjUSvXSAMOTXVGFruRihiK0kTu2MP
8syCnNwO5WTtK3xdC9lLa12muf9WuMm0TOveAZdsxDfW4CN0FHibFhBSBw/mSgWstc8fcqKFqHCV
+yzLJKa2Mbv3I8W6syuAQlZs6TcaTMRfGvmOy4JEqHXdRsHez8P2NhdDeJWSNvVoItHLCY+YfKX9
Jwaw4odJs81YbtEcG+VqkoN67/ut5aU9vPcCOOx27IB3SlZcZLx5uXbdDpx32j4F0O6xvKrW3giK
cSv7+iv6F9uLQaAvewrBPQupAjzZ7a4o5ex9zyDqpgmqhPoXcXYLVDSCi1F+M6oYrY0jW/ICAhBe
34p3Y57GPPIAwD9e0S3pedga/anVFQJmFRec7w2inkDH5FBVw8Ig0kiAeCdld+mEtXuTj3X6lGdw
IDIxklUXEcxU0sJ6svTm5zAAaFAnSpW6MmpATf13W7BrEClka4oqNklVR9QMcBtE7a62ZjvhKboe
73n/BWMz6zkLqI1NMuE9qsJ0Rbvje4OYYQU0i5C1mO/r2PdeO1hvNluQIZ6uRK3eU0NBPAL6s1Ra
R/tuuml/MGd9qlUxWwD1Wd8GvuZ1ruL/CoEzgghR9PtmcH9Vg6k8A9RovjBYxf0pmqJCPlIPPkJL
HLJKLoqt6g7tWo8qTGcygM2R0wH4vNd62gUlhNYWFvGvTO50+6jXag0whTpYRx7O0GrRKTTjImiZ
WVZt2Y9n28+PdtKiRiih2q5mMKunJfVu/vizszuIgTrJJtasCMRCbfglyuxhnQZl+lsf+H34H8FP
wDcpsIT8T9TEuUNBQsStIhAFsPR9bCKrjVXSftQ4sdAJnobY5JMRd9q1KrtLSZ8fpUNIhTgrQj51
YNOuyxGPrqGWCHUE5VN7OfG0VwnOEw/lMyUnD++iCoZsWxBn+rdNcg5K/BPzL7R6unt8UBH5mq4U
ZLSOCVdRN/nFqmnZsSc1L4x2T5zq86GQj5LRCxbAPHbeJyz+U1kqJF2NDPcWqa8wRq+ceJfodDRT
2h935Ui+VZJO4XWbDpfymedO/MdOPcc3mHy6MzNEV4869Sh3SwyRQePBCKIBn3OCVtV/+fzR/Kg7
/H0TDSSMzixpUE+4FYPG50IiRPCkpHVr9yFVRGAb/k2q4w+ZRh3TResOa2Lf683nhz73/Bi6JfRZ
bedq8xTsz3mHK8xBC3Sjnpsk47o0hARwNDeCbUVNkRYEVGBjSCTV54c99+obJrrgeTgFKPBIuWE0
+KzIuKg9u2LgrmXdF4tpphdYPLWuzfP7+eHOvZAGawzqOhgO2rEAOqgrVSMtgcM1UjxVerVl8z+s
K99WL6wy2pEg6P2FNFyBa5fhHnmrxxd0mv51L8mP7r8TV8yzOfrtj4GsQHL6Uu2alrK6Jf9AfQv9
uZlELMSFl+bcQ4vXADG0aWBmO3lpbEOihlZxpNqBeS+IQLkuA5bYv7+o3MJ5fKUy+DwG6pioAVoT
TsTvVYAUY0YRLvQ5zcQt8/mhzp2QSXwp7B668qTIfnxKk2HGoaXk3fUEF670vviK4vPr/9sxjlbS
SEjd4kMNmFKX15NVb8EV/B6v/9vvwtmHg+cPqR6P4mx3/Hgerhs7CCdl7ZXUrtdBq+p7vcgZlHV9
9BoqrDBV3qm3Qc2YpTQCdef4xqUV7fTVQ4iPZdLh/XNpXRytaKYoW0MpUD4GGhgkWUhr9uBUV6kS
V7ukdPPV315XjofvE8CvAK9x/O5VbKscIOwVNIGBAsUa7+1Qsy+UEqcvuMEMHfAwrV3dgP1xdGED
uLt1klZeJIMWoVQRLQGcXaHViC48imeOxEk4AqqbJgxomkdHagD4jqNTeCxtWNuU5mCM9lNZx8+f
X7Yzt0mzTWTV3CtWLnNeuP8oV6wySwy3tgvgFOq6Tt+w9i+JUVxGCAU/P5J++o1FtfTHoY7KFXpU
Frn3HKrtXBr3uRksst6WckFKVLuuOrjoo6AeE8w/6lWFpXGl1pX/D8grUiknvF4x09+t3tBGAxxC
Azwzp2QvnLjcS2NQdgSvT9d+yj7QrEiUaAOmReyr5DrVZSz3docurC9aOthja6VL2mw47chYuXCi
xyox1ma+4Mz1VF4AzYB98/GapumkwE5uuaZNKF9cvKo3Wuc8jJYVvWVTC8szBVtQp4guCZDZ2GAE
mVlbu5lYFxHtt9SqEvR6+yXz2RgRc7XMiwzNlYPOnMZSViTkzSa44KrIsAHix+SzIigix7nT7b0C
PWE5mIXpMdvuV1I6mEKHJF7RwrOvgPwIbrDrL0k3DFdu0C8BeQwrk3LF5WrpCvvGqVG/2T4C7c+f
gDPPGvR+DQUH3yxK/qNnzc+6iupj5LrESnPVaa6x464PXhCT1wRu1ei9zw94WvCgW8PMgdsC2Ytr
H72uVYEqqgeC77kOYA76rairg1peWUYptzAz5BVZs+qTGbnBb8z7v12Cz7y+VHMqal20OKd7jjoY
OwURPIBNrFCvndVrXxE7w6XUrPjnX58kAg9WI3od/HVcOjIXZb85trmXdfgqwRgyxGMShO0uzusd
QBaEZQ0D9nGBVtL9+2WKuspA1CvYGaAz+fio20nQ0nbKc6/x0SNWPVq5Aao0Lo/6r8sAc16k0D3O
2ytxDHOiB9QE6AXBWDvOyzhiWtHR5vMWGcZfP6aUGwimEEax+1Cto3Mqm6LAQ9em6ArafjVZNF6N
+LbvBRkXifXj87t3+qCYqsGJ6YhNmSIff7aAkZe5mVaclsgMTynHvGCGyEynSY3kEpvw9AXkYJQ2
lAaCgfbx56tCGxJabcaZKeZTaCgv0Hh+xIPxRLLfhRpkfpc/bmg4FNtSi1NjzT/m42dGGI25ghDD
KNO1Qa/UhTiC/7ObFlPe7WlTXqpGzx/RpRRF4clLd/x5MUvbKeYjVlq3T9zyrRi1J6NOKqz8Fp6l
Vr/6+1tH4Y2jhqqDI85X+49Pp2jYd0jfTjylbfdY/T1opbeRpV44zGlRCk4FzbwJDozq47ih0Dnq
EEX80V6n6MqTYufmrhz4In5+MqdLJUfRVIoNIHbWiatxgMaZxzG0ldqgo0WnZ5nG7S87t+D2SAbq
ODqMsbiwSr7rpY+fknnhIFVHQNw7ftX8bJIu277EcwXy5T51acOR5oTdyGVK/+6mhoeNIB6WcYK0
esIdmzeqvZVk7O1S5sibnrJoGkX1AG4ZGHlZUhzMZQH4anFAFmd9cfXe8lDw/ivK49+u8WdvDMgA
njjNcc3jG4MkIZxx0alHdzpfxyMeJGWgz/n5jTm3QJADNreUwMydlJyZiTcmhybh5YSDEhPaeWqi
PTm2vFS1nHlhBeJxVJWWZbGHPXqa8Ylj1ofJrg+lgZDFD3eDpQ6bz8/m3AqE+5I2HLA8mh3zNf3j
nZliVR+CVkkQD5F21dl8pgaBILtp0m9dbP59Fc2eEZkon4yZqXi8Q3UkTncEVwl7R//HfO3qyLrP
av/l87M69/LgBrDwm9K/OaEADg3ZmhPINS+NhAMVWmPE5osfDFuKTR0I53uflvGObmFz4VN1bs2b
SZbU1XTKTjY9tE7V0DA7MmkD/VbmytsUY/WIn8t4emS5vnC0cw882x6csSY7y5MmWco52hZcaa8M
SkKjLGHf93qsrD6/mGTUnX46uIiYhEx8vciXPj4jbqvDf6Ll7jltrz5HoVpsFBTHCx8bScpszu6h
ssGcaAvZ3VZjntyI1Da2oYOmcxoBnYsgLlda5bfrtCf4K2zb+NLuVjt75QFYzW+mAXX36HWp/UYV
0KX42gwmYwJZvWmSODdUZc0usp2XllyvpV2GDDFyPAxJ3+EgcIuvxHIsJ6uU+7LPzB1dJJecEgXY
ech5fH4hz1xHZtqUoGQE0lw8/iCmNj8DXsnC6/PpRzlpcqOWiCl9wDTF+Pb5sc5cDu1dYyzmRi1V
98d7pmsjllNHUtr72g+VhgOJxOobFpPcIwYzXtMqlxcqjDMvnaYxsaOi4Yt10tbv6nQcavyrXh+L
1zAKlKWOaoc5BrGuuFmqL1XdVzjl8s77+3OFKEp8AZWNZhyvlKbiIjeE3e+xV7uprB7bKGEvdOMD
gg6D59ERwYXa99ydnBGmpKdBoWUpO7q6FtPGxsSMo6hBtRzJEFzkuSHve3CaXmaxkf78DM98czhB
aigIz/Rr39/QP1bpzK9NIPlcWnCITC7Mul9haqygxwj7PzkUlioD7hbU6uOPaGmbMOpztmga8KM7
kVbToraldYhaTbuwfJ17RuFy83iaLCsn7e8OSVw+0Rnwmqx9asPipxAVODruXxRU93Cy5F9vjljA
MF3oAucgFeLRbdMGZm16M+XeNLvXVBw3dVuvwIxaFw50ZmGmpQ5g16DzjI1jvp9/3K9yIs5DJbXC
SwPxgvl360zV04VHwuDPOCrVPhzjeFVW4iQ2TY6BoF+bAyXLfSMa8aC3UIrBEAAZfQ8P7uty1Vhw
54u+thELMattHXKYeq1V1nUeMek1BxRwBK6te5jhXmTImthGM7zX3WBY5iMGQ78EMZQ1iLPY3Y5L
ZLD+LhQYnyd1wCOq1Wh1Y8b3D5OLg1DNNcIOiqyptyr5oC4bqCG4jVOV6rAAI5AnUX0bDna41epm
xIaJRLMzwuy6U+rOg43+FBVJs+QKw0OlVwTwAKGghzgxW8BZLNcE2gjEwsRQFqYBYicCF/j55T33
bPIVtzWeE8Dtx+sn1l0IVBbPJjLht2qQb9DTbk1D2RgZccRKX/wHrx01N8Ue7XsGQvrHJ0aEYMYI
ts49EqjnntNNrye7XuYXitfTlh/4Z6aGNP7oEZywpgmSCY16cHMPEfk9yW+ktPfO9yr5whD6GkHK
shX61wBK/edX0zh/XLq0XFE218f7CrfMqqzsBT2RYpxew4FAa7jxyj1GFzVdo5lhj1OJjDgUzJyr
NEckqLSkj1uV3u0EKn8Bz31nqPigNWnCV0UYygNXbpl3MsF2429C69ioQx5aJvYUrFypWfRe7GkV
aP4jPEuS6CdRER4Rm8lCTmWwjvl5VjItwX7a2h1BBNO2HObYIaHx77NJLMFqxGtbsfXnijiRC7fi
3JpuzdB6lzEcN2S+ZH+sEZHaCJiyXe6p8m1k3LvAXUrMp+wuPFnn1qI/jnNcGIGBw/zo9rnniFRd
kvLVLrMwXH9+g899EC3yFZgrMG+znPmH+ONk1ArURGXWucfQCdskpmw24y9FQhgnvtYLprOzB6Nf
yZ7Fxd12vImwahajHMwV+jsrYyc6bclK2aAARUstowuX79xCYNH252uBZe+k+E3H0bBiVFTk9Nb3
emNbS80fX4q0/om79J7Y8QtXUjv3XMwzbzawSAjs4znN1JQp15c6LR7SEJeXru2dqe53Or34VWEo
oWeWlVwCFDAeiAwKvTHA1BAUUX7tBA6ZtIU5fsHtyxvV+AHRJJ/f6bM/HgsibST6tydMqX7wGyUJ
KXP6qvxpuMFzqHePqYGO5D84DgiwmRsKXP24Vdx0yhiW6PE8dqIl3Rz5lo9Kvyra+sKH9FzZSnMK
0YY6/2IfvYdG7+LgQHvpSTwjIREnTp/f14XYx452mxbVE0y8C22Wcw/wH4c8LlhjUufQ6KmZp/Qg
A9vip2umiNutfV10F/YcJ4nhAI2g6UBPwnLKRPj49Ze9A1F5sDOWGX38KsPyVx+5FpGHmrOkfRss
lRLeYsaKvI6q2WugaLMys0b0R9TVi0lT5cWvCEFqdRwLuNrwGYWyfgwmt1gRa5YuM+L+NoPdO8+O
YNUktrJBMKU0hMYlc2uz0H+p4HrWduFA8Va/xkV7gxSnXEtKvsjp4NqPRrRuQfc+loiu+djr4sLT
dO4tdmenLi0OntvjAWyalhCU8Sd4UzntJjkB7lTNF1GKAz3TFxmN/YUDnrvFszPrHWolTvrwZawF
BG/xmkQVUX5d2UIYmtj9royAxES4mWjSP39h3rUTRwUhihmoMDqvC9vMox1woIwpU9I086xscpdh
31qPZgj+MzdGcQiLNH0udfzv8cxxfLcLvAOQshb8h0TSt1X6HuX65z/UmetOsTFboF2MgSdbXtca
nUzqRuolQAfWYT1a13lI2TjGRfMS1xrx5+Sxf35MTTutjFEl0PWZV23QvvrHj1EwiAmELm90M/lI
WY3A3CBINTaNXzdb17aglljgpVKRrt2gDpfAGBOcF6a2+vwHMc6slbMvHDmGxjaHvJyPP4iKNMLK
iO/GtxwT1v7ua4iMdLpHW52LA1fG3skYNTIWK5DyKU1kTcmYo0Z12N31Rq9uxtFXX0OTwhtqhfpK
WQylqeeRwjGVbBD1gcdsw58jYmyW7G5tWnG4Ritsrmoll15oVWQIhq29coKDXiTGY2Lkwy2vLSY0
UF/TS+i07j5V7X9U8vgubMzPnT8TMAPA7DyhP24c0W6L00YanH+aDI8hsjQPrHn0EmlKuPn8Wp87
FMJrtAYzjedk28rQqaqIx8g8tzBCgPTO7OaDs7aH9Rm8fH6s9/t2/KbN3d85VYrP4PH2P1estO2z
iM1BJ0AOSgbGmL0mU9uS+t2tcjvVDhqBA3dy0PsbXVeCe10qEJmMtNyW5Lv9LiX/P77hAr6BHtPc
sP6/KIETLuFDWPz4+d92TfqW//iT4vCv//G/+OREWekaDyiL5++kof+iOMyTBAQzSCw/QBygkyOB
mkVWtHtpd/FA/h86ufbfNROwvUvEDf/6f/3PDwOM5uif/9STIlA4Wcrm14fuLgI2d+Y0fVxBqjpo
68wlAk/BHsaGJyweXXzx0TpwXLQJunjts667hisAPr8F4B0IZaf25IEWLflv2RQmq7Ixs3u3y/I7
NlvPwlcDyHlpFW8Kk+/RNEdJ15qdLk0y7jYx/DCSVO2bkkT2BWLWu3jo6zd8ZddWn14bSr8lzNNf
yVoQwttnAvtVC5e5jn61ahvdZFzHZWWX+aLNiwrIrgMFR+j9IlKnQ+Gqd5aG9dCt+zeyEjCl42ca
TZoHtYx+YdlIVhm74LlUuLGNYdtHiC/KIP/lJuRXat2Dj5uDXke7MfXkuh2nOzMeD2rA76pjZTGE
0dtYymJVkMkowMCknTZTFl4rnG0FEJ5lDRaOcsb0aBhai15t3HXR+NOCyeiNJo3XpEvfbHXS2E30
D1DNYN9odzKDL0cQwa+4zJVlE8h4Y6RkyxoZCSZtgLCftMYnzDoPTj5YS1rpiOxT93vvJ+5Ww3mA
zPuQkI+xm1h3l0rfcGFUdWmKaK8zBoWbPDxZ4fjQl+ZraAB0HtK3uorfwBrf2GzYrQUGy7XJCfUm
gHY53pkp92o05KZyMaEps2kT8/tikDB+ch38rl5wofSQgEq8W9jPdJW2QuLKZQuD8iDLCPSsMl/L
MHtrNcofcEXsi3tca/OxSpPfQLLlXd+od1Lvt204HTQHAp/SqYfSLhTY6+EvI+W3CS26TpLhoHNz
PAfryyJ+5/OZ4/PkS7S70kqJ8TGUVdJwoC5y4lXomtNVTRwu7YDn2qwAhYnhKVPxaaMkYJeK7wsB
w1ve9S5qoeG7U0yHToe/HId1dJNU9msE/xBs761LvM0SPcdm1KU3ibZmAtA9TeTZ0hKTPKiGF2Tc
I0VFSZVIkkFaststrPfrvud+uuid9xDD3fWAEXVR6UDHy0Z9Jgrgu2v0YBvAti1kgFzV7p6qun0y
h/RXhjx/qVqFXLXZ8GT48CSTiJTbVC/c9WQp4VLTIpj+83XXcpytrvlaVHm8sUxxg4HN3sj5/+M8
+UyRfN5jmyUdfPRm88ZCgcZW6vhfYp/PBllII59zv7s3LB67dAh8ONAmqYqu7LzKHjuGq6LbwVRy
dkOnkBkSjum6msrsNkfBQAJr2u2zsGqWupIa36XWfB27GjO+k5RzFlIRVdQLANPjlQsyfEUYff/m
2zD1FkEJG2CLkj2HFek/Z78hzth9I5xzgMxD/8bMk681NsJlAohgCC1kjUa0KnFKrmc0hraqmW/G
gLfrYO/MlGio7Dcp2Oh85kejgn0uZqJ00wqx7lrxBvOj/p7nGDJzZS5mIDo6NobUcnKtTRZl7Qrm
nH+nSUHICyNSwgX07wURZouGJtMi7CDvDbq2MeyC+zbyClDiYl3zNXU1IJu9hcrZbgedh25M7Nc5
p6HVq37nd/Uvpa+RKiYXRrmnmwEmxehySbOwbIrS+b//0R0hmNFs0VkXHvBo/E8t23c4ljcRVinG
M9bij0/c3e865M+vxmkp5M7eANQeaJFpJx7tA1yzb3NrtHMv4FVfEb1DiLMRAvS6aEI43TozWaLc
4mBzN+B4V9Xb9mDElDyeLpM3d85zmpfjWOvHJb7cptjxd+qFQm/ejn+svTjmLOBCNIMr91jkERi5
SyQFScmjFOFaNN1TMfBiK4bp9QpZq/P5Ivg71A2r2+cX1jhtuXNsRvJI9WnUnox9yiSAezA688Ci
NlYxIMG70bfCebk4xEWceHhnvvfgxzeMF7t9TLTuqnZRPtYhGd+05YN8OiBl4quLR9J1M2UZtxAe
nP7QWyzfjqXDdSf8tSri69yqN5noHoYseFYhJawIPr9pnVQh/Zl9uiBk+J8AWdbSdFgePj/TM48Q
nUmVOQlyodPdq55GLlxPM/dCvdmYhXqHsfIum4AaXjjOuSv6PlS2xazxPp7IuL3mDNRdPKsutOGG
WcKoReYaDgbJHJYb40tKrmWgZfdpN97B6M/uw4BvqDkFv6qOdXkuVWAlJwtNH0DdNv7C7dsnxbVu
jLpjBM1yL8oowxQaWtsKd85rIPRxC82wXA/RGB1atW4e8mTAgshnn0Rgcy8jJ1v3liwOZh798iNy
v/MEan89OMV2UOJffjE9O0G7meQcfVIaXjgKLwxzcisy/GxGORwSGz6Q3k539ogPHV6OtiGx6mst
knFpa9RYn1/IMysMw8g5WZEmlg4J8eMKM9kK7VfFoL/RQx+gnBhY2QT9s4XSGxd2dVTYJ2+gwJPD
3SLm50RIXutjZKdkUnsi6R7MJtqjf72wYL7voI7ecprJaKvmX2kdzD/DnytmWJEkr6q5V7gdeQcR
VnjTn/43d2e23LaRheFXmco9uwA01pu5oKglisU4Go1GNTcsR9GQAEFwAwECT5+vAVAiYXqRO1Xp
mr5wuUxZEg767P/5Dwt0nee4lgwKsseVSeEbGO7H5SSaXQZZCthn8p9tkvwe+gUbE0FfDsM0kTcF
9MnDWYR1WlWLO5u1I7VfSthVYvAh0q+HiUczYWfV2w8QKl4W4erfYc4/swFi+rNbQSyYesQtoPtZ
M8jQ65WzcZjdjNbO9W6/yoeWE//Py7iCzN7eFZCgzj0mr0IfnunKLol+2QmZZTO21Vj5/TJz2KIt
629UFN0zGsu7IBUl11Zc0s6pwDJnxaK2apHd2CmJQsEe4Is43xHBD+Y88wwJxIRbo7QKxwsPdqbJ
FirP2l5A4sFdnsyzy4Gf7a7KCUwNuW8vR7uZ9VQmKzlicKkezgt/PNlR/Ib5eTyLnGTkbbBEq2W5
HDG282g55TMg5SH8Qf/aS6JDSMQYumYjynxmPVYEYsPVZLa6lml5Df/R/dTzoVvacD9dBjSH0JGx
GXLgwrM1SWEK8erHaLUp7t6tJIqojtN0gfvlmHK6DtK8pONShtmIEAcutJJfx7V2w8nqW4Bj+vOf
6wnlVnrblL9U+bWnk2tXVkzp0KDdONuMbWpb6qWT5HaCp4ps3k+95ErWFQlS4WCmIAx6iqcp3DQE
gLvlxB8uM5Z5xoC0LyO/pihELYWFzuHv2znbHovw1zRabC9mEdH+PltK9hdtn1k9dL9Pq19gi8QZ
c82mcv5pUqooleUhSW3dwW47SvaspSFcvSzyJLzKeaVNelm7e8i8Pb4w2kCrM8j5H6uyuGJpRj5M
6xwAWrj/2CRBk2y/HJVM9t5mu/Ihpso8CoEeX9RrUj2vLh82ObO+lRux3qV4cOb2x/UgvpWSaM0O
IPDO5tVI/WWw4F8mhbqQqx2EdS7rOpQabffeeBmUD/5UJRDefIA+rQZQUBAtWZPkbr9mF1+w4qs3
A+9pDdfLRZZP1h8ib/+8yfNRuUPASRrfxZKcJQKweeGm7lMyK+5LtklcyKV3U2SLWxZJ3taL9XoI
QJz0J09vSYqvwVuwKAaGbfhS60e/zO9S2/sv3F7Z7dz2xsW2GElw8zD1luzK3cSQdsCMRyl4nObu
k7OJv+WP/TPqTayjMJls+XaZGDxV77SSyRoiZEqaQfWcbYt7MJdj4guE56HWKv5qUu1lHtlXeUSk
1+h8NsuvqnJbDtcJ/229gKogB/wTzSP4UTYyYHIa/AqdNuDA+111k8JqTYI2XzC46sYMJbHmaj1I
o7sVY+mjeopfzOtZ9CHDljOmIMfOABuT5NVjIQm3rI2E4M6KGXeY5nD0hUTWUxJD/OFMMpqTTAmz
g2T3kBdYUAai7jeQTFww+3xX7Hb3rreLr5epv7+MN2ysXZf1L4tZ+ZBMqFov7EE99JbVs7+tV1eb
VX4P40hyM4/9cYETIcncPUj4jFQ0nwcH//p/U2HrHkQVwC6zPM6r33Yvm+r+ZQt9zmvFSX36kT5g
/rD8sS86lK7Of6OOJfUbNTsgYqogf1Kza36p5jf+2vdIP/Fguz9e2B8eCuieVXDaWHP++OkfKbv5
uo8HoSOYL5Uu7KrUUTiEnfzAIyF9SQxff8JWnl//mq89wUvzatQGdGqGyh9oSUEGwnPoSTPE24oB
o3AiBU8wNQHWkJmJ5mBUzJICXRrlNfWk4AlGQ6Wa7mqlQAvqWApBJGAHB81GQ6w5hM5mSUEN6/Dq
9KQQCt9lkWZItNycnhRCS9CzB3YK+KY5xmkEvg0t1hNCIIAo+z6tmfYhuVvHVwGIKFJgjojRnlZK
f9NVeF6CXVTmeRovs5O+hIJbfo8Met/hzTTKSDCbwpQqw26HF30sgygSlg2KhY5CK4L2BxpkGumY
Ou3tbPsmr87mHQ7CtQRzIGpqpju9mxAEgkFo0mWG15rT6p9BUgB0+NnKrfe6yea6Uw9oeKiPL4Ht
YTSZw6RsB4aS0xphgx4fPJxKcb9HFT79Qad1FG/zTfyco/CvUYK0hdp+p+bu21vQuwSoggQcwCV4
85/8QIOkQO+vfTM/rgnYA7hF2NTLJEx7Tm1i4CEkKtMKWN4c44IEm62VujfBFQqp5oQMHjWn5x3J
3QWdZDVt1QYJ5ukDy9G+0zV8UR9cV2D26Ur7ndHrR82RYGCJuJoRmuYYFyPQbteOlHAN1BWVC+zu
wudSUF19atFvCmOWVTi3tOK9rsH1BGUOrvzBLPQ0wo8EeAjmC5hja45xYQI2XTdKkI5QABJm9XtP
H/qCvSBqjKnzDG1kapBnYLZQrcPU8o/sIVHD5zbzS6/6fhIlWITLLqMyVJyaH2XS80uCXM3nxzUy
KEit/JA59vJnxqwEu02Y8lb7GTnGeQUgRtrxAZtZI+JkyRxbc3pCiCilgOhXqLr2khgXH0Cf8BkI
7L3mUJVSqNGDEA7OSiEgvUZIlF+7z010jaFuWQ2FIHWmh3R41zzlsUHALBJCIQEMY3OMuwuEeL62
WbRVbkSxhO07zUGsx1IgbQgZrYXgBa4JdQwsKAE30TSOriPQBJ+n7JxDTwpIQFCBxXpaXTRpnIsA
oqGtEaHAJKAOgCGa05OCso4UWAHAdAUl8zTChV9S9y5YgqlBFSi8VUuONYJyO59QXXTfak5mhczE
uk6rplqZNGSHWAWn0/veXWiSSKilmMEwziK02HutaFGych1eW4+tdK0qEHkcXwJwQgLYoiotmmcJ
mtELrcd3fRImeFIVg2Nzeo8fuYK8jKjUaW2OQbEygwqhdqpkCXgH8HWvLbfTtx/ZhJGQyDDk0wZQ
xmUMCqOoW0EhYVQYToYSz1cUQykY94cZCjbf5pinCjQDtZ2iKxTNBl2ULkDqhYmMdwtgaPSaQuMy
JmK2TkF/3BFQR4NMElJTtXf62AQGXA81VA9FTqsE5kUDtMB0/SCPH7J8O6LXeDZXCj3KiKDQQFm1
nxvnDakCh39BfExtDEYlhoMOqn58FyJJHw57CeFP+7lxUoCbhOkkvRKS9CiUUSOzugqJ1YuJyBhB
K8HzHbwFDWZFhg6/vrZzJPKBVZnb0L5qVSg6uQukSthD2JC76oF55URJsVfzLqiMEVorV5VNm9O3
jp4A6AB+7dCEMU4jbJe0X1cKrpBM6kHbcN46MjJIUZFkiWqSaXEyPQ9FnawXJ7PcGiQ0SJTurvdK
64Rh1A0U+qlLqc0LEUCH6GbMUgqmNSPCpC5Q7OkCcBzGSomP8MfNMU4X2Hih7SNVykgpjRbTqT0M
fOoFAJVeMSit0hmUMlEzYfW6piZIAW8M+dKhTti7AwF1RlVNgGuttZfmJY7ELppC8EmLSYkCiz0j
zSEFO3aN8AUJNRoHqb55TtHl7Wk+v4shAHtIP9lvn7+nCq05JLOmdNL8KIOUgJBA8QNruQNMAJtX
ANiAtGoO3/D4/UcUWEMAaXTzWvkYJwXFJKJbN6DTSnQIap+5k/acSgEnAQpHIVQ6d2CeLsD+p20Q
QV5QFFC0CK8G7/guBERGAcx3MCe0x7gaEqA0WxepS/oM2yXotkMygFiPpaDuAu6HElPX1TTIIqil
AtoBsiPIBkGnchOa02s44xYh7gGY0IUfJj2+TfVI1yDSKwHuzT3vLnnPIYRgLhR7MaiUVkmMiwy5
t9o6oEIfuC5Bn5z1ChTSWLVDr7krUJh0B85QzrwXbeByxSEvjFjw8yUVgAY0VCO27efviI+/Q1TM
A6mvek5fPm3++ScAAAD//w==</cx:binary>
              </cx:geoCache>
            </cx:geography>
          </cx:layoutPr>
          <cx:valueColors>
            <cx:minColor>
              <a:schemeClr val="accent2">
                <a:lumMod val="20000"/>
                <a:lumOff val="80000"/>
              </a:schemeClr>
            </cx:minColor>
            <cx:maxColor>
              <a:schemeClr val="accent2">
                <a:lumMod val="75000"/>
              </a:schemeClr>
            </cx:maxColor>
          </cx:valueColors>
          <cx:valueColorPositions>
            <cx:minPosition>
              <cx:percent val="10"/>
            </cx:minPosition>
            <cx:maxPosition>
              <cx:percent val="80"/>
            </cx:maxPosition>
          </cx:valueColorPositions>
        </cx:series>
      </cx:plotAreaRegion>
    </cx:plotArea>
    <cx:legend pos="r" align="min" overlay="0">
      <cx:spPr>
        <a:noFill/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00" b="1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</a:defRPr>
          </a:pPr>
          <a:endParaRPr lang="es-ES" sz="1000" b="1" i="0" u="none" strike="noStrike" baseline="0">
            <a:ln>
              <a:noFill/>
            </a:ln>
            <a:solidFill>
              <a:schemeClr val="bg1"/>
            </a:solidFill>
            <a:latin typeface="Calibri" panose="020F0502020204030204"/>
          </a:endParaRPr>
        </a:p>
      </cx:txPr>
    </cx:legend>
  </cx:chart>
  <cx:spPr>
    <a:noFill/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>
                <a:solidFill>
                  <a:schemeClr val="bg1"/>
                </a:solidFill>
              </a:defRPr>
            </a:pPr>
            <a:r>
              <a:rPr lang="es-ES" sz="1800" b="0" i="0" baseline="0">
                <a:solidFill>
                  <a:schemeClr val="bg1"/>
                </a:solidFill>
                <a:effectLst/>
              </a:rPr>
              <a:t>Total de Muertes Por Estados</a:t>
            </a:r>
            <a:endParaRPr lang="es-CL" sz="1400">
              <a:solidFill>
                <a:schemeClr val="bg1"/>
              </a:solidFill>
              <a:effectLst/>
            </a:endParaRPr>
          </a:p>
        </cx:rich>
      </cx:tx>
      <cx:spPr>
        <a:noFill/>
      </cx:spPr>
    </cx:title>
    <cx:plotArea>
      <cx:plotAreaRegion>
        <cx:series layoutId="regionMap" uniqueId="{0550C7AF-B107-4214-BAE6-3F6A7C4741F5}">
          <cx:tx>
            <cx:txData>
              <cx:f>_xlchart.v5.6</cx:f>
              <cx:v>Fatalidades </cx:v>
            </cx:txData>
          </cx:tx>
          <cx:dataId val="0"/>
          <cx:layoutPr>
            <cx:geography projectionType="miller" viewedRegionType="dataOnly" cultureLanguage="es-ES" cultureRegion="CL" attribution="Con tecnología de Bing">
              <cx:geoCache provider="{E9337A44-BEBE-4D9F-B70C-5C5E7DAFC167}">
                <cx:binary>1H3ZctzGtuWvKPTcoJEz8sTxjTBq4CRSEinJtl4QJZLGjMQ8/VE/9yfcH+sFVlEioTJJ38PuCNIO
VbBQWdiZa48rN5L/vur/dZXcbMo3fZpk1b+u+l/fBnWd/+uXX6qr4CbdVAdpeFWayvxVH1yZ9Bfz
11/h1c0v1+WmCzP/F2oT/stVsCnrm/7tf/0b3+bfmHfmalOHJvvY3JTDxU3VJHX1yLW9l95srtMw
W4ZVXYZXNfn17ed6E7x9c5PVYT18GvKbX98++MTbN7/Mv+ene75JIFbdXGMs0weMMqUkFfbtD337
JjGZv7tsEUIOpHIopVLe3fV8k2LkU3LcSrG5vi5vqgqTuH29G/VAYrz56e2bK9Nk9bRKPhbs17er
qt5cm+rN5yzEy9s3YWUW208szCT358vbif7ycKH/69+zNzD12Tv3sJiv01OXfoLiOEnCzIQQ76Xg
4PYBoZw4THK9/XkIh6MPCHckE474fn177y0oz5FoPzA/Rs7AOX73OsH5/aaq33wJSz/Mws3LIcSc
A8mpUA6hWwTUDCH7QBKmmLbJ1qDY3b23CN1J9Ob91VV4Dew2yd0H9lnzfrD2fskMt9+/vE7cTrEm
zVU8PLYq/9DHqQNBFXWk2EHmzCATB9RRSjHCtpCJu3tvIXuORPtx+jFyBs7pn68TnE83/eYF3R0j
B1wyhztkZyzkITIa0YkxqpX6gdx9d/ekOPth2Q2bYfLpj9eJyYebLKuGpN28qJ9DJHK0lNrZmoRt
z6BR6sBhjgNo7K0fhFHdh+a5Uu1H6OHoGVAffnudQP2WbL5t0peMRfRASUQjSudBSB443Ibl2Du7
0Q/BeYYk+3H5PnAGyW+vNEk4v2k31y+JCByWkJwL9sMqHqbT8kAKwRzlbA0LVnXfap6WZz8ud+Nm
sJy/0hzgLr+5W5x9mdE/zwEIdTST6ru7ug+MQloHXye0vbv+N2nbYxLth+bHXGbgfHmtbqwMR5O9
pNHwA6oZpQ7ZFT0zb3Zbg0outBTyNhrNjOa3pwXaD833gTNkfvv6OgPMOjFl+JLujDoHQgtBJNlV
m4gj963GoQfcUYxTZ5c5z6zmGQLtR+b7wBky61caZ46z63DzojajDzRA4Y7YJWhY+QfISNQ0BL4M
OcDtz6ymeYZA+5H5PnCGzPH567SZT8iewVDd3Dzm2f9hrBHIvpB42bsYb884NUceMM6oJGqHzcyf
PUuk/ejcGzrD59Mrxef8pnvzpynjl4OH0wPNNOVTenz7MzMdJQ4krgh5F45mxOd5g6TxSZn243N/
7Ayg81dKCZyFVWWaMnw5gECxIU2DY+M7VmBmPxpRB2yNInQXlma+7TkS7Yfnx8gZOGfvX6d3W2yS
8C9TvigzwNQBFRzUANFb+4H7uh96CNGgQBVVhO/wuVONLZ32PJn2A3R/7AyixW+vE6LDGwOOenO3
Ri9Q6lAw1A51uN5PqjnsgHPOFLd/pA73a9BnCLQfnO8DZ8gcvlJk3geheTlYQKhxglxa3yPM7psN
cmlcwc4BV9/D0n1YnpJmPybbUTNA3h+9TlP5fTDYC/VfEBOkAlpLShnfrvks0hAbWweCgM+xd3zO
3b23ruwZAu2H5fvAGTK/v9IkYGFQemLD9m55XsCLOYDGEcLmP5Lk++ZCbHEguMJO6azmfI4o+0H5
MXKGyuKVRv9L09TBm+UmNvULxhfODzhDcizUjiqb0zW2fUCZjfAj+Z0+bM1lK8mb65vkzWVT3l3b
pyv7AZqPn8F0uXydbu3MYBf4JckBrg5A/k+hZufWZhUOsZGhcUGoZDOEniHKfmi+D5xhcvZKWzsu
ArSZvDmukk12/Zii/jNmgKOZhjpUC2fHp812ohU5EASswUR23v7MfNtzpdqP0cPRM6Aujl+n8Uz8
wNlNH169ZOyBh6No4iB8yzfbP9mPPCC2gx4Ph9wpx9bDTfW9eXP23//7KYH2IzQbPoPo/Ox1QnQW
ThTby8agiULThLO7/WngcD870PyAaJDS2FV4CNCzZNkPzr2hM2DOXim39j5ONoF50R1pJGUO41zu
ugnnXQMa+TQMx7bvcgf9EJ7nSLQfnR8jZ+C8P32dVnNsupdM2uiBrQCL4vtTAs0AjG1LYu+uz0jP
p6TZD8p21AyQ499eJyATOTj9n+cvyXWi6qc22gHu+jlhEPcdGRo+setJUQXtyqAZLs8Uaj88DwbP
UDq7fJ0o/VbGm6x60SY1jk4oxBlGdhjNkraJjmYa1M7dVtyMjn6ORPvx+TFyBs5vF68TnHemCasX
3gi1D7QDolN+36N+aECaAD2CBnZnx+DMKp53z5BoPzo/Rs7QefdKHdzxNbKBu3i8ryr/h8UOP2AO
+mnQz74tZmZ2QwiHbwPjibabu7tus+gnBdkPyG7YDI3j5eu0ld83VQCyszbZ3eK8ACQKHDRh6F7/
G+qG2uA7sXtwt/WGtPo+B/08mfajc3/sDKLfX6nBnIVXQehvXhIgxBrFlcbjBXttxhEHCq2FQG93
/ad04GmJ9sPzYy4zcM5eKzFgSpCfi01p8JDO5k6P/3MbYihxGLzW9xbPGf2p8IiOgw5PKXfkwQyi
O4luadBzCPlo58l+sPZ9xwy288XrdHvvyxv/RV0eQ7eHI/HMlNxa1CzBJrcuDxkENhPulGQbhSZJ
/vv/PGrc+9H5PnAGyftXmrVttxHudO5ukV7AkgCNzTSott1G9Yxmc6ZHELBLjf7PLXSPWdL/aEPh
bk4/tiRmkF2+UitCn34Vv6DTk+DT0DSgbPoji75fphJBD6jSDkcWfqcgWyt6WpL9RnQ3bgbIb6+U
zflyU6bY5rlbm//ceLALZytB8d/MahTaPySVWoKfvv2ZJdfPkGQ/It8HziD58ul1RprTl+YJHDRD
czyphkeibn+QPN+3EY22NscmIBJ2PMIs3jwtz35c7sbNYDm9fJ2w/B5WVyarwkcD7z+uRCWMQTC5
816zHAAkm8JThgLF6BY5mNSDsuc5Iu0H595sZvj8/lrz6ptv5csGF+yK4vlc7LepXcaMPZsHhqMP
kJ8pdOnsdhVmecD5MyTaj86PkTNwzlev03jONuXwslvWaMbVQAc+6yEoSqJdDc/AI3/bhpmZzTxH
kv2g/Bg5A+XslTI5H3D8R23eXDxjj/r/4WEVZ5uq2lwFTXVT19Wdf3uBPIQeoNeXoXVx51tnLB9a
GqQt0I7izMLds+X5Oy15MJ25qrxSRmnqZjjapDmov/JRXuAfBkB2IB080KDvPCiM9b6HnfpOpjNg
gOE2AM52zbePLTxLsP1o/fQFM7zOj16nv53wOrkpq5vhBS0KZ8CgtQTpyv7HHxRoc+wX4sShrePV
/O7eP3pQNs+Q6jGk7uY0h+nklcJ0ywW+eCMk2HQcXwGCYldpzUIk4MPxFtOTrXdIPQTqXjvj/5AH
/Pkb5oC90pB5tOk2YXi3XP95lLp9JAXb7DZD7njf82Hbdko+pybjbeMDirb7qf+tIHdv7ZNjvxXt
hs3QODp+HeZz9fhZXNv12S7Gg4/+87PHkBigJQXZw+3PLCrh9BeUy2jwvksxZ45ufkbY38u1H6T5
+Adz+f91BNnfZ3zfj21bburN6va8t3snlD1+9XbCOIFuNnSn2nuh267e8fWvbynHQn8/RW76igcm
MV+22cCbTVX/+taS8kArxtBxBATRqWfD8Lqb6RLSRXS5ItfAaQwCD5I5yBizyUH/+hZ5CAMPD8jx
8DIFcVVNHewYgiKEUTQ0a4JCUePZsu9n7H0wyYANg+/Lsfv9TdakH0yY1RXOuINe5duPTdOb7gjW
X+OYLqrgnvGoFK5fbS6w24pPk/+VkKjMSBeLG4d4daNXNOe5lSzsvA3HL0I0ebzhVimqdVYM1cCX
Ne1F0C8s49nf/KzkmbUwtI/ViQ7E0CxjbWXFUafTpDpLRJpbg2viXuTfRFxHvVlirZKILXylOLlR
vRmaiyToVbJxHJF7VyxlhTz3ZVjkzE1JWEEUnosyfR8Qu+6ypZ+IMs5d04k0fUfUUEBkP03JcEpT
lkV/WVVrMOYepnsWCdn5gzVCAkK5xl7wdAgQlgsqcX+NFEnDJpCBc+N1JouKozrlCT9KeFuV6mis
/DrsFmOY4/HDxPZC6q0fvz1Bxvnw/tMTngxP6YLGRFeanq7fw2iMmFNJW4bXEYlZHC5qwwQLXK2p
VUTrsu/8sl6WQe3zwLW4NebZh46zoaILwkfZsZNaBlkVu8YUrCTnaMkucO1xIaHC92VENGEMp/Hh
UBE8Kjyp5UMZ+yC0aFAy61paZWvTpT8qXxXrxOE1s92srKX8GgvbqxEXvtvb09hM9+UaTCPObKTo
cp3fN28Go4zFnGt/gM5Jt7XzpPoj4B7NfLeLwiZ8n3k43bJ2g8DgZEf38dsjrZlNW+HELjxiqLlA
Y42aluUeNL5oQ8vuA3ZtqUQVbCE6W4oNDMmqj80YquQ8tIghZywuhuYyrmx7DFxUPAkW5Z9Kgs45
ibZGNPdMO0n2Q0kCFXhJNNjlNZcdTG49EDmSeC3Krqn4KnQ8Lr+WDZagcCuJAuirsYe21Ks2NHbe
PYEK3NPDZREUnRPoApsa9kDLz7ShlqEdDXHmXXl6zER5aIo89YaV5aWVHg4Hp+yhIo/Pn8w8mZoO
rMFRApOhotcG9PLDBfD1GAmd19Y31JMqtY76OpgMIu1NgAM1my7iI1+EaTXQ3O01ZVgIEdpBc5nm
MhoWmUXK7FKnQVpmy0KYkl6kbZhV3x4Xc/Kn9/ytQsuJjb5TPHGi4MNxtuVDKZvOc0q7GPtvfVmX
UAK7iW3gY/cdE5bbl6y1LnMaF5PR1J2ZXsLcb57A56fFIkSiBZbZOOiHMw7X9lAMp6BVPVTSfMsS
YcGHR/BeY+e2g10P4pR5An6/8hs0GKaRyOBRyzwtiThyrMhqY7cI4G0nzz8EGJWFY9Ke8j7OTfqE
W5m2zGbrNZ1TRKdzV4GwlLP41LMuy3U2sm+VR6WVrqK6ypPmQzHWYZ4tumIoIJyl0hbXzFCkZlg6
8ThYl12ee8eVLpPIX6TjaA+naVBktedm2pZevWiEbSUXMtX+mC4o0z1cIrWigWQn9qgTfGscel1R
PGGmBEn0gwnhrAscJqeljd4jtHyJmceAZmZFm7X5VyWMiMQit1HfFq7nNVqXCzIqC67dG7beM2k4
rjW37iQnnoNLfVczWaybjj1tQ3zuxfEUFJIRoQmhaBT4SS3iPq5SLzD517yEFRUrVsUOP6MkYMMp
q5oBy6G9Nhm/pEE/DMptgrIrggUcficv/GL0rKMy5dH4pbSaSp47oZwShJ63aaIP40ZM8JiKaajQ
0CrRXuRlFI9fxkTGXezaSTIFrRCrD4BMpgO8yQYcefTFSfse2DERDXipRtuvnWUuKlatpWom7OLe
D5FgFLe3145vDZ3rmD7CVxgkD5A8tLIpN6hzkcabvpJZka91W5L2kjMz1u/KMvZKN0nSkqYLy/fS
/sjnCK5/Zk7m8S+t3RIomXJ85BltkRmkKI/7hrnXxOorPA2APJ8rCcpjphrMGzKf6Dz5OpK0Kn23
p7bKK7czkUmOWVN0cBSP33HujVDtcZsSxG0836N/umNV2lXQpaz7k43NpIxdwyf3RysVI3jLthDy
qxexEUrY0aau/DMFxwI9fVyMKZ19YBQMZ/dRhVgBKodyZMkP3dHI2qawtEy/pDxLa+bWphHWjSmC
At4oiKuMrEpPmfBDWzk+PE4eCOOvfKemrXFxnmmXtG5N/eI08Rx52bMycQa36ohsL2rHssNFIcbe
nEKJ7MCNbO6Fucs9SSZjD2zooWkDZBfHXhTXk+W3ONXu/XTWYD64LC5Z3x4+PuO5X3NAAtvTQdL0
9rFd1AQPZxxLL8i6olKf2yazkcSKsqRIYttx0lu0FnB+FJCuh9r2sWZ48evbzNaS+aTSrIk66l16
vZxUmhbhmJZHYU7Z5CKLsbLJukjavAoPRzHEsDqvS6ecmgxOCutUpIAZPT4lOvNsDjIgB2ETXg0I
oo9l5qoLlqWjiTL62akDBtuqc38SoLZYM5nurR2Dexggmxf0k4nDV04upcwLBBorIEjjSS+mt0wR
o6kj0ZHiR2GXTOtQDJ2R517R41NhwKYpDn4qq3VsqZKtc6dsWbUYEC8w3SemNqsAMDVNcLQXTllB
gy5HvvcQrbqPiUoaM3xmfjt5qrosoFpjMobmqradmGbuUJti/KJoNsXH1DIEgPQyTfxhNaaS1P5a
M6vpPiNLLbEcnYoYtI+1I7xJFloaKsa7JJ+8WwO3eRTSvINbq5GR4IZh7dn4DTUWwVKkPsdS1LUK
rHohkiaCSQSaRvhtuz6TK5x6Yh7LtGc2in4WnBKETFs4KDvtn1Jd0o1cDrKwPrWpMvAO2/SWBk7f
xgtUloGfPeUWZuFouiUHTU9thCU8CDovvOzIIGvNe/Wpagg0pB6wnRMeIvZjfXiUcyNWXmeZvnJl
wgYseNJ6GVIWOD2sUlf2Sf1BycrxorVXcwfOAAbZXpRgxRABUguGX/cZAtUONr/oMixlnzgZbAVW
NMHhx/0EhBWFBC96iHR7YZvUQBIRx4hNsaynOvXx1eaaPfSJmPwUBOAk0ByOrq95ZYN0sLJ8ux8+
BcEgE8+tm5jlC6+zvehc0pGXw6oISpk7rqZUR4FblkVYnNhJw3rh5sh2rNPSTy1+5qWBYouiM71/
ZYeJfdR5DZfLWGUmueZRMpYXqZEpjvcfSdK95y2x+3HpRJkW+aJA/lg1664TTnteFoHXG1emdkre
MbskepllpSaLqK+b0nNN7xRj5AZZW/J+4fdxC2Nox7IbEre3RMSjtaak4ZcyqQfuL+yeNF1zmOsu
IB7yN8+vj+tAITNbqDHpxhFlLVQxP+7jwWvcosojuW618tlSpFY/fuqkoeGXhie+t2S8pmQxoD41
gyv9utJLHdIuXvgi8Y+wcVcvC2N346mnM9s+JB0J6Nq3KiewV3lsUv55EK0fW5+1sfv+U1/3rD6z
qjqzLhAxVHMtSinLz6Nq/cy4uTEkqD7qfkziQy8Eu7EeDXdS4+rYMBosVDlWhfONpJGTXQc0N22/
hKoMxY1u6q6zF3HSVSQ6qr2sEM4SdYBI5KGXWrE810RZcXzYypxWSXATOBmrsco9YU7Jz0ZmWqj0
SMoqDz6i06OW9irLeJ6r40Z7YZC8y0QfF/4qav26a991wvPDcO3xtGvEhZdRVhzLiAe+s4auSBa7
eTvaCOtJ5YSddn2Ly6JeBl45RsNx51dWEB52YYpos4h1x+Fg2zxsxB/GaqSojqEcneUtOoa0hZw3
ObIu7dYDc3r5PqFK4aXevmmFYYJrOPyF43ajqXjxbWwKTduTSJa5T49Ib1lKLYZIxI067LOIpIkr
eDvFRVtYIabjM4Ggsum9AU0ui0gEWvjvhy7vcvUh8qyoS9YqZhbNj+Nm0E77XkZMhNottJ44CVXW
Ioi/KN/zrPGU86TCSllDAZd9Bq9dBOLUYl6pknckLEKSfIiiLnK8VRfBEfgrE2IPpFzAZU0iDa2V
2HRl+8EQFks7j6PSWWa1bYnsD+rTDPdLo0Trz43vFMWiROmNlaVOEyKCLIgMpi+B/EhZ3KLQU07P
gwqzX+QByZhcR0E3rRhL6hgvpgpq6zJL1eTyeVv7jlrorjZQgDFDvnFY6zLF5/LtVINajFi+IsKR
7wqxpPJwtyQgKDIzEk7wkJwHVPxOkn5a54zrCFyS1VgloLCy2An4TVGgoCnWZRgi01p0DhlUsQid
QDQWEORN0Xypo6wJM6yXFYzmMGhGTvozJ1KTyCGQzsdLCc3CHRguFd88q58UTJbWhLwYLLyX6HRa
mrYl+ChCrFN0kKFFexTmuJtPWTJWfAPhFuA90edGXsaCe5oteKdBALm5CgjWYqc93lhpfKWKrGly
Xj3cLkYDrSkXuxxXi1FMv7FKxGfMDkvrcrfU1vbjd4u8/RyYAhqfKZqnEIBkVtB+i0OZh+VhmLEB
ky7oiL+q4vqU+aF9iQLcN9oVW6DM2NZQNVTeTekfZ0QPnnBJHLSDfK/TxmCVWpom+AjNwbGVC9Ac
Xqvd2B6mpNdPcag/bFT5dvFNb1fQ5LAg+LXtnAIaokZb5CaTHTkaGmeqzu0ttFv1kF6cYH0kDzFi
JVQyTb6XQwA99Uk53SbggcSbgylsFXwerZA39Qlmyqbl3SrS2AwNpMQkp28hYVlhHHY3GLSrqoNJ
9O2CWmM34heTMMPVyrJFFkfHI/6kRJ8f+jZIJHvVhY2BTevIn5iPqgO+Yato8Y1IP4P6VAIZKyZf
tkh231fgsqcvpO30wlvfwUuS2ZM5pKOY5M8a6Qfd5ybxEz9cZ76D7w0KRnx2FFeDIvUp2+pKGFW6
Voe7JddRW0KcPmQxvgQRwODmUR7GiPMtKUZpf0bmFjntMi+sOgsXduV7uLmIAhw6t6yTHNxmAsIA
lA1gCppjZfzJnBvEV7wXD42MnHWMZLEfTpiukt4c1dzYabpINE/S1vUqH7Qh0aTB54O6qPCCpFEk
52nR4N8h7cDbCbsjoIoKcPnJeRvXHkiBroxwdxL4pv0iM69HFeAN46T7nYYrj9Y9Kyg8jFMGSeOs
khQhNl31Vubp6lhohKr+T1v2EfyNnxgTx0c7Ojmqk6CM1k2QoN69GniFoySP8ijAchyyW5spjJNg
wSqvi73xCwsc09WfC9YFnTyqt1PvtV9hiVjejzFmFPtdJVZytAm8XF3yaflIn09aA75qUvEtf+pU
cYcVIA2d5luHIcVLCQXH54sQ7KPlhskIXhlt9XGmXVAWg0zPWE5KfEIOZKphW9FU0KstyTISkZTe
usmK0qPHvleM+I5xS715KMvBGhaCx6AoPRKj9E1T1E7Zok5ATIjTNJaTPdW8C0HC+7FTw1Uy6Q2I
edUATxOtUdlOi9eEbKIKaOPE4OKjJPMxHN1qmOWfHdIzzzrpvKosw3PNoomkNA3C3ZmKPSbrjxw0
1uCtei+yhmAtu1wk1RLUBc4YchVIIPmV+4ygJEcw1AB/tPiIWcksncJGKrxJ3UpaEijfdiWj2oCJ
ZqEdsvakG0XqqY/x2HTWZYlkGqzCmBdafoW/hX5ZXT5iBSJuT3Pw8syC80d5ObFUSYh8FZm1Tk2X
f5V6CAryjfeJTM6lLPLBW3Nqqtr6qwtJ1HsrRDSWCLdKwH9bCychqvwCRrKL60+2X0S+v/DEwIL+
olPIbYpr3YZtQf+sPAfUxGEZN22qFxYdq/jLyBvKjdsgOvQo9gkxyCmVErohDbQ8jTRdtHjTUq2r
OuxM9cvdTLZYFnkEgniBA+mHaVq37iZJ2sn/6cGfvAmy/8l4wyqdPpHdsvdeRKf3BLEtfGLwh+mD
HgM7ka5QuU97G2Hi5TBlH9midz7WA8lXEQx1skqdTld2KoucEp5Io/kIl7YU/OROLX9R9kPJlEto
aTsfmkD5nXE7OwNhz4fR0/S4K7LJyn1rnOjACvtEeOFIy+rjYrSh39zG/sM5eMtJ8jjETuPX3Y1E
qRHSCqiKdbmt2LIwGlXsRlne8I/x1mHFW6KxQO8ptMFKiomErEpZcr5M/bQwnhsUsrEum1DkmHPd
YRevPQmpP6VxAe9xD9Umk1jNrcFZJkYccT3RTEae02mbcZl1/aSTyhtpHLoiqLI0XQVRAmtcbxcE
PPDk9GI8woTv5RWxotOAskQ5TxBfs4IeXA78AzSYwrlJ8hOtHNTYQwBfTS8DYySkVr7fwxo6Azdb
WHyyoKQF8RK4bVhMsj9R3T2s7abb449V4GSQ7Ynic/q9bHpjdZUCVbV1jRE4YEiBOgCW9PitZgQ6
rMlGSwHuBcoK/8qprL+3Q9U5ceF4SCXvdMSOe2MWRe5x/h4PX07arWUwgdqEERA2vOSAbOccH5fl
IYWAjmXoj0OmBwKxHQ49pw9l8VpGQd9G/iVO64IbCwWZ8vGqwrnqq9EgdX5qnX++Ic6eBnEgHU1B
LuoZrxgHpU2S1PYuij5DoPBjRPxjNcRwczvLfnyCZKLtfmzvTDOczqwUOI/XoTg/ZE5k9knE/axO
5MXOY3TBOJH2g2SDEOueV067jnJvLD82HRuiZdpkkz9nJVyDVY0c8egJiR5qOiRCKTU99c+UFji8
cb4tNmjb6tTAiotka1Qd8jrYeN/EHvx66LQhIAh4M8AyNUNwQGphBZMgUc6KZly0BSr7tUiZEbbb
w7UMC7j6Ah+HfXjkPBwY6slFt93Pyrdu9vFJzGEEcPgTLrbAjgkegHPmu6yIu0VNe6s9D6p48kzj
bSKUVyJrPg6W03Aclf98qktgAwSnjtm7w0enh1cf6qnqkY3gEIXmfBf2ej8oItc28KzGLSs8B/3P
7gfKfzrqDIaBhy747VmB922UdR6Y6DaMzrdhCUnyhIaKE9hFVhVTwHj8htP23j01hUJg+2k6OBr9
KByM5ozP7IaxD8tRxEcqs8pYLFSaKvZVljCYp0zw51sBOgc7eDgHHkXm3NWlHk2Hxpf+0TYVaQXY
EegRLVK8PD6rXSvGvYmBK8Stbk/6x6G+Dp51fYicbWNfRoVBdViO1A6qFRX91I3Q4FCZxvxVjRn2
0Bem8sGtajf1RlSLbi38mqSniNZowfEXJs7B/LyjHNyD/SH1hO+bowG5gTDnXh/GpB8WHsWW059V
UaQog8qI8qxYpUkz0nphG1tW6dIpBai2d6wnhskPerufF0sUI+y9l6Wk6M9iP2g1WmaaVoYEnEiE
Vo0jFBoqTJeJFeWAYpegKAvDAjfephXI0B0EC3nrxralRtzZcN1dkFK4bpSGUxrQtdRCQmuogzoh
ow0+gBRLNuqcVcmUzFnb3CbH5iis3c4dMoZuXNUpGd2sKnUWLmWukqhx7yiPAmEzcHeJzG0GhZ21
Dus7Fs4UxFXRgllCbRFLusodg1umMaqK9sTGbkXoL5I+xalCh+Dzkyj5zJD2anYuh1rz/DiStjWR
AVVbgmcdtnWY7oaKFcsgblLQrmBgFHYZ3CioHeMtrMb4nZ26Bf44l6AfdKFz1a38AsZdfBKDbkfz
CfsN044WckCbynNTV9hE+BTmYJv9JZqQ0E6wDsqCkGiREiSdfw0oPSvnRMi+o1+J6IfaOQdt5uUf
M62jmK6irLJsVMI4hqWvF2jlwl76KjMDsF12PR3LwbUtMBPtAqkZEc5i4IPXvYt1VVeji+3oLkQ1
rZ0S+6JhYFeH3E7q7pu003gIlh5Hwp25qcrS8o8MzIvVuM52y23niwrsh/vynZPCb0frLEgkbZBF
3+ZZIL6nPHHI6inobFUjuc0GM5XEKNlKjY6Y3G1LW6YEnsw3CmLQOKZuF1ut/gQnbpzLPNNWsk5D
4Qs38P3uUgyhiJZD2HmHIW/ZUWiz8Tgt+/YITIa5UKWki16L4FyFdWKDM27LTx6U+oj7wlQurC/4
FpV58odvh2bZa+KhFk1YfYhiF5QSzcSpk9tfTQxzzLpcvpNdmC8VDwKga1vlOlI9X0UmbN6PUVLb
K2Tl9coZbJZAY2V6FeTNJSU8Py255Z+mbVWvRAUKGr0v/lFrGr0MdOd8VHlQYF8/D6/DqvCWSZD7
7sCzbCk8XZw4I03Xg5dhFzjLBcdXO0O24FGm1h2+8thBPfat7E1ziL4H77rQcXIY9yQZ3UFHYh1E
trnMObh5NwFFU7kWM/7nrh+dTWJlAqV8k37qHBqubFrbJ9zWQegay2LvOGi6dVlXODowUt5HkIch
+pVqpq8JtnpQz5CcXLQ0CsJ1PmTWilRpfVG1HIQDXMGyGvrmhFXlELsi7ZyFp7QXOH+ELdXDMToQ
mquK8oisTJPXKHPCNBjcFn9X9caphUqXlmeVJ6lGO8KSkzr62LcsRp2UmlNR1aRYeE5gNnZU5e96
HLJ6Wkkyaagnpj1Uv+1OeqSzZ7aK22Ow39ZJGLOALh14v2vSdSxzx9EhAcrm3Pqzy4vuprCsfkFD
Mm6qKjIUHQU52gfHsYLmBkmeuOiYKptlPnZxfyIbv/Bdm+Th+UAUHDFKqkXbsYSd4OiWJD8p+6Jc
07yhpyJJexdM7xfRDVd243nnnMB82qqpl6AW7dD1+7RVSzEYtuLq/7J3Zctx4+r5VfICTHEnUZXK
BZfuVndrsyxZ0g1K3kgCBAGCALg8fb72+JzYnoknOdepmpoZlRYuTfz4/2+jGW5UG+uXVS3oyXzQ
281UWA4NBC+zrklU4dkofgMzLYso7Ie9BFBQhL4w90sw8PupXQ0vuTHN49iu47NelAiLcbFLSQOt
WMFwfmBcc2BuWHhLu5Xxks93JJzavhw2x96YUFsBkkc84dW6Y6GUC+4JSIQrFeq8tNqnx7gb4rcp
T5czA97vQDvEFgelpqDWGzGR2uac5p7sij7g5E17GAaqHP0ZKxI2jXfpnPIdCn2alqTbsoMJZHsH
nQ60HXOrH0M5qL2zS7BnyqVvOqKPM+bkx20UW74fVbwWbBTNlxU3ZN+azNoabeD6YDRJaKHjEYwt
b0zht85dpYSr/Yg+NCiabCKPZDDkY7So6D3TVH50m9u+WDzglctkeB1DWLD3sVNU4zKaB/SXXpHM
gzt7euKvmy+HfdQHFMoswMk37erH2MsWVCSfdTnwoISnhwzETKmmge15YvUjtF0Rzt+Fx8Afoh1L
o+kFuNx4R4ZWH4K1Jw9C6O3UTGyslwwlF2Ow6G6G2DdHbeP5bpiofq/zPP4UcYfiEI6ru4lXgcUD
TOs2iIw9LTqbr7p5iSRwm3zY01TEFcZjKCwBe5CrzdP0TGmr77cwbx9zQCcv45ab99jwmwMWW3a9
BZ6Bhintdj2hyRkMdxCVRpC+yrd1iPC862G3NZ6844Dg75pFqrGEMsTf6ZmNL8rYuMFwvW1nTWJ7
glCJAx0Q8n0TbUSgZouljjKeHwJwfqVTW3ybuyYCMq+9zx4NoUE7r0m8daRcxYJet8osIO38zJPI
Zab28Raa3hQ9UfQ8e6q5A8rS33jxOjz1Rr/hdxoAvV3wNAl0MMxm7GYhDPLLRAXdkUgVvlqP2rns
29m/htTHPnahc+O+DfsoLkkbZKeYSp3viC8GchRtrirwuPFWOPDdVU42kRVsM8QVIqLDjfTA959W
b8xwr1N/Nvo8EgeiJ1h0MF8N8ShuoyX27rOBdKpMF93KuiVKv2NN50QNyndtT6Ljsqs8PSQQIVIa
ePvMTdP2bs0Hbdv9pfXwKzIuSHjnuGtybviRYybXfRlk6FzKRFjqroGWsKmMbNC8n7NNrqX0+/QM
uR4NqjlAi3gyGMTNU9Jh+tOoI1qZJEXj1AyQFR2cSbNjEi7+wN5v0UpDV6zL6BN7DFHs/Ks8BiOw
H/t10FXrpsQ+EK/hDAqcpie60B5tel56MVkeugiqmSJs4/5eroG37WcMmqz0szH0zzNhy1CGGjj+
ddajnFYQyG2VBLJ1ZKHpSry5hB+Nty4Tu+1XLyVbhNs/+IuogNMIflFpqTARt8bELDfVmrK0DwGw
TxLrIQe9WdpgDUUdB7Zvz7wFO1uIATBvuZllHIpIrCB+Msv4YejiRNYNiMJr3gEmrdjSLYeowQvA
qzT32wyQGNPBFW+0Ah1pk2wtwhnsd2pCc+MlZMlKwWg8FVnMI0BxwOyeAuXpz46gNYm0WsO9lDSI
6sa1oQ1LtHCtJ0tw85CizUXWpu9WL5YZGjObr11fopIa/ID0vQ4RxihCY57WrepVkTRjsJCaiyzI
2lqFi0yS68BzqX0EmSvogY15/NY497ptbfPYtOq1ISphBcYE8TBD21HTnOq9j83DR5FINeivbDv1
a9jf6KizO9dqUqpRbarIINNUhRCJeNBDn1Zap2th8y5GfXVGfDIN3XaZ7EHjNQu9BsOY+2WwTPNY
bdhs4jsytdFDBgGRrjoHrAfPAx6YAnq4+XMgFb9X4zDl9ZRlzXmSg3yw42Sa2i6No1dAjZus8MRC
roRkYxUOY7/jI00eBu4HNTGtPHGaeNchX+JTqEBaymYCeU0wFlVhSPEuXpvZ/baEYV8gpqMXlU/c
ONUqSOUN9IOzuVJ6pgWZZn8pR96wMk4npwoSCAoNKQSR9mpKcXH1CpD7YaN4sR8F7z3uGfi1SmNR
zsW2cn2DXR6bf5fyvuoY+gucAn2HXafb2YykpR1U+8S6JngF8rbsINohe+kTsctUxu485uvSibR9
9gfx2DMowRoMbrsspOxFzqGRRRJJ+RL5VB9tGNGloHphedkBHD1SFeKiGx8Id7e4EsNudMswlhzd
HHSfeBtlr5w2wTMPovnswNxWiRrlVQTI+Ange8gvNW1RRcT88TqlNELfiuJ4eQjjTzG/DMPrIC67
9hJOH6XLva7u0w5EKMBkmV4NydDJctLdYsA1bRJgYTazoIx61JEi9TqWXPdqCj+2bWt4EfY4h4L1
WZuXHH+3BPyFZ6JdVXIlUhtmlWkh5NTotXhzFEqaDwpTW1tyFUX+KzbeWRfEy2d38AxPK6OYd+jG
JHy86AZ2wea4LbrVU7dJsrCP1uUK2wMmz520FGooSZPoDOpOn9QKUUmhG7Q052Wy6iMPzdKVE2BG
V3SuXz4Zs2KtYFFiTrMKKOZnB9bKFWDkXD0wFx0BUjeQTHXLhmYestEvCCF1dCey1pziFfNb4aEd
MVVPRy+pvVFA8+tvLnkyU9+/ZMotJZ+iqep9b/Rv7JwFD2DXcgJVEHq4IjVz2+9nNFVHVL9hrpex
bRlaOYLWEyoOT95E7Rx4paUXJd4q/ETVWjk4DKBIwUNUxq1oWczdrnEpqBTBS8bRpOn6Msa6kq5j
F6Knjga6PQ+THfhtKIN5qjBVUI6SRlK5qVIHtunXveeHbIhvUxvRvODB2EVvPWSj3lA6L18Y3YEw
44t/zVuZSlJi2l5iVditFZMtM2y4yVq14K/yvrBQc8drNbiVCn5acxpGfjlZDGDqrndAh6Jigcyb
2J22auyem4bHsqlmLBXQKHDjRIMu3DLK1Owa9GrDlW2tJ75O47S4pG6hfxJDnYzg2h6oH4J72SsI
pcxQ6TX2fHbHrOL4HGIPcinLoGQGB+Agc8flfxEeyXzcx4kNa0VUuyTPCVim9uEPsNZTF8LB9OQC
jYYBXdQJJuALdQ+9wIUHwTrcss9NTP0l3UNXvWG9jcFEuher5tZriyEH0OVhsqVsTrFFoBybJ9sC
UMjPBg3lcuMz4q9xaZvJjny/gd3Cp4Utj0n2Mcrt4ESV9MauwymyuLyt6CRUFlMJ0Usk6ENkEtWl
dQqhahcdfWvHVUKH1Bn0OJgdmnGnVM5Qjz0jKw4V0nUIMRdad0VQMVfSoYnK431nMrGuCiisA5La
lZBU2X6O62ZY4q6v1QzFDQF2MMj8vKH1y2vq9SkFC+YoUbYI4pHEdbZuUbwH7yeeVG77Rw/qGlOE
EuazIrZYOzXUJuKzP3B0WVC/t5rXMp1IWzkNncpSbOEI8nFL7fpNZX8kXePuAJa6A3Dg7ix9GpU8
TO01C9ZV1CoSEGs5AiJYef0DI8ucXY1o4bIiGtQaF8sw82GvjQ8V45KreYA5x/HPavMpR2mNBS1S
7KO2MtG2vps6b17QIHh9jQ4UEyJlKkn2Oo2NqKjIl4/eRpdVFUEzj8G7nHc8qWbE7X/SCInUxcQc
RoNh8xymEc2CtkY7oaeDbRPuPjfeckFc0FGHQ7nxttnBp+WotxM2yCHOCUcylNSPpazj1Z8OwSSz
l971cTCVGQ0bWQJQ7BJMqNk63Yg89W0V+ok1z5A+QDYBDStUdiU0HaNDgxSE0BUB3LppMHmLIh7R
h18vINyWYo54Vmc87Y9eM0lI2W0CcwW0dUpAuhGudqryISGgpDzT7uFbwAeTLY1XRNDWHUbVj6y0
AMw+bhAs4Nmg5N56vsR1bmqXBmq5W/FhVzGhOakZtBVfPIiXAB4y1Zw9lOHpFcPl3N5nTOhL1xWF
3QEdTHrUcZZ0H1Eio3UfuZi9k3NEryGTbD43OsCdz+dtgVyNWiAj29Yther8+TFfEns3677FJcDG
BnY4ExLVNBMwK/CEvAsAH2YVYXK+CgBadNUMbcyHOYrhI0z4FB+GmDHIE3XyMNJG7kw4+M+pnoKC
ZNAhtrrfoNCftrWA5Wi9gacy7KrQTg6mrn6AQJ50jrirJtVQp03DBjloQ+cFp0v6izQC03CphmwN
d2CIwLMi3bqbqsZFDqXXg9+hK4zKIC+MmmlEUzCs03VklT03YeDyyk8ale0ghFDv5yUzUB2bAVcJ
NUD2Gus2bwqBBvx29C4d75TH+VCgp167IuWUQI7Cx66tsKEzKK8Al9xtAghAsaVKpTV3ENhVkS+6
ehsX/E6TQE4H2YhQlYvU13lqhzqk01LOJllfMlQLd1rMoFXVjy5/NyXaWBwuSUYMBB1QIBHK66in
4Slve55BJkRXUeiAkpPnteHHte/4cfHUdAetHiuhAQvf4IqxA3iGjKxll0xMl9kcd2tl55VNRa9z
Q2vbdnmP+quj/sSCcE12Jp2TJ4+2arkBcsUjgAFSrEWvRPDSESgeCgEhxo2EwsSvszlZMRSQEK6G
kfqJqEXA2vc8WfRcYt9EV4f+vGojPeaX+5beztEMGDoKJb3JexE9j1BZNIWz/Us0CfmsjZQFMoOB
PUJRCaFU4/DI9/ql8Wa/QW+1eKWHzuNaW9h7JuAur0NjvSvNsKgr3fHs1lgjjyYZ4fXQGT8DF8gO
HvXzJyDGXYbHoEk/qnCL6iX2p3dOr+EVx5s9wpK5fL50a76AdGYAxJNNU36YonZIq414aJxER5b9
kISufwe3bFdpgFuVxqMel2OU2BrtS3AaVtlCGzgHzy1dl2dCTVCoyfqwTia8FnlPv0JW7FdxEpvH
HO3+Pohp8FFCgf7s41eSwltw4yD5f4bnJr9eQPLvlTNYdbl9g0DZ3Cnrr7TIjfQDrIPtjjQeR0cT
xGKP/UAPGDOmqMoziFPw2+d5DPUHBrCjyhcMKiM8xVuxtIF88vI+fmBtFIsyBqp/pdQQgAqD0pJH
0afVAv3XNVfAg/RHbFBcuAocOFxMz5hopVDvdDzJOLk1rB1R5ac8v2iT9Aj/M0QCy8rECK4BhKO8
jVdIadb9HMKrEVaR9BfTXvm2FWy7gpB7NY+0W+bkUzLEkh+YzIWJSxpr33hV7pJ41iheHGoWcFrQ
RzASdKlfQXgXbGgbc3/tSs1T7S9Xdl2AYhZpuCS7OB7m/DUdBoOiMireLz3qWNL6SYU+DzqFylvT
poGgJYbGCnJktPFQVa3wQmPRQMYeJ5CCtkp+8UdvzaYKhCaEevWk5pW3YCy7hkMtpBp6EZHjGRxB
gzSs2fzx3kW5wQjTRUuq9ZPMZ+pYBSI2x9wHy1C3sBvG5GRlNc0Idw1qX0V2Gj9avrlgLfBXVLeW
s4zRkhWbalEZDhQ2SUZKINaXK4nTxif9vm0Wl40frNdsYVJ0NOf4HrTwWbqcPDNhYD6xdaJ9Wi4+
yTO3+xt67meDCMg/GKjxmm70mGCl0+RXf9PgY+ZgiyKffAYXyXfWO0x5AvpJR6KB2nPO3SBKX8Q6
zIpM9zAiFT14lKk00bBkj+wb0fX78/qZXcZpIXUhhV0VKTMgD8EV/cwZdskKa1LTZZ+5VBdvk/hD
+CE46fEgehJ02d8QlT9z8pcjwsaNu3HxDoPyvWQM/Mj3AjTMjQ+/xBfxxxHdH6qaKBk0qPkpa2ML
EZzzFw+Wj46BrPzjo/geoHD3ByP6Rw7AJ6ngrGla88uX//leCvzzH5ff+efPfMtK+O+vEISt5SS/
mt/+FN51eknbmX79oZ/+Mo7+/ewuIQo/ffGnPIf/IbHh3ZfJ9uZ/+OZPcQ4/ZY38I7HkW5wDuG74
LP6pBfhToMNfJnH98Jv/SHTAK+dDLDWYeBO8G8u/5A79kejgZZe3x6RIcwiRMoVlH2EVfI90wNu2
c0hZ8KFnUBfALIUnDZTyJdUBuX948jC+/HdExD8u9KdPEzkW37/+MdXh5yc6wZ8OEEKGoLoA/4+z
C39+vki0ph5XnjrkXf+1lQ3Ze+BLiy4HkPLD3flfHumSFxP5gKnwnrBfjtQP8RBvS4AjhZBGCh/O
0UGiyaWt/RtDzF9dE45BsFwypHLkl+//oGNqjAfVjOLqYGYOwtP6t5MTDBPE9vR/viTIs8IYKh4g
bzjWzwdyWR8QqTd1WCf+lff8K/W6rwz//VcOk+RxgIwPjK2/3DlEMoDwgoQdhMBMagJzAHIBUngP
l+5fuHV4VlF5Qb1kOazfP19Ro1BPJcaDg6MCIAws5wWVYX7WsJ79/qIuf+kH+cXlwcth+Id7/mIm
RQTsz0fKnMg9Q2Z1aGcwEpgk363N8hR465NyaKV/f7BLXf7TwVC5L95wBJr/6qT20IFgbUp1IMBy
qmyC/4vlI0xIXvfm540oO+j44HiE0fD3B/6LRxFJC1ESId728vLvXz46zBk27NtBHQCZAE3VY1Qk
xONPHsP//f5Qlxv2p2tMshCIOIg7rOqfb+hmmV07NFAHz476IKzCbB769OH3R/nLC/rhKJeN+4e1
hW4M/hrb4yhkSU6hXp6cmIfjoP+1W/fDkX65dTMXrXQDjgQd+lpBcf62XQys/4vldXlxyi+3DtpH
SIAIySAA/5NfUVIB54BU4qBcKCvlO+9CZ5jlbovFWhPqywqSc/hkodE8+KD1K9ZHpI7GeDhejM8p
WqpsqfOlsaWWw/wpaztRZoxGV8CtAkDO/OuKdIWrZgvctcom4PVqAwcWEqCzUl38qS0Vtc/nsLTY
MQ7ZMor7VZPwA89CeZVQRl+dcGs1iyU50GyDVX0dyH5meJ45XFNNOa2A2wo+LHnlxia+MgYDoeX9
UJswGx6Mx+KjT7b5EyZnsg9MinNPAxyFxfI055NjZZuBv6/XuPc/Mt56ZTfhfDwEmrwJePkq7oza
SdKo2ybcZGWgI01LF1HKoLzvyQJ1jSH7lGq1G326wF1sc1BoyiuhqxTwtqJwCZaZEoR6COkBikvb
dEOdptgCACsFO4O22JQODttjjEiNPdObPCHOR1a5GLt9ToRXZjBRfYAeKjktTcBem1z2T+nMYfac
IvUypiL8QHHtYEvmQL0oEdsN5+QgI2kzRUwZRZBQF0sae10B+W7/NM05NCXeJO49rzOvFLfm1LJR
AVZlX/0An6llafhB5N1XUCn0waSbvEJzibOfJnla+1Dyne59zEuIsO7bO9alyzuQVvEVKjp8tk7A
F9Jg+kMb0LVFH9rh2DVQ+AFsa7qbJlLklsHC8jX1SHATSIabaPsE5npvzvPi22PfT018BByWn9sU
t4wDf/xAbcvKLW7XEobt5j00KbikJuv4K/gDbLGwcVY0aRk0YnCEb6XcdNrDfRT66jqwTpEqBbKP
mVJ5SHMK3JSXA4SLW5H6gz5DKLB9yKFGeb8MXHwNs1YecY0rejRUTt8HxASlCHmSYRq8jwaJ5yfR
foKZKU5AB5K2dXJnF0HOkDtElwgifASGAueBpE81EmoG7pWQspGnadRYdrG/eaWLscUB78z3JlLO
Fkk/g6mBsbJxezTD7I3MobcjA9ZRmknM+R1x/X6C4+fdrIl73vTG94mypt/Nng47SGijZKs3BnHz
RcU02yIF2/NxI2r6HG5YWzFwj6Dq52R6BJqoXhoWJ6ds7VFD4YxOYCPxomPqX2AO2Dm8EixIfEza
hr+OMO0dF9oMtV4wqnHNvoLFJ2capNERJxLsgkasGAenca5a0Ek3DSdLDeSegK/CJ2QjbH02QlVr
c3gB4U6kD4DqLK+AlbRfIN9KDgNPQfqmbbqdwZ0+q2l1+0hIAc4FPrp6m/PhCAzm60QhCxk9A9A+
6PdEN19gs82qdloehjE8GOk+WhgPQVtAcGepSk/YCrP71mJRBgNOC/Jnd+2g1qgbjnUeA8spQpXx
D3mgtpNPlp3Ysr5sQE2ZUsww3Rcc1FoRmR4PNaricgdJDhgEgJm3EZrK3YgQn5rbHhZQp2DrnxgM
7hrVTczG7YPLvqtiXHco2Bvyu/LbfGbJW79M+X3kTHADyV7wnkGndlwsniiOgvoK0yoix/pVVm7A
5ScTRNOFyEdyawY7f5o8DaaqmVBz2pjn90EKxgfz9RvAshx8KeoHfJTZPSBJMF9aI+0gg2MCdJ7N
76nk+hzMFpXsW6dliR73vS8gW1gZihh0oVU649BaSkQoTDliCYJg/tQmw5Ua+qFoAGDhCYbJU3f9
baSM3LVzlONDEOp2ulgjOhnKUw+JEir52NoOyWVxyTPcnQ4IYAW+Lai/Vd257V4Mz4Mv/oxq5S7P
SOJvwQ2nprthydLs3AriKZvRSRSeZ5Ib1iS7CYEqpUMgEQikDRXRSMBlWyofuwV3aMvoUC1+BruE
N82lxSfMit7X+tBgN3gPEQstcwAbR7pZcT9Z1B6vQfWAB64euBO450TaXcQSZExAhHwT0dD/CA+a
OTlYz0ou7W0OrvKACDK3h9mN7JGZ410b3d1G8BM9e4xNt+vSmmvKtg+dH80fcr7mVb7Kbh9vCA3a
oDyqhxYSDfD19K7nL9moRdVF7VfZ0KaMTfeI9fyE4LDmEObSqyFgGUvjRwpw0AReWa7NHsX9o5dI
W4QZNj3wz/GVB6vz0zig8uoBFccXefC+g1ZMlog9A2D9rcim8aR2YDWCHWavueAplATYt8GmARux
BxEmsd4PLSkQc6Ng75oIQ5pD36OYMQx5Ix4RRkQZgP+6QmSHT4pcZR1wXS10tbpxQ2aMijoB+Hg0
sAohNEgUkII9TiIUoC4jcZSZ8VUpczseo36ylQ0ElAAVshpklp5WYF1iw+bTa9Q/kc2wK4RzN1c+
Z623j6FfaY8zlLJuKUJBXX6MnZVDQcEQwtePXlzbtIDPMvsK43CbF7nj4otK0qYIuia7WvJMBeW8
Ej2hu0n8+kLeMdyDjAMMg4nN3A1pBlyQxWACSySssNqoVsfVBo2LA3waTK859zkyeZb+YWYRYCOw
+w06hJXGHUy3qzsOPeMVhLUf49zCIchY4a0RqI/Ea4FiYX2hcLj7JGHedYDsKFaBIFiwV4frHus0
jArJJuge+twcwtEacLD0jYO7AXYc8jr0ZV4hdSJ4FnAC3Fjs0QEUDpDrDHEIHzLpo+0Gy7X51PRZ
YEGbTl7RZwvs4b3nXXULXsW7yxqB+hanKN9xg+4E01I8FzNwY6B8uOADtzPcmDliAPa/b7B/ifDD
FI4wacz+wL0SuCEQ6PBzhz1tWxPbye8PIzbQKg1nd20a62dwZKJPQJAH5I2RB6Aw3NBXcKLlCQs+
ORnAYl0RkL8b1H5GoL6fDxCCIANCgWH310GtCRusAZyPFsETUOKT5qipc4YXVvb2Hbyjwe73d+BP
kyEcBz5GwzhGlAVwjl9Atil2iWhm1R/ciCZsoJZig8J2PAwQmEBYJv8u4exP7f/lgLD/wVdBogjA
7s93fNBocGIoRVBQxhmelgF1vpsQvFUxLd4g/IG+Z2rRDybQZH7bdma5BSkUanOwa4PeK2GVTt7k
Nrr9MmFf//39iP7q/JIghKUly/Cu4V+HcrV00gP5yQ+tEPHRukl8ldGINTWbeYKoHbz2UsN4ioXU
ssDcOEScXMzi6lYFaLQ7XARameEIK0BerdBDF3hdL7DTfrXJKQ47ch4002cOhrc2buwUAkRocmgo
qnK0YHCFBPZCYSN15Q0xdRv0FvjXPveC7H69mGERQrb0T37Xsddvu+IwABQu542Hf+dG+dU1dVkd
QYKOEpr5FJFovyKwDVLxGHYvfjApQ7/tgRc1CzQc4Aifxy7zDh7axiJnyOuAnxHmNG2Qzv1PlO/u
j4n6R8TsT3M2Xt6Q5uD/YAmM8Jj+8niaFTpZ1QXdgWDe3ideI08qnv+uDPwJscBRAFQAtIezAEFf
l0Xyw5xtO+toCqnvIY3RPKcgpMpBpaYcQ5iiwXvJqFihV7xpOZre319g+IszDfcYLQo8+HibIjII
4189VFBoQJTfz+0hnmaIEHtICs4epeRVWLTGExJV11sCnd3TEK9PsECPXz2VzLVZXdIgcXQAS4p6
q8GOwEEOkZ1RaCdjrg/ov8mZIZb280iRIXvl0QmD67ez/3+8+q9itL9D2RfUGY/ipVL+80n+E179
1GkM093bv91++tR9RvzwW/8j3v3997+j1lmGF2wDLwM2h+WGaCX86e+odY43ZSUIUEWy2LeA4ktC
2z9Qa//fgYOilgI+TCNYN4HZfEeto+zfAwKtA8BfZG+GYHf+L1nEeA3Dr5ANUK4AYVtYGgECkX5d
H82KBKyBNe3VJDJ7ktBBRMUQqumEcKe46mMDLwm3UfAOxmDIsBoIDiHdhKwrmA+wrnmQXVKbwUlB
9APelOzBctGTpy434L4ukkgoLwk21iVBfmIqoN5f0GFcTXTL9A5IG93KxIvntCB5Atd6jAgANMcr
h5QPWYAjjY9DDrdWodcG44jIm8dgmAgtXKJpSVL2TOb5KZh6miJcblofN+Og+Z/7ddc5z68gorX3
8HYHRywnTFdInsL6gpTHlZtHx3cIPuvO+JVAVdq/KKmkd99RxaaqRaDOQUejvN7mdYBkK/I/bFq7
E4v89T1Va7Rb9dTehQQ6yoJslyvvBw77m0i7Clb8HimJiRuKdl7FQ9PCihpCl1+yCd/O/DE4gSV9
lFwmBTL13HUer7vc9aaEXE5CKSEd5N5dbB44HOt3VAbRPQUlsBQSDvFghxRnXHGfe1tFLEV/nLm4
DpUL4FEb+wrnzKtoAk2LmiMKqMQycL7RB3gt1CHo2nMWQ7sb2Pa2yZGQUoWQ+vdVBhVvGSdzXKCr
2+Kz8ZAAUkxDaoo83aChEuZA5sE8xmh6GaQoW1B7LsQYxC59p56GBJ9HYs9bjkGZ+S8dSMfK4lpq
jFtPdFj9I5n148ohACOrP7xCWr8eMQNkhVjztkr4WjeBSSokiDbvpniIhotxoUeujRhv+qEVuNU9
orXQ7Mv0toHK+A6pQ7Ty2sy9UCRM3CNTiNVJky7ndVNfDDJh1mJYt7SmY9fcbcD5jguBOBJGhTLK
g+WMHEwKI0dKKzt49D6IzDNEQkOZmIxftammzWk2fu/u4RuX45tumunVn0f7tWOwjqRCJSfWjNED
T2NWIYLInpNpGlNwiQK3bEaG67UN/dd5ie2Np0KvDmf/CyIXX7N5llMpkmG8chgDEPQQ+bcrWmlo
FPWav+Tol99vMNxB/UD7Oh1pb8tNWCsOfozoyB1N5dAjiWWeX9tmk34VQIak6snDsAHtkQ6KDZ9y
nWRG1EjVdf49wCtMl4hfPEMxiTlmwTBx71R4NyfBC4J7XnxtC42o41pn0MMcSNopUsZZO+r9f7F3
JstxI+mWfiKkYR62GGKOIBmUOGgDkygJ8+gY/envB3XmbVW1VddN600vapO5kJGUgoD7P5zznQmn
x15NdPvVit1PSdz+wL8T41VB5x71GIMOVsnC4SEtUUbWnpsFeWrrh4Qz5853SHzHEOlNdNmZ+fF8
xM9TCR7mTZGEFnDWr8ITMtm78dInwdi371WmtOO9H2Cewszc5coYP8J/wA3cFS0GB2MKxWQvu1H1
9qtppMeC5Xz3xCzKrQ5jrIGxcMc1PxeGmhcMA2hV/EVtrKuwjDhyjCY9plWsRV07zL7tKEqotbb7
avYVOo9BnmuVKigZRLov3BLrh828zIpXijZ1nXcIqDZzU1m8LeAtwirv5rObOTuzHmhFmYRhIhQm
w5Y+t57Spiqi1i4m38YwGtAsmgEen+6UFwbugHHEEGSKDJhGlVznyZr5BHIpP3Wlah2twe2vC1qL
lzkJ07E8j0wPQ5iG2LaypHGjRTEqxnNnG0mLDrEnbHBzHhcZywiMSXsuLbW5aiUyR98ylaX3uwav
QmiN7FmPTMVcTqq+e6KnNT65lpsGNoS7MLU0tNJrKyGzKHED86osineZe6NvLs58tkyNfrOfvpQF
est0GtPFt9jlo/iy6RPldCtlsv5EIzfxp46zS60Ef5+TteN+icUHLFAEKE7qMf61ay1sdHU8xtWK
SaCJ+wsK8C9cLPZuHsrpUMsOOXsZN+hBh3ae7aCqsuFDr7ltIhKtxQVpo7ebEu05cWz3AJNTPWeg
XIO+dvN96TDRT2V/EK0L3YYLNqodTCTQpKaD3tfqUYVSFMRekR7t2Vwi9l/qGY0yKOjNMSNaVb+M
juadl9rJIpQ699iWa+CIxNnPrSdcxJXZzzFbxwa5omsixOLsnTWETyQLdMcO4b3086SAV7YYj73W
gPNf9DWweEWvWCKzW6Yu6MZLBm6rLLzQwq13WpkQ7+axOy8V7jEVmd13KNlQ/qp2jvKybC+DYSS+
HM302Evvm+sN1TGx+u+dl4zsLOZvNDojE8lVi8aR60br06NL9XgY59IIq9i9TVp8xwVp3JCx1b47
TtYTU9Bq1yvilqz5fYR18jSn+ePC53qKF0vnbSxviVPJ3WIXHlcjPjXVtydh7ywp+hCYT1LD3xqx
6prL+tks1tWfRz7XO5rWxD7JHBrXdRVq0kQ6N2fv69li0CypSPdT35ybFVxW7Uo1ShHbyucqUz3l
DSLksoaZ47gyRDOnB+pU1A5qqUIrS7S48GnWQ2tlz5bT23mI841SRhSlCbFJw07UWBpeQqYkzeb1
qn6sDeBTXx1lhzJcV9KwZUvyarTj8lohgTo5Q66dR3wc+25VZrYpFeuhQFsLrNWwkzn6y5rPYEoH
HJIqUt+KE9MtFPvrmrt5SD2XnyYsRmwqdae6u3JkaKxWIjQMK3Icb96tupt875il7MUwW49idbvd
7Hbazuihu2Hr4XgtOoMPqFjBy6dqkrzgbMalm1cDm6+CgYtXGYBLe2lOoSqtEXLxqM0+txvagIaW
59y3Y5WyuupbTfhoXT3X5+ZSd5bgbvPdNXXzQDhMUGVRpqdVaHUSSrZY41FN1/FcpoVyVLrOpvCL
t12NCkbwAToUPVQzyC7bFVbnYU3yJNYp4GRhgaHqXcDo0sIlV/MnF7PAPffyGdWozfSr0TxrL7J4
2fWuah+kliJP7wqgAb669g7S/H4dXuH3eWEsPO0CzLGyWPYs65s0MnNnC2sP92dEjS7RiftujUe0
gxweiMaYDgmi5glOE9hAY1EqnIRbg0sF1JVBZevu0cxM9RWvYB6wpY/TIBkNt8Dka9YTjwtz/4zx
3BuHt4wMPqRz48Fbcgo2mUhMKjiKYwyVCUDc4nvQG6J5GPOV7YaF5pqVVovVJq0earYCWmAX6RgN
Vnqlr4N8PVfDZR4d60iyRYvLEmLOkyjZU0TCqsu9Wdt9hC/fOLmIzaYQqcf6fcEL/MWj5v6sr7Zz
jk00j0GGv+8iVEqzEAdM4l3xRzCWRPw3VIZ4XeOtt00sc1cqMglQ26nHXl9lH4g8t9+N1pxmho4t
w3fGmdwlunclyWD9oWN0CwYIjF85T7MTBCMtWjvTfgMqKlY2M5UT7xTUtW44qFKHkFz1O7zvxn0E
uhBZNorzZnWKqDAzb+8t1RhBg5jOADzn28rW6I66rMcBOi9AJLHAQ35Iv2LhWjpk842507JmsJl0
tn3U6RP7kWZhMxIPXaSwutnpk+p812t9uYA5ljfIp+1zO6P9Ye3Z5D+bQROfvFrF9K6pZRJakGNP
DLLjE7EQ6knFlwqm0urOapfYT4Yc5mBW2+aoowmMlI3DwvCujdba0aj9VTuyrHgMGCWnuI7Lqt4x
sbD2jDfr46JSi7deOX9q+tLYKWrPALfLH7KkB3edV9MN0JR+5pCYQl5AXhZnwjY+cfJBt86CVOla
3G65zZpYq1BRT2vnN8A8qRjM/Nxm1ChgdDoKqKH8SAvbkgcH91KUdaP9cxqa+btdLViNWhbG10nX
F2M3owf+XzPE/0wB/s0UgCJFN/5vU4DHH3Ut1hKrXfb19/b/zy/8q/0nLA/VmsbdSDw56jOG0H+1
/+ofpFFQa+g2Uho0a/T4f7X/pJkTV+CqTI8IrPgVfvpX+09W8Da32/A1jM82uc/fEK0Bd/zn9h8a
PVwovKUmAwCAMf84HkPmLWTVquvBcuoC/flmHMB/Mxs3KknmtRCusUlTbPUVlZjdsbIRfX803UZT
d7KjfwtSLF5egL+RkT5YWFvhFE3GsPc+2mmIH2bbJgdi1VBVZ+NCT1K5mNUrRYgIUwsLD/yt+HUN
5guRI1GL4N2JNTZ/EA/3iqY3L71Y+9Oad+mNQQbCdkXKz7GuGBkNMF7R3lPbPKLE7p4R/C71Qe08
5rMaC7qv5PjYdVBgwM/pNQw8qWrrFSCgFtq9tD5kjsx+KJqWfMxQN6/on503WAX5GHqKZ17Sqtw0
GY5QR9oX+JH+aCV6BEjMeiTvoDxPhscr37CIm2ah7DXWcVhaYurcZpgQsswxJAAnyafA4kMJloW1
udLbSPyriu0oXm/Vn0rL+Oz2fMyaAn/IH/VUPdVMKqlRgW7r+gYnBbTic3FpoAS96hEUr40bQFZP
qiwbHF9u/5DGrqn7k1rUJ8RADBpcGQfFnDo7tGMqtZhbXTnXEkitDl2IT6aTzIPaUl81xxkuY2O+
Cag8z5oQtbt3+xhnPOEcCT5ZmIp7/FHGC+2Ovsu5L/dVm+TbSjSOr2jCs3A11ILDupZXy5rE3bEb
N0ePElsnA3cAqnq7jsxKuzvTI5b7Glm12e3NRH00qUsxWTa6cdMUMb5jekk+95WxPExiA+tUdgQu
GuR6VSgYiodqjyi5POE7iC9em9dPljqY18LUX7N5A2w3aoFpelwJz0riZwbzXWQrVnWYVTTOjTYE
RZHnd6oH9WFUhBPGiznjY2n2BZFPUWXOc5COTGBi2VSZ700NzmN4AdvwqvjJsOkDX4eya6C+YIYY
Su3OQ86kZlm6o5Ba5cvSMyLNteawAO0e2rX11PC0YWb3zti5CMdxO5t5hXhj64R2fHGUXcqc3reI
CThgPmHUPuK81EZc/eWUKm8wpZJjW6ZMq8qWxhdw/slxRRdi1V2jXsMaW2KKuRlTx3PDYwtN3aZX
b5FC+SND5HBLXygCvH1WBCpuua84W/wpyfAd7m2UWYn22Y3LJdtRbs0U4pYmTZtl/ZwmqXufbWCT
bbAC0AH4ohfW/ExZhOrXt7oi1V5AwLC9VK08O6Pxd54GN43T18WU1Kggcrgcaw99oI+1duXns+72
3FV/9Yy2gfiXQ9gIehA6fWRqjWK9LR6hYse50VEelY3M+dfkqjRxtTV0m89TlpnzM+L9EVpIkii5
caPBn/J3zJ+9rCn7fzUF6dYgrC3++nD61TfwmCXJO/lmCdK3VGPVWyhNxeP5q9tY2L7Remi/+hAs
jE7CCKp23Qhk1lAkB5BE5jsL4Hn4cApPK+x3PiOPuWS5OVowXxrW4tdxMRj8D/jIES4NIT9+qpLD
8KkuRghuamfodqAPvR7zYmlL9Pfn9f8z8fj/iwr9/0OB+SZ65Vr71wP7MzP68aNYf7+m//yiP69p
VyMtkJi5jUzJxc+M/K9L2iOZmOAPT4fLyL20CV7/vKQN7w+N+TsLNBVBLORBKJB/XdL2H6YHKBrq
CmQ59mz237mktf9jUaarGo0JRjlufE3/tWb6bYWFYzjtOcyTE736kKK7Y104a4ncEdQ07DPoL/SZ
33K8nMe2M3n9ceh4d6auw6F3KlROndbt1SFT1X8nytX/kXTJThsOMMZ+V6WIMSkitu3bb3+1RVgr
VbxrH53JapsHzyvUBxfhB38HJbYKTrHmOdNMhTQ0ms0hMTxfaSemngtd1He3rrUnoVluh6tydSrn
VbZKcoNwS7ttpkJ7r3DW0xMRqyJ3crIVNywtxLgPlbBcoYSmPSjuYaMghyYX35CGhCmYxRKCvi76
z+k6JYeGJjCfER6U3d2NBSIqxkVMqxX4xSe3RydEpFYeLb33qXMJVxojqFXGI3vpkVQCZmxz3wGK
9kqdIeAICuZbRbt/R03V5P5kQh0KspRgN9/FWqftplhPy9NgNGXBCgJNi899aT7RDobFnDA37OMX
pG7Knoil/sTyWduPoyE+iEXrIZJbS2jn4qwlzQnSuvjk1NnyqHnLuncE8iDa1gkv4aQwB6H6ghaT
2zfiItZLnaQ7iAQENaYUcXfAAO+qkWO2zETThFtvz2wQ6hMDD3ggLFuVJzmiogucdBUQwaflkjjy
WUVU99AzR2aC59V4VWdbS3ZMNcxvvUD7j2dc+IsFxwa3tZrZd5JY2vsEiT1gmlQ9WvjD0ykweq24
GnUpjM/51hAtmpI9SNnh9I31Xbe1TevWQNWpQSu1NVVkQNW79lenpfU2kpit/YIdqB0WI26pDD3s
uFubtmwNm7m1btrWxPGpd0yUi41XRouXUDWfPArdE5g8OsB4awbbrS1stgax+9UrFqPSPuMGkzdj
ayWNralMMEPuzK3RBPyd+f3WfJYrdl/9V0fK525S7259KoaI9GuxNa8Gsu2ANUHvk0g531kgzTdP
xy5qzWKMyq0FNru0jAZF1j7yIoirW6tMEcPu61f73G+ddPmrq55/ddhya7YtvkmgLKXiYyimg/Zm
7aue5Ck0lq1Hp7C5dlVqYhlc+oP5q5kftr5e/GrxY3j8R32y8z7ETbymgRycet1P5BCic2M54fqQ
IB2kbV5XMgszvDXcwO3IVUWsfLIWgUbGVMrh6C09a6oWSlm08DkeJ0f2AqUd4JkEMMF5SWc+PXNb
4plTHuViSnfwVoCy1GQfflTzttjLyrn/JOe2vuDtwmPdyq6gSISpYDReHOhutr1dIP1MPynNeNpv
qgtKTzwNkIXUzNo7BTAObvfPhJPJb84kFyJohHlk/df4mb16VdhqACM4Cef3KSXq0G9de1XJ7JEM
lousL7wgmeuZYFTRO19qYG1jaHWQRvwG9unE7LM12UhIINAVLjxKfjyd1YWcywFW2gpnq6FEtELB
IVIFeeyWDxYQYzgNWaI/iNJkGthPzNdknaIYW2tRPpi8GPsZHSvykoYcqR3u6haSfS/tGzlogmw8
r8z8MS6rl3iou3s2GkMTLaVuXGPQlxcF1aEIHYNKNXPz5hMAL6UMtTEzQ7Xhz22eURY12pqeGHX2
1xnQweMWvvIZP3DNJH/QgmQdq5BhcRFxPHP40oUUH3kyUJpkYM4K+q7efhTZWipvrQHKPwDJ4911
Y3aziBVQwi+lhUm9M9XK+9FLozvhVZ3fE6zOiPm06a4hdDnAygqlYiusaMcmPQDTYJg3dKl5Tr0p
3znz1D8DeiGmBklv+kSDq782qLnvDn5Q7SCYSD+aptmCSQQOQriWk4ovTIHhTppazenQr3kZIb4r
vqY0dxTLVL3Xwa2IIku0eWMEMMPDIr8O6YOyDAr740nw48pkmH5yvnt3T0nnXefY4gvicH5E4qkI
gTmbd+wu82NPREDUzXQLnA3LkRiN+G0qJo3/8NBxzvOS47tlCAgkjR5NouqHowXZABGnc9ESy2PD
teopA1KhdSfIDFl8xAI7ngfXtn/92g6KCw9L7cFkjAb/yElzIvxHH2yU53B2zTYousV4ybQBMmfr
OI+wsDV+avWhd8LjQbQK4wEj+SWPOfqlVV4QlMUfi2hwR4yVb1sgHBKtwpSr1m3UtmZ+W63G2ZuN
0vIFctEfal50E6yLO98s1pKBro96CJxQ90fc1ptdTflC2Fn31LOtPptWZ5YBiTf1O13H9DEhpWSf
Zjlhz2Buv9Ul30qlaD54Spk/mquDi9vMncmNaD5S0EfTBA7ANfqz4XZAAsjQZe2oCemY0bgqtP9z
1XvbKl3ZIJVyVF/sfBjqqLO74ps5OEkRrV5NVZ2YCXVzLnCY+0M5oGN0U2f+CmWplPu2YNsfjJPa
v2eCnBlKOH5d6VfFzKcHRTWL+6oSW7LEDO9y4OqRYfaODGooTleRzey3NQqvh7iozSMlVvMFpsiw
G/CBhA25MvilyVZFaG/k9RcD+zrfM5u+6yAJI4ItYV46aV9d3U5oF8Fxxlsk8N4ncoIzRt3FfAON
ZcwD4ujFV8R674JkAaaTiIYCVKbtCVyEAsNjdhXTN9aFqfRYxnMdKU1X3edUHW5Nnq9PSEmy56Wc
VCO0hcbmpy9ZSo5C3BNv5rK2XOtKTF8aLg2v2CWjr7RCYjbBqLHUgQtpVWYSYa2YQmzdzsecLx1L
ow6lVy8V2kqESluBael9VOWMf1ZNDqbfY2Q/ujk+AR/dsn0ZWHeYrP/LUfcXRTqd7+T5dMHuTU82
c47krN1M2yJkI+9f9dxZFRzXZmXuRy79J95alhMqz0AceU1pn6a85yYws4wcazhY5hIuuBljrlaT
+oskE/d5WTQzbDpHETxfq312+4KDNqWJ3LsN+dbXPmVFEnC0Vzcat+WlZ2RyBwzlfOliNoCNjYAN
nX2hfJgaWRAuwtYap0u/bLmTlWr4qSa5MjonHfcZGIVHHYNvdXLbzENn4LQ/GSubWVCqiXoEMANx
FacGoy42Hmq4jF1qDGebvrax/6PDoh/LhvXfTWBpG2g3/nVbd/vxrf9KIuHvbR0qwu2L/mzrPOsP
dL8YgreAYgYS2x/92dhpqvkHblPUjy7jVcP5TXtl/EFHhzMYkeivno+W78++jsTIvzNsdTen3W/O
QhWZlUpLiIeRlhEy/D8PWw2oMSuV5MWopDelV1n05EeRLGl2+VpfJicz17Y6ZlNM/tiouN32wM6f
LLe3GS4N8XNZASjwa/76117L7Qe9F/ZlySkXOROVloAlXm1fN3plB3FwfDNFVd16F2pxOOkQp7zB
zW764gIVsnoQokSQ6UDjUiiLq2XcBuKOsJOp3U6dqOWLQq0fiU0b7x5elxz2WFK89Os8n0yld0d/
6e36TWUxj5o5VeCwuo1HtLxb3Xt9eLHJBD6yA1v2juYkjzZxoHesMf19SQxqPxqXBxkPS6TMxnAq
Wk8GsF5BQNpMRsyUHs3Piq78RELC8tVxqg6fSMMRakp7eUTPLB5tx05fu6oYGa00eRuSE6nvvBTQ
mGN16d1a7DyaVPKKfEWtl0ufzPqFI5o0yIyJnabpTu8DVmaPbLTyEyOEIlC15VtBUS38DVRzUJUp
u3RZnRcbnFh8gc3B4LTjd/i5LPLqBqqNpmtI5QkaiKaDejOYG02uE+TEeLk+wWjZJhDLD0qZPMwM
HndOvhShTC12rrgoD+rczJclRTREFjYiVK2yXX+o5vWZ1f+4KxavCAa70B+I7xYHJMf11enU+WKK
ej0AqTa+5gTpniBuDOAO9XIJGJMWEQI+GGt9yraTynaEfdqpu46Au7COy/oJc5PxTBjg8G54evlz
1YX6SZ9G2OPFUm+9tUJwjbNjrT+88VmxqQQP5j2y0azejD6bdprbEi0y6ERJ1QUETNVSIirJ5Xs3
C/FA/dJcSCdcAvwTmKlyHpwEsp3nfRhGDmah6zWgP4qkQQwWFsyRadfp06ZQwsAMpSQCnSZxtjfT
zhWp9NHZfuUqdc/1iJfRNKz2ZoKmAT7IUJeomjFIRQJ8UMNLG02Kl19aaZqHMmndg0o78SOvk/yR
yT9Vb5HIh8LKKTVzK1Y+3MZwKz9OBDT4brZLygrHGs91ZjucX2kKWpkMJ8BjOePW0nrLtEp9pXFY
LjAQ0SeQ03jNnJbpH7jY6amH8/HeleDMfKVslzNyhOSTh6rxYetverdN9tPk1I+ZKoa7jtwugv46
4MGYZFHxTNJxWw0JEIyWF4s7nuaSFrxWZiozOz4aeR4fmUn1RzabbCPQCpgSYV+34Mbr4+qFY6R9
XOtSHmq28NE0VlaEjEq90hPW8x6vYhs4BDlFXJfdA5VQ8tCnph7anW18KbMSMQ7v9vIqYiJxNqjN
+mzbhZEAcyoVzH9aerDsuDqNEkILSxyMMxDyOmvagR9THzDqalqACK6obkrhJi+ORuIzuM0mZi3e
dTEnSdbKUFbN95LJmuszVl+uhgTGxq/GygocYpPykkwCCX2uWZQFpZIs8N20HIdRjgNvx6hdIrFy
2+VJR4b62ou4Htnlo3DodiVtmrpcmSm5S8YvLmHVo+96LFnIwZJ5td2ECQK2kGfUoizUPyNkaYf7
YKTjdKDY4m0/yVYXigwGRIdLGwKIK+bnPl8S98NMCjKEsfeW6mx9rqZ87pzIbS2l2CnjOOTfV6dt
tQJ/rdb3XFxcbv/ZxP6bOmCrvNma/us64EyR/1X8XgX8+SV/VQHmH5YLNoAxJXcuWae/VwE6VYCp
UwWYLpWCxcr3rx0sI+X/Pc7d3DPkEONT4FDFSfQ3ygDtnxLfLbwxEDUwvmlkzbqIw7ed7G9D0y4e
XPSti32udAIggm3ZO4e2Nq8zcF+htAP1tC5BOZM+YQDjaupVA1hnqUrvhRLQofZckiijVCcBSq7n
CpVLb8YHNx41iKzGZKGh6UrZ3giEYjG9q/qJxdZtUIsMkR7onRldMCs5ApKhdVb2ZTI78UFG3NNg
Zg67KtQyzF9tZ1eanrfuCOsMwXKtz4orpQYPMYX3jKStVlFtsCGWex3sn3qpAfNbKJxpcRHxiEwc
Skaq3SOz4ILYs9h7F6U00qAX3agFiKk30WLdp1sMrffGTtNs+BGrLSMkujpkLWw8EI2BtEZGk7kP
RVfb7x3R46HiNfOXDGDeo0SnCwB1tZDtpJT4kMiXwW+MVOEipe/dFwRQHvOxTL/YwuredAHgzGfN
7X00nvtRLuvNhV2Y+Rj41iP/ia8T5ICHzMrUA5wDLRpywwuWDRiHfdTrnsa8Rhiprivy8jmZ2EKD
MKpADjfMY1E1InbTADjWiqweR20ULwsy06NO4bSX0lmfPMZ0Jy4pevg10xeGfJQJwBny7DvPg/WU
k+BrRBPTnoe0YhW7WDbCxWbRLjNzok+pdEgYd0egNdJ0gomgnCbAZAzd3Zr0V6UphenbHazcxmQN
D8G8CSrwSMcJ/P+5HKx1CrMRVaCm12ME7ZccCgUxljEbEotKvjTBSkrfFwXs/w6YjbIn4lgeiSyV
Hww8nCNz+fYZSGJ8G5WuuTRKMlaYTpX1YRmlPWkamjhz2Orav/4/FAxF06ti6W07BplaOZvFevLM
uj/lLaPT+lTFYi6b0BniLvd2eq/ccUVtzDeA42KWEfQ1Tf34z4n6P+msDJoi+p1/faJ++rH844H6
51f8daBuuKWNN6N59EjAlehj/rutsnGuQP7guMTaguDlvw9UY1uK2fyRDqJpc67gj/zzgNWtP+jC
2CaZXPkOzrS/uS/7hUD6rdGidudQ58zfdlKA4H6trX47YdFKK1PXNCopfnr/Oikms5Fy/XA3xB5O
jS5KFYa1S9UUd2d2r0K005s95d0z/o/nTu3FaYQUQEPjSOQNwPdWUiJjRuh5+kiSpfJ1dLZZiN2g
zzJdBu4+bKpEPNYO0YpPppkVOgummuzFI/JWV7/h81Obz/C1dYi8SiEbg5kVdq4rGjzVgR4/zXJB
tO9BHzc5EIqcbYNM2Cj47dz33Wfi0QeKTDJqSu2UeotNu6XH3hA5qWqKHaJ7vT0NZpIBi9+aD3XL
e1pXL8qA+GknxM460lFgmwUOba0hBBSvIzIP3VmtIwoMS42ZnmZO/ileFYXFNpz6iRCgxmq+5nXs
fk9QUTqh1MUiOqrHhro6cIWTqc+L7Om+Bv4KYk/QHRhMkmpEMNpeeo5zTU6ANFk77CaVIRGZc/lm
VG/yQ5U07ftSZ+jlS7K2D5Ac3GjmEn/H/2b6rpGk9HzZc4LOmV/WmBP0WzeHXJ9fSKUx9vkwM6jH
GH9gsUaXQGZG+opOck6idcqOjrtcG7M/p/M4voqkqhmpCRCcC1aEevIYNSf2x7DEM9LNGV27JQKI
tLCgoMssxcsyDVjSPS0/kUzxLcmaPjLiYnzm5BU+yNtqP/KRKvA6UL238144KG1cvd4TlXWfZPaC
rOlnQ6t5lhj9tgTWm0w7gPrj8I7M78QQrD4Uwxa5kxlMPskxEegVzm0LxIaI0Ef8+I1f6MVLCyw/
HHulQS44/QBaYl8rW8aPs9fYvgBYB8ACa68w4pDA22JvTuYv/f2DjvgJYgTAyoTwH1xRU3oBJNtf
3WHWI4esRvJyySivF2n5EArZFInO/ZaN+rSvJri0btotp6Vf16jtLOVOI4gzKE9+xEbcPFjK8GwN
GVQMNPt7teV6pLbPNs6G7Y+ZavtGs6KorK1xN1CZHTkX0l3PXG7HmMEMrFTx2PXMPxqrqEigh00T
c3b4aMcyuMBL9q0xzCaYLG7/JAFiyrhdhE3D6lbUw6acV8i+UKcyQjeU+a6+fNKsmhTWEipUGR+l
rEG3iLbzrUF5tVaUVgbBWKe0s8g3bSF9ECnafxkl3bpG3VCwOPbF1JH4SjAfcFJw62fbHnjjx97t
QoMrDoGpTVTIBJPL8hs8AknY5xNGANI5lINeqOOdncjsPJdm0T7aql7VsFfJnG2pA9l30XjFTuyI
QCPO4hMhSgPEBQ3XS0Yoz6kek74KVoMY7pAHq6CzQ28ylp0RqPE0PTKX14IJfAR8jKnUfNZ/6/cO
3IsaJfi5TuOQ1Qd9oI709gOP1hIA0Nz4//xtwRyJefipdd2MbYVsrZ29jGP6kzbS412bvU6C9+ja
+YYQQSDf5mlhoGGmcgeOQD2ntVcRR++2Qdop+IAIsUFzPRPsmAMCJ9Hza056F8EOiRJZBrwZZioJ
YrvOiGJPlnt2lpmvu/KNOa73gglkuZW58pVX6lWHAY7hrGjYvA5kY3TmjWigImS2nZ9rhWAC4RKz
oLfZSwVLtvFZF2dX6qkJGeEojRDZlfbYVfHnDua/CyDH8C6tWTYnzRt2hmNMF2Yb7Z25nPJcmML5
qldWFoKQ6bBTeT2I9CTlNSZJTI/ipl52a7mqBAasDVbBAWwxgNJbKSA68X3qXcMQb99vb21BtfdU
ycnYxZ1FGd6V6d4pp8cyNbMoW8Vh1tRUJwRdbneJdP0VK/ITO9l3nPHWwSRp96PXxRNBW+mMahL1
OlzSNxs2q49aA6uYMR3NkriOYtQMgwTedvgZoz2LcmVQzojbUjyDoxbWxNBG7SaVXhM32cWMuMEi
r7eMKNIHqajTdc08trLr6IRZvTC1JwUK/q+OON3UE5yaULLJi3MDLyd7rtX6/apguHSN4eqNnFrS
wMPh6YS+q8NSH4fCBOIKPXrbvt1HgEl+4TawzU3iffi3eYduWfbK2nlHCPAxkv9FZQrgVR8rKW2R
qhgDMSY4rlqBIyavmpKsCldHu53lXsgqbw1ZPHmhGLojcyP2HEr7c+mcz1CCm0h687hTRZttgA0J
hNkkd6Ze0h3WuOWkFN33qZDXEovAWVsQYEjWekEJu+tBpzK5YCRoolpd892cDepRWpZ9UHAu+V3L
QpS5Rha4CctEOhEGM0VeQgApOO86m+gRdB61S1OQFsMXcFXF2WpjxHqMXPzYYMHcrrl24RkQOBzM
NJiL4udol95uaeWXBMYtFG+QQn6+WvEVU2eMYjPn6Mcy842lA21FOfSPcaHHQco++TabhJemm0DW
VpP3RrN+tl73A3hLuSstCoZpMV8rcnQY+4nupXT5VrI32X+Py/CzH03IyQJGiMkh6jvsdh4J282f
PL1pj6qrywtZ5nwMTvFlrGI15DAld6vJpldAMlwYg/GcZf/F3pl1x4lkXfsXUQsCCODyyzlT82z5
hiVbNvMUTAG//nuQ3d22XG2/dd83vWpVl0SKhIgT5+z9bPSzQ0R/KdU+67pM8k+Czh+EFvgRvVPI
XTp4WBkCo9y16VycC0ssFvbZWQ/29KmFmrwaOOKuxoDPMBJfsDWR5z62ppjxbrYVN3SmfQ9UrCc6
Z8wgGa2GLkufee2z7qIbS/++8Vx+FuPtnerJT8n1uDbyILrp23y8dqHvPHupvHOlJNwjjy6XQOyD
3fsRDsc4rbduG3Kj4yR2HpihMp3jRLVC0rd1Zlx9SJc9TKL9ME6EKi6NKAk4bR1V4tUtdeluJr5n
CE5WdTUwDjtgw/Lgyrn+R9hN5nNv6s/Ey3ZXs2njhmbgORzSurOv3EIOW2smEIiVte4G0pendcDM
nnHiEkxbm8VtAyH3doR+b65ZNQ1KDFEjzHDa/GurbHxkvKgR3ymDjMVYpuSe/pLLK4Mnl5TrNqD3
2dO12EyRfQcMiTCKzjyHz5F+oL9sfqILeAJAgD4qreJo3UT2a84x+K6UifhsRalRwD2jk7ky0GYf
67GCSJJkMfpn7U76s5n7+aau+vYO4n5zJArIu0CSCharlNczChB8gZ23GdgO9IEspJTHWQ7ea0hX
bR2L1rsKOjd5cmvlAEpLXMbGY751Exs6fFXPUMEbr9hWqKVuFSPZhIghs73UKMoAYYVYo+GI9diR
lE8gwaDb6arkRLqPLIX71Ru7nUUq8JZc5XbfKWnsU2Qlxb7x8uSJ1Sx7YovrP+SjNu+ytAsPZuol
R9MdqXjDRp6acjCYahjkgQAGG/PHSCTpBIJpKjB0x+oUGIIXIjaRTzDsDE6iQasaE97F0dYp640c
UFMTBq5uull3TyYWr1e3Jr/FbyvUvmnaXQG9UQ+V7aqM969KCa9H/ZsVLuJWqqv5MVAdGUAcH9rx
PsIrEKw5JxGdCFbNXgze9TRssWt12RkgAaK70enKhzFEY/cB6luCutXX7Kx+T6hmOihaH5OSOto6
gFgupZ3Fz4M3IsmvvP4un2kkbcDbGxd5qZNnaI3lTqHaInB81vmRpBBzg3UtIrzCyeiftMVYPAEg
xCPMf3rAhKiZdAR32JjA7pdN/6ksymoxX6c72c3RGXEZkmJ+aDqGGENxj4M0Xi3A1/3oFxnEirbZ
TQUyvSrCjVUbc44kQNXubqQ7fZM7BCpt3DkkbXRIsu2QWv15Uc4YTklnOfREMlyLGsT5LRIdVV3R
+aBJHoDub2S2JsJYUCwUdRxMSJz6XkAxeKXcTPweOr3XjM5d1UUyAxfZT5VPgwpld1wEKzzoA50R
oszWsiWzkc4ZMWC4lVlHtc9IoKLNduhi6T4taqV+M4/EExwQ0NfWJ2wc4cY00jA6T4Zl2sEjrNIt
zj56eoKG+zqjS87qQ8rn+dABCO5RWd/qpuMsYDXGfnYlcSDdZJyIY6iPpFKnm76zk/M6hQEYit77
WqjK+fwtRERhTkv3uqjv2ywIk2egDv26cILxouN9xHI8z8vcwPe/VAwbDpIBAKamDrVKkyjvETm1
uUUyNTtb3AzZrhXt/GJSWJ/B7lpMdvll5dXmvuLXnt7CSeo6qT/E2kGGQFuL3ngyrkXh1Bs3tpCK
W3EBmIQE29VbVonZZO1eo5uhu5dWl47TFBtGAs5DSxW57TRwKCRZ6TZir6M4bya8tKrb9rl3NOpy
2BDNOdx2URLsVGaKF9fRzqHIVL0KM1amvKp9DMRVvIf6SEpV5frnUMCAboEVGj/lgTHsc+GQShcH
hK6oq0XBs1IdaSi1ENOhsfKGUor4xowjrV7B7x23PDdkxgBh3TZTxvmGhxKLcJpg7CNeBLEE23io
jewjbu56VQVecTCS0N4YIztJOeJTJVa1a9eGaUyAEGx7V4VOgQPeM67eUlYIxjn0OssvdNaDFYhK
G5nUkrmST3H8pa6lcxGGScJC2xBVCInNIbWA8y7C0ilHZjWrnDC9rBvYdMbpJu7M4JKuX0YsbiIP
mUzcLXMQFkyEnqfEtK59dFErNB908vo6emm9Mt2QlstEsLYa/zIzGrXWhZltrTx0CKwK7OcosBb5
SQvMqEji4pm0iufGZvgUD/7eQddKpFo9vJqajdVPzPlIwm/O/UNVD4qDPAyNsGg9YXmABxDJjZwh
BSJf2g58WytR6g8Yr8/iCGzS3LyWaf6hTSHn5wKrxbbvyqxaadveYokScBCC8JQmrftCpESIiM8E
C2tPlrk2So0MTBG+20eObs4rmZY8La23t8zMWwvlJOc5eUrX9B+I5CT6pfe3Q20Ol21HvZ2aOPCa
pf2j/bY+Bk2Tg30c5kOU+uaXseSIlnbpcCicrt+MRiNu0s6jI1Crz12su5NXJCSS+5l3oq+1ieOp
Pvq1pGcvjOyExXe4eUu5iZLmE+c1SrGpXFiXc1ocy74esjVjrekJTxTpvMN4YTNVfKSUuk+w1649
1XlnsbRHZq0zhSN0gnCcmxY5r6FIk+o/BlZzMVoTSpVUPJYGS146OM6ulgpEFJOGp1jjP7EbIr2Y
Zgxr6Azu/byQN10AUmRfxOeJUT53tcckuY3vlLS+2qykuxFN7qqM6vIursQzmrP8aA+l84raUW3M
SNmb2igeNRONr3VN5tMuKn0kU3Q9KL5J2CFqQeJvnjpSQCoEzZuu9qHsYhYmdmoYGAYE03jbWNZc
oYMKQ9pOqAowIDsT3pSisDjjaHcPZSa4LVmw0CXYLjoasBceFAUVd3jieQekmakTsUmrkWgH5hhR
uOGrqr2LLHXrq0E6FNYWrg6AblkCCEXMMHsHP7faLQKF+lIgCz7yD/xfWel/FZG4ddKKxcNP4lNQ
m9lpctlcEQ19DrO6b/aM0pkWyt5BuAW+0c31aU48ciBNC31RWq5zRt34tZZeYF1G6ynoSVCw4Izy
TlDlJZa7Fzj811G7RBKRkDmMxGf0B29o4O3OJ80Dv84h+JHBaFwQ20Ktk6NBTBvvVKNB3aGI+J5c
VLu0/5rAbNdAZpo1lSnkX6dB1jDcBGn7yniCJ56Ikm2gy5vGWQb0xeQR04lQ2UOk8C3XyJsL42oU
zhOq/PYMEk69GZVM1lB1y31s1tEW9DWa65TDmXL79lh2kUnngqQ+M3Nf/5N9lIYjJtZq+phFJEWI
Dh4OQuhklXb2p9AdrDtgwBm06WlU67dIJLf1hjvWPrECSEbejdn0J9XQjDIJAkeS5VzkyjfosyQJ
5j8zy6CPlBdOl7frcEZkvBHJiBjaQ+DorUgSzE4N+6MVzNUuS6b6pbUIEoT9bhc4e+b5M8y0UC92
feOlkoW68szcOKRseGple57GqQ+qzcs4IuHcTJHMJdFJGcjjbILBPlFn8WpFdfGSpJZ/hZA6vGDu
1X82Evn1WzRTEBvtqaENfTNrInHdxBvL9X/imQQJRfOl0n6FJs77dzxT0NloZedA7harpYfkguSo
WiSlWie4H3dJDevNMUPj0kqUi2+QzeCQhMP9FLkPVAjut8CmqJm6A+/BtJXoijlc+Y8jKvgVUk1x
FxHSvEbbeOVbbQiyrjTWKep8PGhLjFPOId04GwVFzflbllPTDehSnaDTu2gJdGIaJvuTU7L+rGSH
uXL/S7ZTVkhrVXK4obwbq9pdM+JXj6p2mrOm8X2IH5UXmKseZ+h+qtNwPbEuPMsKc9flmLjmPaGQ
KCB9pA4wiTp4xn+bBuXx9DRrsx67/diUyflc17XasGEFq071ERUTVraVJboFh9AtlRCrzPMPMVFZ
n3aHGhj3qvkhKypa+E+Ob+s7t6/hh5ZmVssVxzCfb8IIHnPRRq+QidNoUwJL1cz5JrD6KA6z9TIH
3M7NEhyFIyMmyZ0t+l16FCOCm8mgrAdNbp7qTHbgrPpxHyVhc6ORKT2lKRX4xsX5zXndta7bprJw
yP0nX4q1rLrOZ2N4+pYxFTf0ZVCN+RdqMronkibMSxOd0H4ZIQccXlv7Bvmnh875b9KnutYf7oSw
aYZq0fOWViXL6gpaeymoGeN4AWq8C6GyVRCll3T4SRb8JYRK1QXgr05F6UZn7fUcAcyFPFWLLa4+
fY+2MzqleHDWZR5PX98CqkjhoVCbZecjSCelKg4IuyNJJyEdR7rVbjTYdSOSuNns4W1z2CG0ndTo
fW2MQFtojZ6pUDPGHM1uW7cyOwfKWAIn8yzzvJqr8QFmRqdZZZNiExuMuAFlvSUDGjd11tSX7jT6
hyK2SAgaZqT5rems7RqVCo7csbvwl8grurcwy6qxvjep785V1Yy7vqP6p53p0aUx4ltowWSRLuFX
mlkGupO2uOi74LPB5BN4FUm1MnY7YNUkYQUDr4adihjXvn2sYsu/LrXUxxHc6UkaHjJYGeYbB9LI
tqdiXNNvVqc2DvqLt4AsxI6fELNa2yGczF3qTy/RROSdcDJOBn5KW9GCmLNp1PRoAAzYeYoMvrcA
LTiX/j4e6nY9oOv+nqJVZSUa7wB+SmxrC8kBRo+ORIeNYc4op3MHIg5qtsOktJzZyNr+2vcq+sBW
kOebH8K1ppjNBn5DBd8Iw+U5cI3N6DK+ocf6PWXLyvwZtfB86WYz/94Mb1pbT1djV9IHHrJHpuAf
7IjFGpvkNnHAINEpeQlKBQouYuAxYj7dvIVxlZ5R7QQsxcNIiJYTpbezj5GiclzswdhocIHOVzZp
kJhJm6e6bdJrzNNkfIgDhVW3H2CjfPx3bpdtYlw3Zypk/VN4V8FA/gbUzk1fiXxawb5la7eWg2Cc
G1c+JhmM3SI+NiUoIGcwXh3D6y+INiQdmvV/9S3cywmcD6BcelB1+nyocRKovHn639j6/zK2Rg+G
POe/T63/X/7y6aX4SQ787Ue+j6195y+fJgl6HDw9qHiYMv9rbO37f4E/EDZUBSTx/O8PY2sXObBH
+5epJcEjSIL/Pba2zb+E4ImmO0nJgk/qH+mC3rs8+S2+vXwKVEbC/CUSK7Vq4bS2YxwCA9sCjJ5p
PvSB097/cE/+hrrKoP9HDfKihPY9BM/0JWxavO8dm7PVMjiZB+PQzo51n5EfuCFn1b8qxgFG1u+v
xQ19fy0AFzYDeCTP8k1d9aPQie+C6RK5FofJqoIrU6rhgogy+8QwXF/XkpPmHy5oW7/+ed5iknVN
C0GXTSbIz9oqNiMXnasKD8kEuW8VNlV3XlEqVKvKKBh7+8EItNxHw7DD6jgQGQ3ud9pLwqixA7hk
VLjDgIWWXjT6ozRRhwADKXOVQNFN1Yk6b4I22L9Ff4yzSvYFVntsB7o8TYoQkDwjkyA3VPfwFgwS
DGR4QO9PLsMJ3jyLF2kUdlTG+6khyzCJ2mnbdCRmCMOZvwRpMj/GmaMevTq6MMHibkcvZ3Bd5+Zh
FnZ24ThC+us4tfsb0fbF19meq6vZHtMHYXI4Lc0w3yF+LkmZLIb1Ylg/mFUICHxuxN4faCKrZhq3
IJewpHR2e+ZZXXWpah8IO7mCL1gmjUMul5xzZYyHBhwhkmsdhAz7DVF9RgFcnMOd0Dcs7XG/MpuR
/VP5DvMYwRaSGcGYbXSsvBYR24ThtX0GzutO7TnhPcifS4/Q1zHkOV+biAhq7IdF+YmAhfo57SP/
KQ0ycRsQnccR2GyD15STOlP+QHnITRk50KlOE8hRA7NXzuJ2/CmLcx/xV+nkV1AaGVBK4gLPvX7s
GZCV46M/LczDMFEb0tJ59lKKFVAaqXuV2NZtrBOT9k463cZNILetZarngj1vV0HcY7gGO2KlOT+8
qqKI93EZf54WtQOhI+5ZBBCBPWJ242LbcnNixNUXTV7MT44tjBu7TOZzcw79dtXSMib2fTAN3Igp
k2gDnYlD54aWuukQwVeCiZ+S7NxMo/41amX3KbMWy9sc0dXbGl0SnLgFUElD+bnpcshyo7osc5Nd
zMtfTRtWtsycs9CgAMqy6CFoCaZswjrfG1S/K+QKet1qzieVcMw1jUPJ8b07Sw3lEOHSRdNamn76
4vrIQGbD+2iHvY34Q9Kfoz12G465OJdxe+1quoArqOvOKUClxpRADPCMHIFYd/iiC2AWrjK6i0yU
86dOg9jjm3U/1TrLrkgoFZts7rrbhon8uuz8W7yGybZ35w9GryDOzOihsbC2l1RG83YM5HhXluDx
aYwP9I1xUdOP9hAfiENCyP2A6yHC7/mZaQaH3HDol1yJniF/vpr8GsfCTJcJHlmRuVt6sVNGG6Eh
/8OHD6uPeWBSTa1jhNImORUotx8zsCT4BaiRATZzI6pm009wSO4dlfoRxxSLKdgw3nv4DLeBxdwI
ExehzmsEjsA83AbVAx6LstzTVpLeB815Egb+lAn3WPhUnBv0dBM8wbRNFr9r0cldlI1zdDtkLv+l
XSdDdCkbJnqwoFQ5XkdEyMMFp83UxmdBaAwVAdbh6D6LOu4ZXZtlaNCpVDoQj2k/Gu6u0TD2Xz28
uRZNZ3onpwykSq/ukDaSSr+3gjZ7Ntw6uwuWPB1lLlzcqvDcw2B2+aOH/ketQ1swtxsRQp7gd8Hp
GOcBdA3BAsHe7Wz7NIqwObe0dg+iMCgjNeIhKJhzYN0L0u/SVdss/9oLJRCWiUARKWi5cmQsQVhj
pDxW8EbwQTrkkJNs4hzr1iTMRxNa0zHULznJoYJiBjtWZ43j0PHwBo8cGNlW+KWXwJIlgqhsTdq4
xgRT842rrRX/1OBuvaMBCLnHLY2eVN9hLG607dRfHFAS53yQJNohSYQ3jnd43vQyysEITWN19M08
uMrdRL7kSME53OaDtQtbr7jhOMBxJvMLPpsBtxzJl9GR5uOr/NFmKE7ERirnjY+0/S4qEMjSga16
hDhVBkolpsr/XxX4f6kCBcQs6oz/XgbCQImT6KX8URD+/Yf+VQiKv3Dj/Aj8+HchGJh/OUgXgx8d
Y/8ShPt/EUtuCojbtjRtdyFlf9cvkiQJwcu0AXuC8aG+cv+RQPxdUIRAGU7NZFMx+SaCBHspq35Q
LzYaB3OTtxyksPZ3DeP3ItEHmkHJPozNUqI1jqcCi01mGSOJNJhWNbAfLL4tZv0XLxlKYW0mM7Wx
SLo8lZNasT1ClYtEY+SrICzBAwK2VO3+hzv9N8Xlu4JPIOB0YILgb4Pr7zJ3/vmT+y1Y0VDNuH0j
U99aTBrXLv7Wc2iF5uVoTARX/f6C6OV/rjG5pGNalsdhz+E0zD37+ZJGkts1jOQIqVZwXnWeka55
ZwmVSB2HlR1+ptEcLGXWz8GIdRzYsDN4Dr1FcgF2bkTS8jH0Eiq8efC4K8B7iDkTHSYzv0w8e1uV
PXlMaO7vc2F1894Jy+osba1QbaHEw7a1spAza6OaApS57stsh56Ze23IQd/mMyQyQYnw0pU1JPW0
8blUQFpYBGI5XDKBXGBnK0a0hIZJvhGyb7q271l0jOliYkx/DxmMh2C0ScYgsTeBdWwEajt3tYW1
D/bW2oswWIHwCFA+UnXqazN26Nw3cSTuLcAb8yrxoI+tWpU2zzCjNLvKyMfQIvE1jEtRP4thzOa1
rEQTXyFX5xMFGAKP9DBi/aAaN54TOmiCxR12Unsm4KuIyzkb2e+lN8n6g7AhTZ06xdTGi1D5Y8uC
fn5L4LW4N2zgnU/0qbTx0RYddy5pNZ9nIlWpOlJ8EgAzqIwfCqXBpXNmJRESloxPJ9IlnFjPDaWO
gYA0vg7RxchVpcoi3jj0x+FMZ6X7kpKw8IhqN3gcesWPw8wg76hJ5E1MBty8Nhk20tyeHL4F6XRd
+yEeSSY5cBZZxupVZlP6Jza3JTFyYsa02zXz3QQFjCAo4QrrLJoxTp/m5StBNGszP0oyvj8CtM+C
xmCynuQdvomZ7eYijsb5xvDNWKOb4eW1IwcVVwNYs9tyAOMlzKFIUTlLb/RIqhf51gkX6BSnlxRU
iJ7uZSe6S8IhNHPiFIUDhv++eonSzr2Ypkg+GuyHl+NQ59dgCaIXgcH7QK4j/bOEGclLGWXDUw36
Wu+smUc2HjlzDePQLceHkTsO2i6bTkJLlGtAAoJHgxqjuxEJukroCR6PzUBIOyIrJqzqii3OtXcQ
4pA1I2KFSjuvJseP0d+lPJHi84guAoAAbNERVeHU18/8Y5F+rfWob5PCtO5TmefgXyOekVaUTPFi
0Kr3k1i++ZyppFwZcD1QgI4z057ZQx7MneHl8tKSlzKrqzHctSazyQ9tCMYMATgvAv5zbnCCbkbu
s9yszlzqSAbGuiWOa0iJFExDoa8dfPsHYNQTxJKy59Z7Vb/MlIgVn+mitST3ac0wimkAczk4f8QB
lXEm1H02z4bxaPQAd847oQx1PemAT5JPoO0eZpqwwQNI2SK7JURcoZIw6FmHAzXOPCwZLzPZ9jPt
aZhlhHyPVAZBEHEjarNQhxCFjd5Bk+PtqRtP2Ou3BznTBl9cZYC5Q2WyvBQdw01Yx8whchbziqlh
b4AM9C0/lh907vcC913AQuFH1huQYbQuY4mYg+l0wTUZZaX64IWRSj8qS6FgWLl91L3aIUnoT4oV
wqKZHQISuaqKspQ+0SNGGGw9ToRAcDKL32TyOJ3axuM773JlXabdbOsnHzFN9sX1SiGIiJtQem4L
Jq3iqmD/mXEI9Wkkj2EJlh3ea0W0xTEWNhFerrXEbxpJZH6ke4bfN4n8y9I2gw/u0CManK07D+kZ
oJ+i6h+majK2GTj2DQ9Gu7YRbR6JmqDDy/Q8WxXJMK4s25qAUHqFeyCYTY7nlZPS5SPl0unbnVO7
sgT5Uk9hySJTHWuG0o+ti+LKLsyPBklsqw4hKkL4slslwG38g5WJ6FPeht6XxbZM/arKqy6X5z2D
iWmb5UrfyMqLPqLeKrcFm9SGVBb7lkzc8qPlxMVOlCZpcIzdQE13nroOIo4hHg1pWNRQmS6SOsof
RNp66JvbbjcvJzhj0KAMVDRvyYRlspkjq3MJINv2tANuWNbrj2DY47vBya9Hz9TpXjWts2umBhUn
sTB7pu7o5luZP4yF00Y71ZULfoeqIM+a+ZRDQNnRjGJ233D0JLSLcLVksKt7Np36Q+kiotmkc1vi
/zGrpxhdHbe2SAJiIFw0DBKp3mUttb2KCErbRCiav6IuYTLTY7sVcxrtODCKS5fRvLOJTbecVnqi
HNi0SgxnTcs0zM9pLpAUZldHL8aiGbnWTRpW9d7UMfBQ/sYPKcIP6H+gjI4l8UjDdiq8/rLBuXAH
hkrujXbOdq4RyLWRGrO/myYpL424a85YsKeDWZbTEYBxcJy7bNxOrSLgXTAkakgFOMRlK++HZJhf
TTNPUVcFM/IlBfTy9xXKL8UceEY0xt5bBJeNJebn+qSpChtaRB2edAduGd0JqYujzSbk4KGHzDhU
Z5A21eH3V12qnh8MMFRF+B1dl24mlS6p90vV9EMJ6YRz7MUjoEgIT/Vz4iQsDHUnqDF+f5137ba3
68jF0UMTh66l+a76GmgR9G0AXxnNyrKmmoo1u9T1s6tDFox/fjHPNGnrUSDj+X53K5EktRyGJdS2
nGNiVcXOsV3iu9EuBtvfX+rXQpYIM5/7RpPUop5/V8g2UeDVhjblyZaTdflmO3fHABSO31VnrUcw
3j++HiA9Qes5MGmU+u8soRZ+GLBC4ChnHYeP37agMsavyaC/pRqB0MTt/f01l9v18zOydIAxXIml
QftLsU6Wj9MhP3ROYByorjwETIwgA6KkVogL2AMduqT22kDIR0wtkZP6Hz+kvkvfnM463Bvhmu/+
6Kp0GhOirDyhIlKHcTRsGFyc93//Z/76KnAVmMmBpC28GNN+fhXyUIwc+Ft5irpYHSaSnfaeP/0p
W+7vrgJB0kcszjzglzg12dkCiwx/y1swugQ3vhaaFI3f/y1/81i6gWMzHeC0w3Hz3R3LFn96jVnr
JDCV7DG88lAM00hkNonr1mVX62H+w5Hu1/WLNZ3VhD/LWaAl725fCYxkGnPpnIwqlB8sRNWkJw+U
In0OH6j0JxRbEoZ0+Ien89eVxV/8BIwPTCAUv7wRAbg8c65dcUKvF2DLYJ3siCphSij989/f1b/5
E3k4PIyCvOqond8tlh6AOi5VCKxOtI/gm1V4trr6GeUfK/ZygtPLU/P7i/7d3/fNdW4yPnLfLIw/
rNCDCTIxZpJxymn3HcqCUPPc9OM9B50/vulvIV4/v+oB3Qnc784b0uaXNy32iVpgPSFMuSX/IbUK
d8S2Zua3EGAUbKk8Jtt0okzWI3Ud0bxTezk0gw53ZAQ6HC4q8oQj0b7CirGpOmfm+td+Jmkw//62
/PqEk2pme7jGbRDolljesx9uS5m4YzKBDj2JwuZCSZgwGNAG+yUZSTxqaUBZ//tLvuersokFpsdb
hWwk8FG8vVvso5x+ScgedzJ8g1oXPA7nB7Sq3StUbrbMuA6X5z1NrMsGN9bzMLizhU4p0LdNK5rF
3NTPzY4qKdl3E3TEf/zWo9dz6QbxMrBKvue/mrR+58HnrS9mn6LbdNOPVkSWdotmK1mNjfmnNs4v
z6ZkhsbbQCuHR9R5f8EmaZeif5pPgxM6Ly1DiXQ1NSWPqa45jf/+9v/dxegbgfOU5Nr9sgvgHaIP
3wTTSUdaX+NdDc7NFvnVyjVrTkm/v9gvyzR/mY9h0zLtZcdz373qCJ+sug3N6QSZnINllIBYXPEi
ckr8/YUWRMXPu6tkuVyKByRnbOnvK6McQYKWtTdSQSgGJyZnuH5t+G2XPYRGNbdnNfJGmNcRHWlU
8vDs8tqzyWbKl22wavRtzDQNF9LIYWndWnP9TGSeOpg0n58Dul72zsyX7sfYZByOR8Jlr7uyCqo/
DXF//X5AVkEyxrfqItV/XwolJaMUr2jbEwAIfzPi7jorCNXeRybu4t/ftF9efqa/PAMOSZ209Oz3
2xtKQ9ENDA9PClf30RcQd5asqmBrCF2dOaX+Y/9w2b1+WBgdtjXPF7z6Hh5I85dvqZwL22qU65xk
o50vUorhhGgoeHxriEivpavToMh8qLQWf1jpxPtHxOHKRA5IhtiM/KmEUDf8uNY5ORHkzpikJ8ui
kzRvzBQFX7uHf9FDpRoJfvkkrSxzNkPVWu0l8XO8gTbhlJg8J7LW4blOt2Zf0EWcs6Vf0yhvOVgg
8JqxDPEcqQJDw77n9197OAwI06tQ36EwiDKGqplvVzdu2pICvjxeAMSoHqZOWfUJ0RCeayFbfe2O
mtYYHhn6fhmNIxLWmwErOAYHAcjVNDJEwlZW3Ix0Gy6V7Iy9dhJ5XU0YgvYVsRIrutjlvDI9UsfO
aUub5br13D7AXqpIsMoQRawJkZvHTTU1xKGBLjvBH7XWDtEIPbBNi9lsueqbxMUrjvN8rF5sWEAV
7wx8eUjEtZVbr6PyM5riRsr7Euh6aYYCLIuvh0nzz57RzNVRVrQo94EKwvggMb8167LBzYGgz/te
fA5ZSOclwAGKw77mXYvL3J2+0i3H+JBZkeLgjj4qyI6Rb+jbGud2fG3jYKzOCT4aOmROLV+IQM+o
tpVV1NltNZvsF6rvrGYHr0DfYm3wzyMpF/xAbbWvEHf5K0Y7decv5FX0zoVqSJNae0RzhittJvwg
f7r74o583Lsa3wJJyiJ1zvHUU7pXdU9vLsk6QqIkDsTFczHRucJ3SiPcLyYJT8QO+Y29hKPxaR6h
Ljc67Y07XSVcuslmdq3AJNi7WcW53QIKHdEw31oJSQVMUElFv+a8WikEtd5Yrw0jcY5Iu0nz2fQd
7M25LuvF8MIS7s4RT1BZEgi2AjWTeMilQms8xhpbNvvqkgBAZg49Lb/u23mvc86wRIAFdBkj3HTq
3ipdle/9xOUBK2NfiksjUewNb3UAPfsFRBBJWg0xCYjxyZKePZ3BrdMQ8+ap0l+DDn+8Pw/6+lsL
zs17Powda+veIZLyJQljoDMtU14yDt9eKylYWwj8s4+jZ6f+S+kmtN5GEJ33lrZiQorZFRt0zg7L
uJIuT1HjS05mce5yX0W79MzttO0/TUk1Djud0If/NpohtOQldO2lkIgcajvQk85LYaVLJ1bRnl+9
yUywWNCBf9v+PInk/zqmd+Wdux7ziFVG5mq6qwiEBxuM9HAmf8Ng0pCTHTQegSY7YGwDESU3uLL4
IBaJh2pXo2O9LWG/6Y+99myDtALPzbJbvwp0f+Hq3LqXaVo6616FyfTFN5hkbFO/Ec7NZNV0geOJ
2tjm/UO/zH7MGAAhLZFsy7PiMM3BHoJH1HuiMM9A6rmqq2pUeMlQ46sLQwIu1gs0LT3lqqVbP+U2
Od900GaflkTqhMShmZpWGx1yWL6EYfQQtb7t+P/DZv0Bm2W74JJ+2H7/a4zxj3PS7z/0fU7quX8J
KK22hKbyll1EtfSd8+Lbf4F+YaMOaDMtyQRsrN/npOQiLMM4pHdMLmlp/JyLwG9jX/fITxSgLf8R
58Wzlg3yx92bwp3Omsev5FOAjnl3WECdU1UV6SUH38eAPa6Gyl8rk7ByjI7NeTLaYMvDj1NJtPCK
g2v8YOKHWlOLVmdJHPWXdiUZxin8+7xmVshEzvWv4ymqz2iJ5Pdwt1h+qZKPILvuwwFgynrqmxd4
kTgdNljxoodWGeXj27iwLkaWkEEY6tVdZoT4bYNzZ9LuC5gs1lgtmHvYNXpf9lUYCJ2sjC+Z9vRD
ZleF/sIwI/DSU9JC6kI9v1VFSy9fp2e8y7W/l0NY3o+2E3XpKjJ657LvKKI2iC2Me8NxiU2a43LY
gqalDddgN20LJCYbmj/60lIaq20W+2R15r44a7vB57YAhD9Y7I3naW1hqcokUEYqlWob+uPo7mBG
gqJpwTCjeTiLlsGF68/OxlVO9kGlLRoMK3Q2BpEa6xzz++NbPYLIzoqOTtsn+6ou6mvoD6ZH4CfN
OlMPxjPAMWgm5OU8xCa9fORQubNq5qHxHol0A7rvSc0sZlbLEEejlWp24du4xJuBSl01ic1RyyBi
9F41LKx9DaJi9f/ZO5PuuI20S/+VPr2HD4bAtOhNJnIik1OSIkVtcGhJxjwFgAACv74fUHZ9kqpt
l3tdmypPVCaSyMA73Ptcr5za1/dSmp7Sevq2Jfm2s3jfMYUFJRjgs8l6+lbyl+3qwB2cVUElSY27
pavlYPeHnrLHAXbIShATC4+oFNv6lo0Op+177UuSJPXF+19+Kz5iDFjsf8ea/w4hCj/jOrrwz+06
BiXekqcDz+74OQcIzzhvZHwxKLGO2gjttaJkJv/92/qxHqg8rdHgKJUB8R3cmqydSeDgV1qt5MuJ
nRXPyyF0Tk46uG/tXHb9QZAPS2DB3C/XIQZfrnOdYNisgXieiIULYnDFn9NJttLD+qSn0dW8gYkn
A4VRktNmVSqmAnwv75IYChq6JunkJAz4JTkDfsMzOFblun8bYjM5De06AkowNH8hT9PYZsXC34t5
/WPTpuPpXeJ+7rYNS5We1Nv32aIIaqrH2VsvPlgG9m7L++5PTqvC8r0EE16FmGFO+bW8j2AQchtb
YbRcRDza5n2QKe/8/orsIKh2lEGjMJUW92YHp5HnzboGnnBLBltHuBQKYrJ5XEppiTeQbTyERUIv
4a2D6o7FPMmT7syiED2geEhyRk2F06XNKXMy2a/EeYYQnZ3x5ydOyWXpKqBfw4T9gmhfG8/v7xIE
+ZgceRgDrqHa5826rUclbhDvdhtKYsHJi+zBb/feRC0NxocqbpiQz++pG1e9AbAPPpN8db8Pmrz0
EJ3TtZYNfx/qjPYbwwEVDI1jdigaUrnI/ewYZL4XiD4ouaNgw0roedeWv2EB5o7MPYPXqq3Vwp64
RlAdGhAHDYrPamb12kLLnv1imKIhtBfUwN50MaeAHXGuWd1yp8H6QMAUcJ/WlbWh5KRWD0hDbN1A
b1zb6DCZ2mA6x6oGtEAYun/rmX58nYc6fKaextbssBe55Kkelg0lQPuKRafHpZDb86PiLj7k2ML3
i2OtWa6J+zBmQ/85N5j+4xPka1GG5fwYeAaVsC25sW1A5FwMH8DZM4XB1QHmcABaMSTfDhM5jJEb
Mi/f8pFh61yFcCBYQv9zR4Y6qVx1Ezjs2fHebuy+EKckycWJGco63ljn7pJs2bM3do3iBavpbrJc
sUMQaCdIMJ1pY3cxXptKivbkzJlzaMoghWbIE+OhxipwKVWDB1sVJbkUfpHa5Mcs/t6YpP4q/Mq5
iuWQHXMVWF9K11+eg4SybM+QPz93ePC+Ot08PY2uq09tBfQI/SdL0Mz4IJFpPqeow6O6KzDilYRr
H+iuEApQUqPCA3RECGS9Nyn1d3ViLl8RhBR8A2DnXRNF5hNUA4SdVOIldl51QcDMMMV+tyX2yDqN
iyxuKkS6kTtNWCjjGXgfk7eF6jPp6OjIynXdMBW7JZCKDG3d6SucNsFtORkX4gZITjCRdUvUcaq3
ziWWkO5hWRO5ib89DIqMbhg5pHWvud3TmuBdrFnetZKcJqR71xBqxwtmHgwh5Bpth/cgcFg7zrkt
sFt8iNFYPE9pKR9J97lPXdVdUA0kmwls7yVmlPBYExxDFhdl5F2HqopcP0LJzSQ1PyaIKa4FieVL
YnsvI9DXQzMTonygl2pCvh9t2R4BJ6xf/Ok4tyFNUmvf9z2ScY89qLvDW22epzU5HS7iYD700I52
M5uGXZlLa9PnIDjxSQ9puysnE4QCyQfTp7idq3LLzoqgdvM9tF13JQHuhiVKmrGu2QYojJ9sWG2v
GSMwuqyM/PdxTYKv0DiclOdwV9MUfpp5vF9P5TjeDrb5iTa3u2n7RWN8m+bW2/p1PJx7b4HxzULr
UYeGuNZzbj0Uljf8psQsP+n36Pr5PcY+e4+0JyuNDrYscCx28iOi2/ghTS0IYl7BYAGpDqwC5AUl
kGHle/Jq7B3jTsoBibTtQEvRfvW1HIh/6ZYMJ5irMUtng3oNMi+O0D9692EbuhAhpwTfVJ1W3QYc
e3vro5S9MWNIbkSZm8aDKIhV8cU47fi4/I0S3nyFo6r+lI0DjLCm/RCPrXlVmPJ54JG4w/tMDEtu
vlp2csqnvD8b2hUfpwkrEd85TYMa99YOUWx63ZMZcecEzXgz+vIYjFgFC98eAHpY8NJQEcziPKXk
GyimQ1vsmsTOJK094tbTxq0nuFXMLD1XU9Ac7dJ6iXG0kVGD/k4igML7P6wGV5xRVgtmoLdbsUtn
L+RJEQJcSQSCFgJ9hbVfVzoz45rWeQgS4d0HrN0eGyngUshaNVxPSi7hMu8Nf1A3jcSyDfbkg2d2
aAAlZijLmdttUmsXgntVPUILUzVT/LxEXmBlEVjDvN+1KwpuHDwXBgWWvvtqls6ebDz9ZIJavda9
Y76QoMcB5SXNDSeQOmYzkNZoqMIHZzDVoa1Hun125O01hPrukrqk12513U87rARIXtOpsa5GUlMe
4AKZkYy9UzDkwbkpEv3B7MsYIls1Pqdj+hEQC55Y1wriTTKr5INqyf7x+xkOTtc7V15bzcfZhG0j
wpQA+tHj9zDInMCgqjKhOgX+SOyMLlKXb0I1EF84u91esOptyKQO0S/Skx5aAEnPwBuMjWpn+Rjn
jb/v5y7OkaBY0zFAZx11K9Ua2/mG0QKCfxBc/YZwUZJHddJfN0IjgX+Pugaiiw3RtknS5WfmG/89
X9fnvPmSd4TuBuUav/uexJuuobyt73fHdZa0K9fSqq16ALBrjC/OGhJ9yzXcF29/C6hBwZQag/Fm
ai07inU5bDXrlahgMXoNSV7dLqQxOx94vhU3SFAcIrTIB63u8yFj+Fu4zQW0VeJdQFw4yAwRAG4U
kU9r9rXAKmCbyR63NNZ4ZVILFowN7xIesokq5zN+8X4HGJCsr5zB+kNPGXBjEyXJyQuw/iPgAiAu
C8OLTUxqWLLGhy3xlBP8SaYY02V9dnvXve3qFGQt1AQjgl42XhFxNlzPVqcPKCUJKXOH/imdKky5
3XUbLHPUhTaM8b7pEX/75gEpq7yylBsfZBI8U6hNe5+4eOVL8ZCrNSnNVUWBXGuukhIT5MKwIAuX
BR36e8paU9ZYaivbWy5Ej7W/zkVFIhtHXgkkEy7mBl0XH4gTL+cCXCKsMYhB90aolzsjxaoDdCRz
x1+DoX1qR10X/kbCwY3tQ2VwuJ3i2TuQ4uFfGqtEOFfO6XVddn6MXMx8G6awvZnhmsNh5144FaT7
8HvOdbHDR55iu7XJfnjJKv5KTmSr1vE9KiXGdkDIpVFuwQK9LCk8Q+HIIPHv0bd09zz9TkPFE3T6
m5XWT4N09lmOG+BHAzHNFgfG84+TZcJggFMm1LW+lOI0OXSibpbaT4v2+y+htP52mfnTkoAXFA6r
DtxwvikoFX7aq5A6oVnt9A2LTBmecR20RNxoCB5o5NPIbsbPpAQLcZuoYGQsLT0oPiw1jLS6gdmE
Au5dw+F1tZB30Kqt28rwlvZK2hZ6znQId6poKADFUseUbUy1v5DD4oQ09GJYHm3PYHLVzYU8ZiPC
wwF0zlvjqml4hOsPenQZLGuCnMAwXnxa6CcK7LMzDVvCYI5aP6EXKVaJYuU77SvukP4Lt0z9GyPE
+tEJEyr6oVvhKJ6NkNisxExaHr2RsZ6dJg2WZcQPC/G1/R4PF7PBYB0qav5DeSealiGsZBI7Yy8K
mtf3XrjyOuv2u/HN/be5x/+Cf3HfZPXQ/5///dNua11isiRkUoM4AEXFz5v6ggo59nqzObp6lRe6
GdxWZnck1pz++oV+Xpq8vxDZ05QBqBBYEf54dwWSDq5DaXmETsOveNXv7ob3uSPfPfaFWUBvnTQz
Tci7iPOfvjpOzCBEZi/Wje3P+6gWpa1v6hn6Wd7aT940BVHWZZr6ERUVXj1e1Ruwn22NadU9/vWL
Wz+t9fiQ0eTbJtoEy0eX8PO1T7lrxE0smyMQbP50NSVM6/2is5/qvKdtFuSb8Y+FRq4A7w/NpKzH
FZaV+OURaI319P6G/jve/JvxJjs7h0Poz20gt1/V25cfzMC//8jvw02gU7/g6MW+i9sztNjR/mu4
yePyX9NMQUCAuQ4ZyTd16STW8IDfXR/O6gzGTbsOHvHRroaQfxILsMbLfz/NNDEery+D6IXtO+r4
9VD/TvpAITqrWrbOjY/h6FlPwj1pxyJTz4VIFTFa6rpobpsrz1oT8BqrUzsTL+OOvVt5GO2+O7ux
OdofEesXULxKmV53syJhjEcNnLRRCv3sKKE+DkUlIzx/pIy02ialRQWY3toBOt3sMUQ8jJO2eMb2
zWutYnW3UOLM+D/racTuT3DayrSd9lklCh4wOQ0TYVwEpLd6OHhs3hooJMTcbJOEFQYgBAf1tda+
t0/nYEqOobAW+IJFTmYtSGa9KXVRfOlY0N1liasAPSIlv4vjpqfIS2KuvWorXaxC+sI/NVoKsmCt
cW4PNHP8W2dV8F4x39X3Xep2+oRE3c2jqtIzOV+8QVbH8YK5mXiPynmwg7Z5CEWeXBZI+3cdc2Om
A+UQsYQPkm1MZh1zCekf15zyjglasyQUyji8yDwq6sgQUPZaTI/2BwDeg79A0InNZuiOseVm46GK
7cTxDwHFQrL3JSom8sFyzHzmFurQfOugBa6t7aCVwZjUakagLUmXgjtCAVKTKJcFpVESwdIC1HYw
BlJ0SMezAAa6cGDm26Kjz0NjXWYy3LQNYIw9YSjYcEdMRV5CdZjm8V1saYMw2sbqp63bI0/jwxwV
Qe8I6FUaJVgV/eZo9pMVX9syLWOIq71abxx/OS4zq8i9MUMc5rkIGlFdDQNPVvPW0hWEH5gHfQ+y
vEKrb0+99TGJU9teXolc0bX8MkwdbcoG8sNSxg//PfD+E98byh+bqurPD7znr2Qu1sOP65z3n/lj
nWMBOVjPFlQpaKtch2fb7+sc3/lFwB5gL8PzyVyVqP9zAHLKoZu0A0ZBAPrZtPzrAORsRKiFYoN9
T2CZqAT/yQH4U/lio5q02HDwDnkRTF3rv//u+CMYflyyJnBZ5kATJPgZnVrCsv27z+T/UST9XLsE
HpmKVMUIvVDaon/98VXiUXVsOJL4SIpHbdEuIYeDoNl8qlGe3Fdskk94tpA0NBisXv/6tdff1/cn
PAY1BFweFQTKRg77n71qaJXL2SmCkEIgZPbry36K1Gzxuq5ZXHLLxt8TVm1IuQBdmhFP9nU2kO7D
ePIcbK+r5QYZGiO1oNw6GNuuxqJJ7/ogXwlPZQzVX8t21wNEuRl7P75ULEai/4+LQKAToqhlqvdv
FZDJ9NOphgXEM3miu5njcV8ZTO0zf9IfOsdU29gqmLYalVZby2QJArYriNwmIaMFI/t87xG6fN/A
qASDxzw7DIGMK+JbT3Oo8CUotjQV45+9rlkSbIzqn2ov338PAdIfOB8I5anZf7wJeuGMIzKG8Ihb
aYoQfzLURPFyWBOi//rT+rkRW3/j0HYdFqjrmvRn9T8rpL5qLV5J4Yg86oGZ/eAF3ZUcnO7BdJO/
E9P99CV6vzLKcwoSbnEqifUO/O5LZFs9ayjQyEeVZPKB0wHb2Ej399dX9XO3x1VhusQxBfIvQD3+
0+cXSo4LZr/BUaLSJX8Tk5cTZseiD57++oXeaSQ/bHhXzTarZBbGnAv/dijkCbK0iXsQU4lVnha/
t3dpyD2jNb84XTkrhDL1emxFQ3EhNiI4t6UH7zq34ks61ss1lpzuQWqP9YqnyEVqrYzdkrLIuklW
VwZDBX3IuDc/oGmq9ZaIcWFApYLtsREJLzK3wA3AxmTHHjnUy+Qt2fGvL/Kbru2Hq6SGXLWdvu1T
i7KV+PG3FqM9wZkm5+OUOzDtkwaufhL3J0CdbIiKHoW10/w2l9KIXCxH4Gv9/Mh4adwrqx32ACrl
LRG4kP2H2ok65PwvFsuwWzfU4pPPUu8FePlOWpP9aLE3YiLBygwVS1w+2WYR7nF31hEQOHayCYyG
Gj/pgeLFylXyieOsOHqD66LNsWEEZA27RaI9jlUbQ/tKvOxo1MCRGjerdiwprEPvNMGTjN38hBar
imqy/oa1kPuc8uDZVvhETqJd1F1bWlO3IS9enKsAFa2KPXfXKqLPPUFMECNBGOSDlTTHQjbF89DD
W+zgrNeVNu7csNVfNAu9DVO5AQLt4BzcWDDDyr3U3i5F67GZXsSDmzom854ecESSFr8RdolsrDBD
DYtbQuwgnNt04KGl80c/qIvIr2x5dMOQzChNyt8CFeTOK4sgIjqzDje4oKY7gKXdr0BM3Te0uTtj
DvNtGhdfjcIIbrBHGhE5LKyMfHlVVeDTS8/qkGuFJ/bf9S1ReEzY2dkMMM1gYxp+TXpGfl4/z6gp
83aLhJVg2WbqSTdxXt0U95VgJXpKCuArIm71B6MsBlQ+xPDesi9GUaAV6AyT58s2rybnYBNtxV5H
OG+MaPt7UuN7oP3mGG47v3eeCrGv05Y7QmF2GzvHeWNlC0YxtY3IAXlMqQzX6kOte9Z9xTzxqyEq
HZ5scpz0uE9Tqui4Gnecbeo0lCDcNZb1YEPg5BeHhiACLdo+aIm7LXZTGnFVRCopR/iUhdyk1YCE
ygSMZ7PHNBMBgzack0eSRW7ixPuUzto8psNgstpZ9C6X3gvsWkIb6jqaZJ/j9vLC58GN4WWw1z37
LBmuarcINw3R8FuyfCmFsf1tBgXNxIfZxhE1ri7COgfQ28zXRpCEh6IHN6+NIAZ2m2reDGL31C7E
NkWPASfH7BQ3l5r8iMdQsceb6NVRPmWoFxLPPlAAG9fu0jTnwWjMrYSXjge5N1li9j6gC405CzVF
3t4tkJE5pnqru9baEieiCsqj5RAv5jd8XTxDN+Rehh12wHFnk+IOCj9luDiQgDybef1ZKpEwT7fG
L6si9aOj5HTFGlqdChUOxNi04izZGB26oWDkHpvqNLLYvjM0vOKxxCzMfDvH33mqsxATa2R1XsV8
PKnW8Ob5g1BmvXdWtplZJO2O4Ayxxb9LIoODiMNiKHfO4P5uCNsc1nTK+owdt2gjFG7knINNjTzy
1w6GB+im681iHzPN/U0NcmpuTUZRUdxSFCxKk83SkOvR2hUjG/QkBws4zsZGlLND02ljaUf663uD
Dc9EF0hbTH29DGb/QuCDuMODYN7qDGxoVMQD6UwmURJfrVxOUViaQOvyXH5O/TnZe03mP6dwC8+1
61tPhkl9gQ0uvSuKiepEUfI1DdFiXhLmvLty7jrmZCbFjOkVl5LFzcc8d4qoMJGkZpgx78Gl6ENZ
WGgNRFfs2yQcnxuULCckqf2XxUjNY5lj0c4lF9m1lF9e2cRXC7FPR62d9tZJl/iKaTdPromd+NZz
gKNi+Wp3yI+4coL57si3mSIX6S9EKGJ5hcv2avHbGMShWPgZOyz7F1SjLv025uKpGEOG6mrgkgzP
SlCz+AvLU2C4OydM3TtmksCj0a0ecP4twO+xyoX+iFcPF9O2jdlUUUfKK4VYC3snnEZqYPWcKcm5
3tjdVa5L1r3UNjZ8ZcgxcW2412DMjYvmBdLIIEpgs7BH5m3r1P00oalnfeylw8UEYAWzOxkv0rS7
SBI/+hGPw3WPj/gA/bY59LkN/ZB60bl2Z/MwdBwKlhydW3ajkFdJHjpVBXtoVebpvnHidCUxPMGJ
RRk9DBnN5eTu/My8l3EdKsLeE3WQrdLpgY/fLz5LEXTpGd1hp7ibYQqTWzJqsPSSvZVjy/gcwr9v
OVk1c4Y6sEV6O0/2XC3fpqX/ndD9zYTOEZ5NOfznDeuH4S39oVv99gN/zOfMkGhOkwqdwRjmUkGp
+3u3+j668yCxuJZJI2fSd/4hPlzHdeuUbkWw/GtO5zOnQ4xItwLHj1y6f0RneRcVflesMexjQMfk
kO6RLggB/4/FWtM1GdjjQN+EpIAt5A5MrdZ7hiThc7W6uIp5RnilElSEvStwTGmdHd7lwO8WGtmh
wbGBpN7nq7GtyiycHlq79/QJ/VqJwEWKAzLBJ5NQ4CMFBIKVi+HrmWHUyKguFB8AG9MmHscKxJWX
TGrV7ZWxcRdWQlVXjcxlH25RBzbBb07r62w8TmxnZnVK/NHKYoAn4AWu8ER06pHVtSkejbrx7R1a
OlvsKH7lcs1nKQAIF0z+qBtUukla4FZJZSfdJhGoDy5kXjP6m0rYdisbDXjBsgrjvPipruz0aRka
hyLRgte0jMavTNeypyAXsBHaKs0f5sa9HWZCRRYikvdpE49voWWiY+vJWiaDhDAQD4LNNmxYDfoI
+hffrq/yRGUuSDrQIzSf02Sq7tr+NlDL1+FaCvXCOM2kaoOVKoyEyFJtjUzgTCTsazASjkL/YGd4
zClq3qd2Fv58iy1dRd5dMV+80szkTTv3IHKhCjAZqdR/T4Sv/8kIy8ZmTKv45yfCXZo1358Iv//A
7ydCYP6yOpFWA5zPqOj7+dWK9uRbb60N6R/D/D+wTdYvaJTpSByLTn8de/3PwRD8ApcSi5ZgibUe
GsE/mV/9G3oSfS59oEtJ4XDIMCv78WBAVgaMrnbRK8xmG0fE4haXdO0x8WWqraPd/iV08mXfYs/Z
I92J8bEzYwqJ8Pvg1gECVi/vX0xUPy/JTDXy3Sf5Hwy+eHe2yeV/4zJ51k+TAUYwEhNGKE65Es2b
m4r5vjPTtURaxZcdg9sDtZza9m1DCsZfvzbWOq79u0OTNSELacirTL9occUqF/9+LsF0uGy9MSNC
KIk/gnZzODjGLLwpQtmQFtG6/pmlW+3xMXn+9SzC7AOVXfZpXurliz/2aCXaRTtXScnCA6BaeQBA
MhY72TXeg58GRNTPow9OcaqGs9U6QObMVmwW4qLYG1TEOQnVV3eprU0C0C1lbc2g61AWMKaLxnEh
9SkYU6PbOINHqlbu2a8J3SDJLxDO0WYgm+zFspNNOV4gRxACp0UNkWggq2yfdIywgCqm+dYBBIPI
RhrIAvyncV4kMVrME9Fke219KwWCWwM49ao6Ju1NG4hkoNU7m3wZqE4Wn8N8k1BCbQG5k+pFVtnH
Ol+9EUYfWmdgWnHkST28BOj3IKaYKM42JpAmRZ0WeMfAKfQepZx3AAiYEY3GdH5jenZ3CUcjfzD7
LLMixqrma9mYHlYriA1RkKJ+m0ZHZnvlzIg74dJ7F+xnhCzEXeeRoCbS4ckam3RXD/40nqBllLDR
CQK7zNkYpFuL7BCMYR5s5QogFv1PPBTEw7heaxFokizOdT1Lc4LVnNkT1VpIoJgEzBy1uSGOrrJt
g/BkYrkm1/3oExG6S4G13Be1nPd90tkMPdhrbQTpN/UmMWdrDwxK7uUwufe6tInRIXHnS5faao9Z
BpmUUhHf1PDEpq26LLZWxOc1Y361EHAUBe7gv6X+0B4XemgyXtoBMoBklDnYQwL6OicafsueZR62
CuvXAZWTBV0zmK/CwIqfQXqPx2BKJyiqvpt+FTyI7ixS7txNVqOMA8lBoom9ML7u3Izcs9BKOiCy
anGdjUeMVx7x3XtMEyN3bsciGylEEUzBuwRalc2Imf0aESo5m12yzeeYSXXQDgXBKWmckWstcyTD
zfSlKBTSXFWkFQ9oHFjKvOm7UGZvKiM09RjWSth3fS9pRQhKxGDu5ATdknQAks1l2rwQxDdu43Cc
CWSwOmP4XMcjPZEEJJRuiRgjx3AYZW3smpiKR2mLEVlv+gO4cmUs2aMm41Mf0TKt5lbwkjGTFFmR
ijmmSfuJWCIGdAXruHrliRFxkEwFJNsuSXkU0J/JFFdB1GHIeOsbRu+W1CW3+mw2Jw1Q5EIRsh6G
KdePwLy+y5fRv7VHLKHwxUJeTa7XptPYfZTxYk27zu3pl1Il+pch83KBxEfx7ueEpVbXzMsRcxbS
lNhtXidlh/0mdBUs8XTii7zrzXFV0Jnz+KuZy9G8QcrhmrdhvIq2W2q2N9mXoUsaSrns34/ykCtP
mSmMNinhK9kNvYu6nTN7eS7RFGXNtiBVuyASaZ3xLQD/haXfXAJFzfYqUJnJ/xUJ5AXuI20lYJ8b
a5nUxzqZywz9uOHWb6MeKm4diWW4kYt326E8UBFayMbYT0R+5itJhuY/sMs7Xacg/+h/mfv2sEoZ
RiQ2CpSGLxZVZXkn3bKrtnXioboMtFI4jX0mSSbq1eoMuAql8MQ74N6tWnGqAWmrW9FJpj+L48Zj
BDPQ/2SomqRDPpwi3JYJeU5RE3g0vmOqA8Y7nT+9NpbRgJ8CrxkFHmromCr+hCLN3hVT3/zaW8MH
mLXeSYVh7h6sIZweiElEf2mQqakOQRqAR7UI21IbZlnxVhDstrdGs7hJHYXyyjB0fU4BNzzZxThD
CEtH97Orag+ls2PRMBLZltuNAVjMcuezQJF9Hafk30LxkquYJ2Db0AWtuwsQBV47RjmcQjaY/oYb
yHgqeM7gTgD6HokQhM7G6irf3npuvyaL4ZtBMD4wLj7Uk6M5/ZSXyzV1hOVr4or9TOe76Sunf3l/
jv63lfybVpLF47qo+/PC8QQ4rm6y/vvi8fcf+qN49Ekfx+wUsLZ6Z3Ty5/3eToYWceboOBAVIetZ
O8Tv20mXoomeDw8pb2LtNP9Qf3i/hFjgAgb2HhkvPEP/SfEIEODnCglOE2om0wyF7zpgOn6skDIP
R2Rp9enV3FnQuKaW9EM31951izKix59giUiMefgIOowJ/hAjBtiaKnDnKCHdqjtCH4/jbdCU3tXC
TB1RqmqYsAxYLB9QBlTiYOEBMB6KMJcvCO2YI6kW5Ruq9tJDsmT36owBCAsti8TR3ow8GfF/NaN3
DnO0ApuetpA482VYQ6BhvywlvIKd4phJcRow7ur7uFUbQYjPr2Gu/c9M5hVj8zDZJWRj1qhN1pw0
HVCjRlYyCfsc2mQB9mHl3UxI2jaVGi89D3N0oRZDXMZPJo4Oz8oe2zzXD8zAh1vIYNWlIiu83vlz
Y6TbPJgTl5Rpk9hCL28vpduqA398R/Zmo4/JBDDKpua+ttKAPtxm5J42WbN3a7YRdp+SyTrgZLcg
PsYIjAfffkEwvJIMZflowUfcYX34lCjd3rmNDpkGO879aOfypCgCo9Sy71Nv6SO39vydoSFrzzwg
7h3fKG+derq4JspDKPM8CdvZTz97RHwehN84W5jmxTU+7/J9lHpREi4Kh2iW3CAkFLdTWju8t3EZ
zyZPNrtpbuNWVr/lygv3qhB637tZsE3ggl9ofD67SGYiCx/j1jOYH3s9/5O6ywtWXULwfALQ29K9
wgKEnQYW9yNTAufizOF8zZBgus96syMoJf0V/3z6Rv7WhMl6vi5NVzOVBDWNRZrnqdcaD6qZq8dS
FjxJirK/BUyfQlYjPyYOiwdZ5nArybrbAqHrPxTzAkmqt2dmt30VoeJmnebyTg2chxHhwMnTEvio
c0qMxyMG6AYHRk1ttzOJV7x20s680ub4peS/ZwUlygdfAZ+J9ByHFz9z2wdGd7jFZJzHCGmW5Vas
6cJ5q4xDYc7NYTHG+mLa3NH4qoczE37sEaW9aaUjyLa2+5tmdpZXWJduhs1nSEHEp1bUiqKkHUAw
FXXMjQ8jCY97oyMS3An7KzP1bpTqO59AG1ZSXRPk2wB/+tGpS4X3knswmk1yREeQ7FtvGZ4No9yn
/XIJMpJcYv9aqHDe9F39UU9jDmBW3hnQty0tQ8bZ4oL5soSu1H7uUZmfqrx51g6MHhzdnypflkRe
wYDYVpl9TVJ3yROd35T+YiQxEYUWySXLaL6IEcm30mF8JJPUuJkQVe5wUyRQ58Qrh2F/Z6PC3xs9
mU9lkSA363rxLDyDhFz2BVEVS0j1RPp5uXHlx6lLoplNnmjc7Ua/kofS7+xT3l8tQ3YmgYmMa3xe
ZN7d1jGB7ICWNuDlq6hC/cSops32xZTPW4H96BLETvnQBm5yUjkfs14KeKqhNz9Uc7kc6qGwo7Zt
5WEpZu9GSEW4gjOdpBZxEU1Imh4mMTyPSJyIeNEuMcnABfmCNZhnTRZJxhoe3VnSzu811VuFfce9
rWTwK9M7UPDeEj7lDmFbAvvNJg2y+F47QXbnpv1bLSh8XEBbmyWz3rwWCsImlebwqZdcslmlbSQx
1l8nZV3tTdvlljaJPlQVth4CHct7zbG7SWfOu7KRTYM9R39axhDWYsz5DKN+OGd61p9CTR0OttLs
HimwHmvTo/ML6gr8ZioYzYfl2N4n0IFPiBTS/tDawqdMdJW56ZcceGWBuot2Yyijpq3Dy5D7v7WN
OW0psyx6wKCE1x5YJJIaHru51qurhkKK/NI52TbYksj5zjwDOizrkYAIrb1m6M5XHJBDOWPiQAVt
CWr7eriqajMdebYY3efCyNn3pdS85g7GvO3dFXAh6OYaaJnFSCjReRbSewCZ1Tw6MuYrUkzceic5
KPdjT6jZVUq7TQ1GRfnrwN1PiNtIR7BlX+ELSMitfwGCE+CTIIzhqmEucNXp2NgPYV4TkNkNJ41i
+y4tx/IxoIFCx68M/5AWMTduuEzpaxuIfsciuTpaWZK+rTNmbHuBzIlr0oM4Jw4S+I0vWh+F8kSi
tGoDvh+OUrTR82I8tBztv9WFoGFlCEy2qup7qK92Z0a+p2e5WeDYk+LNtmZmg7CMpOQ63VsnzeyV
Z3JSb6ZqvOmdpbqLlRv+tjItCV3CJX0xyCR9MUDe3lamf/Itr/yKKtEjajp0gXCmTjfS6qpyl4Qi
O7mNOlWcttuekZOGoCBZzobMK+UGFnLwPCrtnlnDlF+M3MwBKpB6C9+YkNaHuBPeM88RguHnJdmP
WtvGFnVfG2+twkqTk8zm+XORZaHgMMI1Gxa1up/9jmCNSqfGfZZ7fbuxnUq+5rAebp2yTcDNxYMg
ahNu/ikcu+KLGLri0k71I1axySbDro5PBTiYyCrYiRMePXR39MFdvO0nIukxXmYx3kYcbzctfppX
lwi3rzFZyJ8gUan/y96ZLddtpFn3VfoFoEjMwGVjOBN5yMNJpHSDICkZ8zzj6XvlsfVX2X9Ud/m+
bhx2WBxEApnfsPbeu0rJ0LYosRu7BDQRittBIVzY45XE9iG2/zTE2t+vHblsno6d0mG01wadgzI3
30kCrlDob9F4bFT0mkGWZsx4SGzNXlsnZc/s1PrwiPEEpjLKord31tAUR965FJMcTTBEWokVxRgn
cUPd7sQ3DHUjI6xSkS8ByWDmnqSC9DFiULZv9dX2KyKTMw8derbneM4cLG2n0gcNtW8JpmtPajLI
6ZYBvjuNfVBoPHAoEzEDcDojbAW59FamDaGZVC79Tt88qGM/BKht3NtCmUYkbVENlWtnzbG3jY4M
lKLqvuVdNtheGo+96o9Mqt/yVWuqcDBcxEdN1m4/LQqocyTmJmD0+UEItftiJ1X5jvlyvdMT9now
qTZByyvCCsWf3ZwT0WTxDsYl7LO7Gfb3CROWQwMiHPtabG6Vt+qr/mHPcMVDpOpf3SFJEC2XOulX
BGOzIK61+oAsgn/NN9y7DxlLxUdWCKzgiMlT3yd3Iom3MpvvsREND6Y7EAaTLRoh6vScURiLeeRZ
Er3U8djqD3biLeJCAn4BeessekvdoXpZt8HqdzrExs3Ys3ieyKpMyKuR1um2nh+zOL+IbUzf2sq+
i1eSwhiP+JOjhDMzPr9aB/fBGFxxN9pGHADc2Smy4UYD86A2dNTY3rdEszC8YvH+wcZcI4i7buKv
lbHa9L3lDCGkolImLa1PxZ5RWEzArEZiibZFRy0rpv1mEAG3oSLajUKMtwhdQmtER4t8cSTocbTs
nxYNdOJNfYUJgjV0LzEeFB+WUUc78jb03OO3ufV+g0rwnGgLYk3KLBRakUloDs4TzDbi3Mh+NMJF
0tfJfzRKUnC06PO5jtrktYiW4jk1RYKK0VToD6LxtmuAVXjALecmJ8nbjwU1YjnHJ4dc0H5XdS1z
rdRloVRpcf7WO7ZKRx/NjJcS3JeisGk0K2yjbbuRVmqnGaD0lr9hcasZafoZbemwK9NhYPHTTrvY
lT5DRawHWr69NvgwsePV1O491lv7oret8pOVT/ef9cq/tV7B9Yml579ukv+bvUJd/UkS8fuH/PPG
1RCmLl1VUI3JTck/bVzl+F4wMv2j2f21cdXldpWPcqQfqWyD/2nxqn7RNXm3YuUm2+6/tV5BB/Hn
DhkS1+T7gqHUWPEi3PjL4rUEXSI2AFNv3B5gNizPmQeOQ7B4qxY3dTM5WulnrT1s4z7XyqIUrwPr
IjXMK6SZz4SWD0B9Kqa4GoLNDG/pzKeXaBvnKbWqprcGHyg4xQqlmRej2hn6jOKLAKL1kCnzTKtJ
AqLcBnYYx/cccozsK5QAVbFmOKtNKfyL6zQVMoxsORE3NokjSarrmao1ot5sMcVSrDdFCgzmerJj
XywU+2bW3GYllEaZLaPqmWauPScW96ifJgT6YPQwM01Cec+MnldmhgPepDa9wEhsyycYtEbDiQnJ
2HRORYIQTksGlBodAnoSGOFOi321TMUexLWAw3Xr9GiVcWvfuUzJM79fBVFRigLzZEkFx3AVcyho
EPxEKjwaqfXIrrIP+yoBIdyCpTCGIdO9htPNt0GqRearcKSWGpIEaQDBnldpSS9VJuiiOtIiW5Qn
HRqUaKtty+/ilnTEpXaW3Is6k7+ocVWvRIQ43s6mWux7zcIfUc2n0IobFC+92lHH12qDXtyeod2k
TWcKBnK0pGCGkcNyqyHU7PdpZrQD3VYnUK/zqAc4YaziobXyUCMcqNzrA9YKzEAXMg6uV2mfZUSV
TOVkY3FudHWAsBARtjWVjI0jwoHjaXR22jzP4TxktV/G2hTvVg2mzuvipjG5Cor5NztKxfuGAc4u
N+WWT8aOhbiqrfh9sZ/buV1JDVEvzZNacY1y7hdvNWCOB7Slzn6jxMOhmJJYBFpn36Ng6YKRGOOw
S2rcGpqkwB1BqDiohXFctLsVd/wwsTv3Hm00I+Cow8anNeJTgmDH9mq9zJ+YqsqrLBmJCcuU+jhE
mYbo1C4DiwvnO29DNzHPUd2PqJyoilfMgfJ9PLTac1Sk43HuSnuHxNZOPJe+7skxpk8xm0owreSI
Rk5Hk8sbkB5ru9FxwEHszbViOeot8LlxQr/tfJNxe/sJr+6I8eqGaxH7HgakJEdBuUfts2kU3V3r
iO2jwCknoBtYv45pUx6ijZ0CZnOCS6thTRbiLEb1Vy/VXWtmGdOtOstkniizMLMH0lSTqH6x4nbw
ZsWtjpWbxq9k6eCu6QxR8ZgbeP3jGt8gRi73A2NrhjARjgumkQtQ0Xb012HR3R3e1KypHLqv6KbB
U4mSfGjuuzJyd70lip+Vmq9HkgBrfyGZ15uW1ZUrr89MpEagrzOaGwrOQ1a4rl8b2vsyr69m0ZkM
TGJ3CaiD7C4PWt3k94j+qE2a0brMvRLFcjtmWuPa/b6D/c/s+P+YHWs6yr3/7VoM3vN6eP+vHz+L
/8J2cPj5zzPkPz74jwvStb7g0sklqILnIYGQWsBfF6RATYjO2qXjd6734D9myHBMQjBE5vrUIJps
Js+/cqPML2AJgmmvwGheEyhy/oaC0LD/fEMa5J0gneFdsvGEYmT9V/ofVopbbLG12w2xTrztU47f
IQpooeno+rNCSRk2JVo3wD8zaz3AiO2bosEn+1qqHnrerlv0b2O4tkq5i1dMSmysas91XB2STh9P
TgsOy2zFuqnHSnliM9r4dRUrN0PqqB5xL9YTCYzLS+ZQqLMoyZS92rS1V/YZnU6P1o/Pp+40gnDY
CE4RDkAt2x2+bxxUzPgABnm2aDhPmlyJJW30MG/tPR1OQGUgPAOc6ND2jc4h7ZCiwahbJeI5wtsg
IMbvx2iqczBmTc/t1GV+p1frOepispEGNHiT+EwUDN+I1lLCKMvU3Sq2bQ/RCv8Xa3u5pnxlo5eF
PTB9sBVGWCzdfZevRohh6vDeaYO+K+zS8RuTnlMvLb5+qfYePykjGCqEPRDT6SOgeR2UqrodGqhv
f65XKPOmmQ54t913qyv8ts+3EAMn1RtBzDxYBT0kJkMP4lQx5ewABqEu+lOe2udEdTGh08tHyYeG
Q2Tv3XI8NAbSvKjQ6MpcXDkNrvlAi8ReIa7eN5P1qzlMqz8N8i/R5EMwjHoUFOsY+52pWCF5MR9l
7wb6spSnBg+RGybkqB+w8rlaFqVFszO3tgpwhVM8kCubRbZ1cCP3NIAr+06ucfdukcJYMq09XYxm
2NeN4+njsuw0g+5dmcr1qNVJ9kz3uh2Rvk+Bbc8t/hyqudOwBwj6RRgBcw9cQ5x4v4wWjSSuhqGr
Zt+bpTFuWsU54sGHv6apE8XYd8xjinif6CNxKW3TBkVBJkzWPte99dVZtttMm7FomSxjp9C1h6rY
kr3dlNzJ2fesHYx9hnjbn7O5CrlTlFOruT+NTclQP7DY5Zl4LnoWqDOPhNPFhJxm9W6M85UOGJg2
j8EBHHXzjb4QnjqYx1bL1O+rsal+3vU3i5J/bIwQGIw5uH6k2XowKzQ+21Y5nlLwLKRV1gY2xPYh
2YwxNAjj8okfaYNc7agMhxJLkAXEo+ohcXDD3asOv8Fad42dhYZ0F+nZS6dZ8ZmBXLnTnY8YfAjn
bKoDLMeUZ6xUsQ3E5RXnvyJNH8sJGyiSToSX5cm6b1K3exbVwkVpu/njhpAo6Pvt3A+MlJ2MlBQt
SqwdIDoGcGBYYbVIsFhTxAXboA29cV6GWKIn/kiZGiSDzsbazqyjClDrg8hPBw1fnoH7/aZXxBgo
WtK8YE7LT5GRb6AZGRnn2FNgNXV1BKpTvzcz8bKSg+oNioo+BG+0HV5KIH/jxt5iy6unXNHXS9SM
4qQO/Wx6uPknGF8rOV1146DRGUrLH7FZC/W1B9W3uvGWWlXnDyq37A2LPSGMd4qRf6QTaA2kYHGc
WjDC0ZmUwN74eTZbbx7spAA91MVvWDRg+s/Q+IQlMqbz1vAknPQ4VpNFp8x6zujMRyvK2nCGXUCS
xNRoIyUhMCBGsAlzP8eheGTMe4HavxS0CRD4qbpfU+VnCTy5o4a/6QYbj0r+fI8CZLbWlVynqtrZ
MfmbJW5pwRrRZCQ0V3hQpu9tHYPPONtTX2sEOcmUgCK3FY+hxuCrwllDLa21oKtaHqnY6s6rZu9A
RN/dFhDHSWEpp7I3nyItiRmU4Nu2Kp7gVcOuuf05Ub569rZGd2aX6XtRqOoJYAA3lkKbQhJEWUEO
QP+zWzoHJDX3daF9t6z+NoNaOPbm8tWZyTCyU7oogrGs40jAwbPrTowhIPSbhoFHQlk0RengzzHC
I3W8sY0B4ZKjndK6Qy5c18W5YEJWie5SJFEVRHri+BBIv3XQGAGDSurHbaz3hjGmAZ5TWdjOQ3G7
wgHssbli/KZH7qGAEOr1hAG74z6vxnpA46XebJaUS2lruxucguWMw1estu0ZyCe99DmugiqX0KJE
qINmeDGsnotdhxubJ0qTpSs2JhbyvRt2JEdMoFmYTjpCsYG9EgIkTL/K1vpW5MvbHI3jwV7tH/Wo
TV5CtOhupC3ZL9Wi7OIKkSaGOy4hUtNFxFTVLZYefOPzuWn7yB9MrfHL6LHOthplf7pb2hRjU8so
jmqivI4uacitsvzQ0wa/YTzBjg4JDpw1NBprFFkHzt/0BAAz72OFU252FKkXYGrs4Fu5Txm672J7
1inpG91fjEbdx3b2OoPVHjfFeV6HHki/7Si34990pbFPRVVEGFMVwFeNpe5wRndCFbfBk9PgqQkh
VOGDw9Sqs2ibZtKW9eqDiXQ1vJA6hH0oz6yCffdhIXLQaPwF9qKevw7RVNq8ii0G5ezPePpK5x79
gAtSZSPDkS9ZnZVmrx/YfKYAe3bDAvJFH+dKt3JvxW/QiUOzrzm9cwxEm5kQMHIczEd23bbVER23
VFt16vSpt10/qwktZk2M1yVTMnYc3dZ15//gGf8O1wtpIWM5//Xk6Vj9SN//Mnn6/WN+0RnGF9vF
scgmwkOnhmWG9Edh7ThfMFth9YdV5K/x0j/IXtuE38XrBi7YugK3v+AM+4vN/5Af9gfT8bcKa4l5
/BlfVXVVWs5AD2uWg7r1z3DGCCaQbsmCSZSOr5WOkd87QBL58mMqKISSbeJVX/t18/tRmfCJjzWV
vOyuPG9WZCy+qnI3RSKdYFnV8n4jLv67K7IVM0s3j0l0HpUyWOqI4SnP7PfSjPQjsgjtvktna/Ay
0IAzAlhn8zELi0kbdyE8U8t5oossHrtlnO7F9F7WHcNaiAas8ogxJxpUGrNPRUV2omiW957uevFS
Kq+NtW6sRcHiViyw9MGO85CI6fwjYXwcezoIH4QTd3pYa7T2+dIujJ4LdzzH7N11htoY/QRmR7RK
WNSODcugu5nqwVbq+xY9d+Lhp5nc6pk9OVzKdmp7CCMtHdiVcMKmb4gJG1Av4sco/FHHppJCZv50
sCL7ZgypyUIVP4+bdM7bh7XJiLfEX8JLQbq8suUcH0ty3kdN+EvqzHebudQXU19rl9tw4fBay9ne
I6TI7xydrHqj0MGu1yFYe9LmAFjxwoBPmKqx8yxjJTwjtS9q27tc9Xr5ufSFyh6wdC7kVTTHiKHW
Ez19H6Q9TmrGvOoMJogc8Colr07mENtEYG7jjbPgCnbcEPqdJlx2c7SNJkZ1qdnat44otcrvlJW0
6LIZn0YDJWQ2qjPBMvmkvqV2Hr0NCiOxZjbbkKmjcjtvcGZDBVFSU1XKQIjtFm/98bXgPqbgc0sG
YlHX3iSIAX9zO3fDGnodlDzoiS66n4yqCBuO3iyoZretPFW1pzMcRYebKzHp761MmI+xyzP3cVoS
HKIhYPyeZQUy0plrtyE8V48v9DWVyiW6po+4xuqvGnHED+5m8tXIC+meVHScu7FNjBuVtFbhJXDC
BxiMmJKhbgJtmFpko+r0GCc4YlqMOb8pVdyddFG6P+dutrudJQgjo8kh9SGc29Z9hDjaZr8f4lp5
y2LduiTcMzlta6TQODLB+TQaqmJoGS1nbbSVzFEH1W9LtXrm95i/AAkkF3vJ+nOvrsnJ7jTmp2o9
t5j3VgwErTUuAx7X+tnRW3EfY13fBwrWdbdqHRtnqoKRuq4um7ussuFYaMp4y9+WSs2gNIvfmc18
0RwITvd3kLOu1HjAzN6d1sx67DHZF8VtJa4O97Q7A2KeeZyJqd9E9LjOk76eEjPJDu1sXVSKb5AT
e/N1HSpgNTr3aSl4e8J+GYtvUeSunlrgwBzYo+H2ft5oNe63lHPjaI6NtxIs6w+Eb/oJfc+dAddx
O5hWsjfazPSw4KN5ycm/dfF2Dh2yemkD9fUxogNjkThNxcty5SQgZER2sdN+A6BApT2KJ2Pr5xK2
wrYq804DEj7MY/fVYHf7oOBlkQeLRDN0GI0prqxzLbEN/Bq1oJAoRzOW6wN4jHaEK249/D3io7P2
xcPc6d1j8QcQktLYuEVoN/wiEXh4pQRI0I3flRizjRItETAmU3bilucz6Uq7HyWG4sKjWBJMMenl
sgx6qiWrXnXUnk8jMRYJtCRYnxwjCbmoEnexJfiSQsC4EoWZgTxDAhuUc7ap0SGWp/U6itdKHciQ
lThNvv7o+ulm2PgZRoO4yVIN8kZ1c7HDwPxluWI58DkONd+xhNghBLoIAc0ehYR5IqgeeIN7a86y
ywDvY0QmXqDrjS1BoFLUT1OKdWm52NTFkhgScz4F2hUjwuPIoSlRc3+VlNH4O3AEesTkoKeywcZX
Ukmr60x7TZJKar/mZLDithjQ3yWnLrYhuEGet2/J0vdnd5lpJGeVXI7RuLEkDyXiDv73ykgtyDIh
jpW9wYoVK5F6u1uvWFVfqxMdhNk8tOvqPuobXvKMKobiIZdUluV2P+yadLE8jSm0S7cNSV91SsYk
C9sUVizgXQ6P3zNqgzgwVbMOcKRC9iqJsNiK17tCUmLrpHYvG6JRX0E4d6e56YPZKS2vBHxZB24F
wgNz1rHaeZqKKHowJZFmSDbNrMWKEdR047L0DnJJsBVL9J5Ipk2TdJsmOTec+fRHS7Jvo6TgBt06
9ZKLW0YenUwRr6Zk5vBPYikKde+7Ft+pltufMzvtR0dxSXcel3Wnr5u7k1msv1l9VN1tc9hLSm8e
cJD1OsnuccYot5h3AvS1dAaPJlZ5AVB/foOzto5IGwbQXfrk07iCgW7d976dj488hMWdW4vikpmR
6VmSKUwlXaiq4mIbPWMmOLtjKRnEAoubQBkllzir382pYzGrKvlTKelFBA7aK/w+45Yr3MhxKEHH
SVh4EtvVbk0lCElaAwM62EgFpvBk9vN6qJx0OVoDVyQyRuuoFKqlBv+pk/+dOllns/i/bmiff1bV
z77/+acZ9B8f9atSVr+wl/mHFdMfZbIrvmAsz/AXT0YGAvzz/82fdesL2xaBXaImSOVQpa/crzLZ
+IIPEo4jnHnSLxTJ2t+aP/9/Ki8ywnCfM4SqWxTff3W7sYH0FFJnqyOQU6+yZCFuOpswY55nAqxL
wYwYzlqbidHGfqMkkZ0Ta9H3mJ3Yh7Ykjzgyo74MgbRJZIBfel5ykYdWKqogjq3e9Lk1wjK2lrdy
QbUfrASavLtxpR61RhT+6Jqz3yaxEdqR/WOsmuE46X28R4ITB0yMW8yhOUo2Frf7dRICcwjdqL2N
N3HH8qf0CzSfhUdd/mY0LSFAXV8eweW2nUitHY5KdiB4hfwpS+N7tYucQ7WmjDLQJID39QbBDfQP
9VsC0LbXEMic+qlwOSpJQvmIHLuhLC4brsGSoTQ+z+vwkhMDdLtkm3gc5w7rlcJ+mEbVPSN9bQOn
jOPvBRU9a9x8Omz2iGVw2kZelIluz+aqOsypwehRXx/qpraPHZKsnaXkKMnGSb2vbPcU42li1kt+
welCASfSck9dZydESFdTerYoZ2CzqboM4QN8G8DeS38kl0k5RMqmEuybKKeix6kg19rNT5Rsk/7b
9bm1EjsJWyIT0YzMSPNT/K9ZTNi3McL6PZMFwq/ZcPFZ++2hkaCtnSqRl4/as7WUy+eaj1bYzwjs
IjvvHzaCt7x5tQrMoOsloBReH400sz9Gts0NEKUo057TSs8OI5b8e11zo6+TA8mdZZH1A+PxfD1j
e5udY7MkcIGdAoHmjAZDBxfrIKVIPvRW1+1aS0uDFY80Ij5MjfHEwKHNVf3hdNX8W0yc+26TM1K/
jUoyTsjJfjCo/pkzZc1LMqrZi7PU6zueC0JnhGSKs1Ln042jyHFIKfglpy5e8E0MD8DIwgnwY3RO
kbCqe12dcN6e1Rd6SRJbFN1o8SWvc9TQLYhTpbNSx0D3xmgx1/AwAISpTlWltA+jMqbrrmNvQCwI
zUMub6L5BCewyypqW2+jDNslRuP41GgxY6VaKw8rPKZfba4Ze5oxkrtWaEx29Zl+Ncha+pZeRVu0
aFt5QWt0cM0WHHas2nNnae/11f24vToh0+28WmlnPxLvskcHpyrHPr2aJxfMgLFSnty5cj83KlB8
liMslwnf6i/9qDnlJ00mnYuBO3PlDOOL2Sz6pQPF6saQCeazEfUZNhijGsLUuqcZJbpkHPtiDZrE
ah6bRSmJhUrZdrP2sPPuRSMGACIP07QK/QB3ZG2fqt50eiUozUwT9xyU/NzLqdl2kZVhwh5i+Sa+
bQnzQl8w2rprMbC3X8FatLYLe2K+HqrFHaMfWdRC66eb63HCeYlqKEYoxvqJJ9fERZzVy3yNZcl9
kAoMYAVU6gem9pDITjWhWzNrnLGoc8cRzxuMMbHBAP40znNcYhCwNhjmIkXmSREIvpjpDYL1ezsv
F5SVxg+8yId8r0XL1DBDpGAIJiXFvnxQaQFCTG74klsRd7ikL9gV6/FGHZMT15lRNzbpnrOPr4gP
jEwZcmXoVkm0ie5NFD31PbnHWm3JDKNEH27yYjZFUNcTY0x7seMQSaJ1v0zENcCU85+imDKvM/kZ
+5Yarc/FTHZQZ8GLe3ndtcKn1Jv3maFbZ/DF9pinLu89MgrpUmUMvjbigzmqWrKvGAPs66TLL5VW
0MMi0fE6ysDbhQ7oJmI6jGJrMIhwMBgmeNils9sZK3CYASmuNPHcmwqkJe8qwz4V06mwi2td2Qkc
QJ4gKrPQ0iAL0KGYimcpVXWHIqx+dMguuBusdvrGuEYDPtXdG0hv4kXaTg3yxYjBXajsvW0b2eiU
WO59tmv7wR3V3eH/YO1mOyLdhgZPGtW04onInmiHK4/zwoa1fzAMJeJyqIpjEdv9fT04yq5QVnGa
KhF9Qg6iTo3UoLet+MjRGR1KPtVbbmPa35eu820igqdGzKM1BwCZ5cbe7O1smJrjxe1CRziv2fdE
09WTSSjJHdE1O/gVw1uYnWTUrwmuoNmkGyGA7nax3CwLk9zd90XVvGC9DCltTeNeJq7tgVsIBshU
ZvBbr0z+XOAcaBvgR0FHG3uT6tKMRtORN7I3JVqjXZ4WiDNPUzH+Z1iUXCBBGeBvSR4amRvvLf4C
u6bP8YhRZyPhaNyMN11vMaCHeW7e4bGGs2pv6s9p1NDbAHyHOfqUg9W3+isCnibU3DoOGrWPd1na
NGEHzH6Xi7n9itqiPY/d0F1MU3VvwRArn3yr7DZPFmgl/PHvCI7ACZ/l9aHYpu8wuOntaiTJK4ol
cRcR1MIn6S0qgRJ7v9FhaVmXurjrF/yn/JQ3/2Jm9rLH47l7d+yKnSzGcdDfw0PHOqNk2exYx9Lt
3YfcSvDDyPL6Y0aK7DVLKdiI1OKYiPg16lCtq1UpKB7YkiJM1MNUg4lHlq0wL4hEaEAInc00FegM
e+k0AfsULIre4BYNSO8tqCEVYiccNpxxT4Aned6uggiznxYLyy6YAn9znTWVa+qBIQdenZYnckx/
+GyE9my6DCbrpiGoo9R81xYyihYjoXe2gcK53VBqsu2YrDWxYfIzJ+bKY4oTJ8+9tTbpw3/q+3+n
vqe4kbYK/3oOfmZAWI9d+ifE5PcP+lXeA4u4RLzbnAxXlPJXfW8y0MbQ0boa2/wagIsvlqpi2Ipt
4JUe4Yv/quwtSWWyoeUPiL9d2dNI/HkADsIJUwLlecU8saL9ywC8U62slSKNE+UOu86iiK1p8AAB
OVQby5i+4SZm3ymmWT+mzSpbYleBiy+F6lfumIVIGsVTRvjYGnbAzPfJ9SDnoM7A8zvMClL9NMjz
nvORo990COH26sjlSojy2Uaawj1B/ljNvEJeHjXXSCPvE7ppZ18KN9lH1Px7RFtcPHGpREEPurDf
0qQ75vKGYtIcBdvWJ4oPDDh0XilvMySE83ccjrEbW2hWfD0ZcX9WtOFAJgZbOJZzs5cq88I+8yPP
t/rdJkHvjFwp0r1ucYaQPwBfIi9NrHKs+5mQwDhULSzJ8ATkjFBZbR/yTlM+Z+7M32xW8Pc6G+hj
HZXdz3jRImZ2cC2XFAZsP+hMxWjz5xNFFeUlWU0rgoJM+0nJLXyyEjbKwkZH1LPG1l0sqvimbzbl
s7IYYXpqU5OVCreBRKZ9Q2HWPmZIdPZE/00vSTMMTzCfnG2FsnUfRmTHb52So+IeTWP1LIv8M2+r
XEZuToVZAJnCXHrw2Ynp5mg+JLndXiFuzZhfMVvR+CFXxUchgW9cOYcde+r0c5M4eCoQtG2xecq7
oTkhzt9umogwGZQc/c5enJ5NtZWuDPbWUev4fUKbu1fwnJ/SyGeTOLrW68XNqtqR39WlxV9Uwuu9
5NhVSbRnkm1fWlwswfWS13xIk9yfq0YnAm8ho6m0zEwNKNwg5rlEoedTCdKTg0ci0JWuH6+kPbNp
rP825PtFvAoylySTX2w66IPJxOw31g5A+1StpK1XBYm1TZZUABHM8QzqyNsY44jA3NbR01i0nptB
yW61qz4gv2oFiJhBN0CWUfw1uqoJ3DE2Pgj7gnHKG9Pa49VOydiI8rA1G1X5JIUJtVOpd1tpug/U
04nPIjdspJAhQdFgdeZdWrjTZyUFD0JKH+arCmKSgghDSiNoclFJZFIwAcUSvSlXFQXBSygqXCmu
aK86i0RKLqar+mJac/Xb4BZRRdRQOyJFqdrvGNppvtvM6jtdZoeMYh3Wx57Rl3MwdLT8Xue49SHV
EHS5VyVIdFWFjFIgok8CC3qRGB+j1Qr2D2TGxr7dbchK4sr5nkmpSX5VnZCn7D5vVy3KetWlGInU
qDRSruJI4Qqpv+5LlxofihS1WNQoZ3W01p9m06F56fG6qoitjCq2BSOqGPhuFDKVFMtQVqObwTG1
OTpSTFNedTWDlNigqxiCZugeQFrQ37Qp73MnRTn4GBihI4U6pbxqNyneYVeeBgbGJeEmpT3kkdgn
U/RczVflTydFQPVVD0Q7bvuKFAlNUi7EIMDc11cNkXLVExl2J75pUmS0SbnRdFUeETOJCglLkuIY
r0iT8qtKyZWCpe6qXYqkjImsOBRN7VXdtEmhU3TVPDlS/jTZUgllSFFUK1z0UaaUShlSNFVf9VM4
QkwXwtsYledbgl3mVWvlStmVIgVYlpRitVKUhbmNetavSq3hqtrSiYNkHorI7T5BUJoHDtLRAKIj
OmIaiu5LFc1TnAOtOLk70yRg31UWeQvJZJ8MuXqbqqp4cJO+CLAmjo6wRjHx2Ea7X0T5HFfmuIfu
wkIG925yBclWpZbK18qHUWeuKZbtx6ZPS4ne3GqDWh/LUNTJBHwhnOyeXqiYxhujwPt28I2OVuh1
U2gnD6ttVLl4c1aCzTSEnLo6DG+4P/fZfbQwENHYNN2rGcGWTF67R6ssxCNeUfGFY3HZ206+Had4
/mpC5jy2TLweR7WPGJinmYyZtIisU2hlvcqu5hM5gPlXp7LY2vVMRB6dtKkueIqUF7bYDGLjUhpg
5wZJ7kBamJVqYYZjIsc2t52/lGt6Bw447lrHbjOm2WV5l7mCb9fKkWn2qOm9npB2XnXShjy1663b
VuXb3wjsO5tmFW3gUkP0ZJDQgvIgn5/jUXGYZU9R8lPflPW+UuIR7llpa3LYYX1ctjVPG884mTqF
+GzSdjvOa2fuoTRGbCza7Tsao6X2t1bBMFkt1l1GLJqsWMewHaIxzAeT82hM1e1GGzb7mGCO55dz
dmkLlqtmq+n3ESSj4a3YAj3O6KNqFG/nDi9ZFljIzHjXxvqCZSPxpvw8n7t6UZlBbd2B48KGD+0U
fDuBbUJNm82Hwt2SH0gQUyIZFBrtrl0avo4Y1tO62esDlfe8J4DSPU5I6b52UV1eJtWcDrxPFoTV
WKMjbGzK4X7GS87b1lUEeAolM2tot32Y2Uqyj8901we3VXEhwqc1awvjfszL6LzZ7nLsuRhJ7dbm
u8p1PkWdup9qr7OaJiarfUvHIvku5ig/9jWmrJWeKA4rNo4aHr+ES5pttOnrYA27dMpyAnIpQRq2
0kE+qNY3YBfnXlvJfxyQvtOIuYWW7jcCebGfwni7fqpW9y3VEECGU0LSzk3btyN+VlhYJv5Uzu43
ZhX50/+wdybLcSPZtv2XN0caegeu2ZsEomOwD3aiJjBKpNA3Djjar78LlLIuyVRJlTXOQdUkxUAE
Goefc/Zem7KplVduQ8Db3hI+ONzZdTMnKFJD6memqxLeY75BNjHCrjipIYX6nPnKnKebRkZIAyyP
SUfsim0NCIO5ImS/II2G69kwK4Jkm7wt9p3S4k9ObTnJk+nyiAfkMurOphnmJnJXmTvK2T03jHHs
1a6KskTvDtyyZpMdcN7QSXjCSvbItnd8gNZXfk370cRX2Ilbelj1AZnwLSa+aVNYsjgRKH8DWqDg
C6qF0zc/sgB+s5P4KVXuo+iG7otVtVjXEOfhLnC6R9i/6d4VXn4ljXwz2IV2xsUh1Leps5MyU/Kb
NQONWakai/9qkHjAV0mX5PummtS15QwIP7vOZhxUN34U3Xpu12yK2Zyv45n9Du6DwSm0f4T6/5F9
jRcuevZ/XzwFT3nyrWrK5J2D7ftf/aiesIX9YVjEUWBDM6lVnDcCfdP+g/oFIb79Pe/n/wYkr8xQ
qHTgXRYTjrGMLf4so8w/HIsPFPBnXv1tf0ug/zE8SneYjpiG67nCAiBKoNB7GRENkKqWXTdegA0i
0mwIMTBVaGSyIAP8du1qznRICQHK6L1l6pHxXX+X2Qg0Vq1fyoc3Z+8nQEDjY03Ht7FJoiB0yNZt
z3Q5I2+ZfHY51ZlPvXNhSnaaUYZze9WJCoEsTytSmn6weYTwBADlLDwlA5m+tjNnnMjL4lg++0rp
l3xG3K3NPDfuZofO8I4kuPAFNIMxbn/9jRffxlsZ1nL+bFfgsgD9KnR8gB++cSJicDyTurBGjDNr
d5zzu36J+tgqMcHL6aHkpOtEwJ+b8eljZsp0a4cXYDLWTV+p52UIbgTEzZIhqhIStkmno/8qGicD
UlOl8RVQ5UPRsk9ZL/qye+bBr33ScYNsyj3HsdsXu1//qr9eBlwbOsU9wzuMJa8/+k1kA0ieaNBq
MCqv8d9VhNF/ZWfopgG6dePVMCIFqUMj//Trwy732hsioy4gG4LJJcOMe5H/W77Wm8NSxkd23Ubl
RenNxgWW9+4CuFeQeGF8/+sjLb2Bj0fyF2inTW4EUNkP91mN/W2WONguEIzaT+Bvm3wXKlrRFD/x
RpddjupFn7wqSFlyi9/dNB/ASvxQbhRziSa0XZfV4cPhCZxJSDUokgshM+eJ0AQ68JA58p0zFy3J
KvgeJ51LvxtyyZhSZpV4UbnfngykJ5yNrtXotJXTKgtSURZ3VlOb1jr2puml1vp6rWtzIdBiVTax
AZY7d99fB1/H/4leqp89pn+9UB5dHJORKrs6ntXF9PPmQuluB6nICTXqnbB4ShoFrpoxv6INbE1T
GR2GOMm+RB7x3OMsY+jn9pgwBOrFN8Kp5opQ+kgEdpX2L0ljiefeqWNx+PUltp2/XGRkm9xEzJLJ
UuPpXEbDb76lS42iN/gBzlNb1qFPXAIqQLaRI2Y6BfQkaEapX2MJcbpVHMciaIwSh2dT7/LFkwdr
pziCJ0KfKPIhehjSAgRgi5yqdmR95y7evlCWYYCnCMNfwtAJJVXalhdDjSOQ3amFJdKgPaC9WgbN
Pi72DvbKIxkDV9G0yBzzTsgLhd1QmYvx0F08iEYymawNdjfPSyM1PcsXvyJGVPsQLx5GCEjYGQdq
2CJYFHAn2qvhcVi8jwazhvWcjsgZpbohzBgxN/hRsQ3ZkJ0QLGreytgYMjpTGsZK+ubhF//Vbpmg
iPncLR7Mum7NkwwO/Ikh/fw56WtQXLWFbzN5tXD2i5uzWXydE+dhZ0CkvpTEo6FCbOSWjRVWUJJ8
sYWSROjJoF/cokVr4Rut/cs41LAFURurPa8acwjKxWvqKZF/oocdk/vl1zeOpfCkYoYxt61bzE+e
WzER05lJA5nyYB6No/5kItD+1kaL0XV+Nb3SicYAOy5eWGtxxU6vBtlm8coyESz2Jf8UleFipcVE
i602fbXYihB/jqgW4629eHCtVztugzE3sheL7rC4dZN2Me6m3Elqa70aekdLjGfu9zixbpBLuBiD
94moMVSmS/BYO2ijKJiTNyzl1VfzR0pZ9z20TGWqyEB3Ut7ser9T4UnRJEzSUjOvbnShWSfpZMF4
7LgGyJConkcuFxEL6xJJPWyrPAMn5lKyEvSQM4u7ZGu+xKdlkxgWFFXuqzO3VUvI2vA9cq3jXcgk
fkliYz6zxLJBGySjzaANVWzL1+y2HJUhQW5jn7jAMwnaclZTiFs4qFqI2gGtBsrSIRc5gt+QXQHI
sqggGXl2WDFLQFZdUMSEyyI9IMn4qk00gjirKPG+aSS9JUCvK1PtEpvk4QtiK6PwUFpCCYeR8NjK
edq3eKibmEl1LIpN2PazxKFM9tR2IuR62ustAR+MWCbSRAX5FvmuIWlTQxZlmw9aXczG2kKLTx+A
7FTtMk91QHVko5QPaVH4BZpAUpI3GQyU49zR2dziPzaN0xiakSgXlX+sdmHT1+UNL2MLtvdsZtuu
5htsKgWAceMZ40wdlk71cF54YD43Go9KAxjI6JC/OQ553aEVdWuxTAxXiSBbhol8as0veUYQ2hob
Ys68eypieQJpwt5H6GyhvmUIW9fgyegIE0kCcXRoav8qJfTYBuErabIWdTprpwR3wAirw8jh6/qi
3qAlnSuKXIPuRUZ3eskOnKGB0LosuX3gWgSIgLWZtIFE+9yUU4XJJuE5Mi+MuUyoGbwePtktlhWz
u3Brf6owwEl17nTwq3ZRKzL+gE4aZytMYqN8pC1Rxgc5FYTk4n2a4dipSN3a5KA/OSMh2xBLuHm3
XTkSukUMPKb/ApFCsc4tmbXg6cNNAgXqMR8GdhYpgpyb1nGHL3UTW/teDNSRXuagXShxaFlbJ6/S
ERAIGbzzWKN9aJVj3BpqUTcMVGxeoIyJAVVvFmmyZ3RoDieliFrzMtGEf089udycaSpb2ppt3F6N
k628QJcLxSAeSr5YRW6jccobzL8nK4m7u2CVBENs+CP+9NYPzSvwq1l2ND3myiejnQ7duRrVMkvH
MHflZBpZutVQcOiqmlFEjCaJZLulYc2PX776wPrE96oL48J2Sn5FJx1OVZxVsPn9DHUvMDzq0euy
ETzyDSrap4j/xppqqjK+lIYNY4hOQcxIPx5Q2J8XWowJigpWjgyAac5vgL+ay6LBw0Tda7CAjL6x
7JNVWdyHzJoXxCu4Xi92kB6NNOyfMK/wNcYmnY6WGnVk72xzU+AVZZbeeLwtdm2pGxfSj+QjXgmQ
YLEdJ+ahIrGmg2BaRf16aoQc2OBOFkwwTmugCzl9zfLMuRq7Jf9X6lB9HgYgD+2+CLXiG3LFZQ1J
6O2tqQO8ZUI5xe22ZoT7oOlhsS0GMighYrHMTc0QHxPSTU79giyRtWM2Jq7RnPi/VR+b/n2Tan20
wXrKYzJrCHdP7JI00peCBXk6oE9bBiLLik13i1nEduznfsNLZpCnBHwQ6RH6uYI1iWoKBVYj08/Q
a/xbbWKbTmSKaoxnsp5oKBeLYP0kGUw+aiyMGN/lgFr0BLw37Rot83EqVn2vzsdJ5Dcp6tiVJ9q9
XYy9s58Hl4uT6cbSr8+zqjov3dE+05RuI+yWZdGfRtNQx4HnIJO4ZSdCprRfsoywdLZLoEhLd9sf
ek/yFpjkTR5JI/lkVAxbwQ2yA5vuamVpPh/WAt2IhZZFBy2shy/wGxiw54KB8kni68b1iLF/3jWd
bJNNAploZhChUutqBAMGl86tyT6XwJtB3TEQRoDM7qbdDPAyAecRrh7R1xO0pby2zTfGaI2kpuem
Bx7Pk9z9mY0BFLfgMrsIcYDLhwFBy22K/yTkcUj8e+71or0q0fGzwJq1n269InaH1dg9ml43oMuj
xSbuHBMlynpwImWf22Hu9UcZtj7Gsog7elMnFleTwgHORoJMpToTTR1bSGv13CU+vWJwBFJMi86z
RiM5rWhD1gwADp06z/OQ799gdtm2sYd6eBh1Hd4gLoj15LqLozKMxT9+rP+ok2KYzH7fbODXT/AN
vv/lxVPx8v//3+6laqL3fZQff/PnGFr/g3RtlJxCZ+zrvfL6f0yiPecPlE/LaBnSgEtxRSXwYx69
BDL/2ThBjwoiAcMUOARgBH8Ljgsx6H0JCZAI7xUfhufJtk0gDO+rC98kjCOsvHxvedHjgAZkpdqs
2rhC/wRS56bptX3JwvzJKwx4moOx7cSEz5zU2gm34qzBqbQG7Ogt7eNVycYddl3GdoY0gDW5w2WA
/bv5ht8WJH4sPGZvrX7G/KD+DDhYP2rmZMIRVd3ayoc5qL0Ew4JWjpsuEscU8M/VMCfrzFPFaTkk
A58GYM7CyLJpNdNcT4PdHHTVAJQvLqfWBCyjbFxd+XjStGK+BjntrCsxiABlZndrIviCUzgyWmEm
DN3bgIJgOTvcMA+uzWMEhibfiSKPz5WeGKcper5A18vkynDbZoO9X155ltjYSX6PWn0FoxAsp3Sd
fSH6p4q9waq3enIv7Xr8QqZddJoN9ryy/JngZiYoO3Tg+qaxG7EbWIaDwc7HTW5Zzyodra3d4RtL
Mqz6oeiezH5iJVb9IfUz3iIJy0fKPmc3qxKzicCPFYvyWMh2q5gdzJV2GS6mo06T457MSFYgURlH
4Gv5J0Vh+uD06RZRGT1mVRwz1AhnSe410CU9geQRbt95A7MYm7qHDFeWMvvUzVVynVmxfWLhscEr
UI5syqK+uZGWFt4QSOic2hmzAYJEnQYEgyvPKIaSC7Ichk+hb7bPAAj8+7GwsnJVERRHnJnwzuLe
55U5ZPYJDQrvWgzwFsrcYg+CIdrZw4uvHwXyVHKbRZ/fl1npnKLy93e6mbPpKGeMNezdiHmN9Lo5
E9L01qygBifPNxE6xB2pY61Z41BtQ5SvpMSVB+rYTqKbKIVcJRQd7CwrOhe6InRx8izIGYNIPwsm
iu56DCPUqWYS3r+WMZ4FVnEskurGYDR5YbljdWozKTqLxhGaQh3SxkM5QdZOkoHgWAjKG6UTzT05
PXMnNlcAOyLYBQwMlnlDAeBCDYiHnKSf1g36qiepW/n9hG3lS9MJ60SjZAKoCTtgzwScfwN7/ooT
qAXgcHjHkeRi3PaVUx5GxUcKs5u6NYKF6cpEt3TvdOGU7Z2258fLKZqOItf5jkWlj0cSPqrTtnLc
LLBgyG9qL+cDDQVsB3RXUrL1KqbF9l8/xjx/WCEJRV2NIzmz4Zi0Cw8e201twKLlHdM+U/j1O6Oz
6hdnbDDld1V9+frN0jCtPeyEBh+fm6a4jmYEIonTwIYmc8y7thctla2p4lsOlpWYQULI2tQegsrl
vRWQGTGtqXen4wQh6E6MBf8wXxBLTs8isvbIR4A00S6R4nb6+fVOSx1mLytEkGSmG5PpnCbj4G88
IoEvh5pmKp7xtAucWeb3tj+YD0NJkMBGFba4ZrBhn1QITY4GdIJ10ygTMkUn7D2cAla9zi4PWjEv
4s9wqLeYqtWzEjFEXr1yLz3DnU5laJjHEAHjcZAaiZ3ckRkKeCf87JuNJH6jAOpYYlA9aL3HEcVE
4ZlHsXZTzRKwITT/GxlJf1fliviq5WoVQ4FANpqoDdosZABrEFAcVClnjvGrc2bgwgpXpNSDA3cj
Pr4bFh1AvqQKkDS+SjwQUZDBApNsraBN5wsEGBe9nK46rb3tJbSz3iGhma10hFQHXMy5qbpLfYiu
4p7oxFyRRpo235zBP/WtCpuL5lMfi+PYWlurj4ncne8jxqUohkfvDJ0LC13obLKW+W89VYFnltVR
8R5DwWFVCCYTwz3adXrHxNy4oFFkwufwaDiDuAoMQYWeFNNFAr1tGFMIVtXBKkV4RZE0XhojbkiP
QFnE7B4GPLfKUnTDvb2h3Q7Ps5bNHr9dHSj8CGTosdsF3kzKiPkiy746lcziTsm5aDelWcD+NZ2v
jaGw5TjXvCax8fWddWkSp/qoReanVvO+Th3WTXL+ii2SCZKzp7LfaIU1rVNcfBmaFLMPatetbqDA
20GPLPC56J3ARE8JTmEpAxT44bTDyCiynZUi93WcmQucYPcf5ZKgM0zZGXLDO1IewGj7SH3HqTih
dLH2A4vwWvfIcBzLLAQo0R2gcNdbeHKPkj7aaiwr/YxGvDg03Pg7kPY6/K/wUTcKGWhQQDpj+gaM
+VgnnnhJTJHsKUP0z8LVwJln2a0y2vRpmjQQOezxUQhIysmuxJDc+upAB8VeUmRn1gOrz/dRinAH
noxuBzPmLT+8kUX7HE+wKxmRThdjjDpgYzH7VUGpTJ2ZMClBGxTx5VlluBc5a/41txXcNjc0riyc
t3A9u5KpNgk6+6wEgmEjoEVzYtYvrYP/lAH6yVRUZLbV9VOXA+GQHmyd1Og/4ZPuA73ibe+b0iEj
s/uq2/oj+uudPskQm2o9rfC39QsBIgMV5mjnje3chVOpBy6PITEbZfSJFkgLxsVaK9R+Z4PXRRs2
Cd6zLZz+CLfcuMsmuewhMLQEre1Oh0GFAwMR7AdjEPXpXSq6DAy7Xby0oUhfVNPkB2h0aGSiFkJU
r5Gb49rDNmv526iguCV580KEaXVN+4qMgViys7IWOlHdeBd1Xw+fS33KPw8UvnB07Sqgdz/Bh09m
OLdWxUqukm6ZG6OnCbPCQ1E/ptFZTx1vHFozNEA+tbOLzQ+pgRdJFLTKi+6VO2qXrtF4QQaNSHIR
0b0BcdI2fZaCdXEamzumxHtfSadmVDJDuXDGrrqoKD0PNmX+JqTYp58lYRrLRB0HsmPSzQxsnVGv
X2oXKvKcE3YKGbmWldwkI51IxPCVvYmb8VtZmOalUUTqbsB+DwFXyAdXqoqonwkf0uwjxhK4wTUE
QdTe80lGiN9p0ffaQa9YwGrDlPsqdBZ4q0qDNJzCbZUYHl8rl7vJzr+INvfQuITDJXQl/ZwEy2ab
W1Wzk2bcB91AjCt7hvOxSre2pu0iM3IDzP+PadNgqE7LPqfLJJtgBuQMMrrNt4Wtq6BqMns3V/P5
mMD6IaeT10CHW9/J2/5qJkR0lfUVwhO39y6nQeY3Mm2HPZFR2qOl/AuQ1u3LIACGS3dSW792oUbn
OGA1CxxSQ8d03TXYNHULgV3v6UfeoBUeoxGQuE94VQsW8N6qx904jNEa+PXN5FpiScNBxu95IJJL
0m6HpCWTBUNGX0Uvcpx2FoKxFYmg+aZP0o4M1nE8JL0BxShtw5NBhmdJJI+4Zp01g730ZJrd8TRM
vdhX61SLM2PjWvPRz1hdjVPRQfjqN+mCSqx3yO/S6NpCu7rmEUbwQRd6sIFT+poW8UqIJB6wzNcj
NJZiyCd4lOx/5zOHrQrjnqjInA1KoYUWg8d95XTZCKyE93YH38tNEBS1UR9PX+PMG3p75VphZWLy
Lh7Gwr7WAPOCc/C7gNb2cIPyb6Z9OLcXUergWeod+1w58yc5W8lmrt1j4gNiJgZMHWOfEG6ChtJL
KWrnC7nLU5Ca5fzFaA11PhRC2yZG/9JEExGIjtmfe8hj1sIT9sEeqX6gPbZX/pCbZ4Nw5TFiqwLX
qbPWkyY+k3ISrmTRpU+DiiZmoY2N4SIEHa4BGohSXQ8ySdQ2PNORboJHrlRYAw9FcrPTPf/W19RI
+Kp9OhPggxA4fRYmcWa2LHBM4FQmPfhrTEwBxufEP0zR7Jab1HglDUyN+qLbg3oWmZOeDUPZso9v
7b0FbfmkIdpE74m0XTohs7bOepWdIHHDRDXP9nRmJw1c9ryYH3KmA+dtXHylAIWFUZkSA/ygZucU
VFi1Tsr4q1wCKZE5Fc+iZ6pOU14pOqRJv21gyj+yfXGRE1njUYU+njbLOFpJ6qDLnYEWGGZuHQge
BdQ1zTxpXTncu6hLTmVtlWdzDuEukJPKL7NSCuYhnhV/KWULNj1Mk3FLo4pXge6T7oHtBmz1ash9
79mLECkTC+oYx6SLvAfViPpxtoryyxxXCFSB4dkaS75YGsn6UN6WbPo3jjF7p6gWq23LwkhDfD5J
phDU80CRVSVzdgEFfHg0FL14VyIGXTklaKwGNiYZThz8UkZsSqDfEJ5G/LO6RUje0PIlMYYgkwr3
SKJmwvMSPGHYH1oFz1S2/bcY9dleWIoWrxzq/aiVLyR5oIyaQtqAVnuWNV1BndV4aOb0/iqKVX20
Un9eMyphd5vCyHaiyts0oZWsU99j+BAndxR+Idb0uNoSDe+d5K4W/QO6/NG7+Q3ocpkPM8T/9wKa
h4lasYzemg9+/M2f8pkFYgnhRrjoZ2AsC/wEP7o+2Az4T9iErcUlbC2Anj9NCA6JuzrBSq5Nv0dH
FfavJpCt/8E4WBg6DgTkbAgX/pa9+H0PSPdQ7xg2EUlka9pk8H7oAYXdgOg7lMNFVzxHyEjj/Mub
s/GTSftHIcbHA+CTfjvCbkYrL+qRA3gMSWOP7Bb/KekvEh99/vOvD+VwJt9pIjz6ZgSYmhawbQe9
0gcly8RKnjvA+s5TJ5/0tF4VGjoNBIq+Z+LJ/dymY+R9JRXXU/oOwHNLklmVO1NSHnRLl1HxTJKJ
J6IlESfGvcEcLdJ3k1d2LwlapqQ46xp2qfap7sJezFs/DRvSd/Xp1LW1KrydGK2mZuIcWoINr1JZ
MVSf8FxRvJmQ31eexWZ9ZbJ40gQHVcK71skLGWc30jdprgQu8ZcCjEPlEQoP5NoE/9+ZpDXUyR3z
0O40DyW7v7ln0rXF1JFbxalQmM2c0Z0vPCNzhs8aEZQk5mFEYiZtNuylHCKHUX3W82mKfkC7GegI
2OXGIp7CR/hKtrkaw0UujxP49Yr8g8f93aph2HDZf7FqvMHj3nTNu8Xj+5/+WDx89w/bpoPgeDya
ju0ufeE/F49lXYHPZdl/Opverh6+jVP7zbryo4OMKo8cehO5l+VjcVqwBX+DTcDD8uGJY87i0BfH
LmUQhOu8quHeCFR8HSJdGErt1EZgfu05doH6vnFOinzOAM8g8NepAY9W7hI/WJH1apCcdMJzjH0/
q4ZbBOTFqQWzOjCkIukm0XvykNK0DBh+AZJ3yxgxdHSMamtvZ6pfhfaS/WqX90OXXQ0mJSD6AY+x
lRlDQSAIKWyJ+fELwC4t9GmQVHZu3qgSAWtdm4utICou7KFvb0vLj4FEKnuNyQ+Mt9ataAbepVX6
zaoVY7uwu56QxR3TynV2ckCsvrLSrjgm9BEOUFnl6SRi/FqjLLJdb9GrTvNyJKLEhVgTIapP2Xce
7Aa6tWo7K8DqOLtQC3T9AruvOa4GG/NUP441DYwR9yWKqXLaz3qjb/TaDgG9SOdMb7x9npvHWseg
RUFhnBeZcUoNC2gJb/Vi3iX+MQZOIKUXbpVeF+immMZhdGlWMspwWg0yiDKrCbhYxSlJc9lWOJo4
FGnK2BDH1KqzRb0dTVwP+7EEiRE4LZG6zNFupFOyzZ/ie38yzLuhcFwmx6J/LI0K4X8r/bVOWml4
gWHE1KGWxUmDt1KLDf20L+G63ZSNlWXdJhkqT2OcOmJdJY290+ZtB6SQANqyamm0UyYS/EvsjVqx
nk1HaZUein5fX/JFJDqjhrnwsCvMttmbwsFEUJQUngnYlcuxIDFXE0pX6Fe0IlYrb24tZIhR4pzh
bMfhZUAt22jZrGH6pgWNDga3/wW5clatrTWwF3Cdq+/0wuoHzDD7zjbkgxbSYf2dewgcQi0UxIWI
2MyvdERw5ckCS4R11aQEBKms2JXfXyOWmPt+2JJhrHfzzp6pXI9+O5GCe0cOfavfaP3kYmzT/DQn
NgQEWDeaW0y03ogFNXMrOmvnQ4KkVG4Zh5bkfOS68VABYbgeEIGj10lLaW7BTKMYYs0f14nhgH7W
urb1N3j7tfs4c5JsbTLpnFbKLcbzbNlZrJBHPDtzJOd1Jc3wSPYbbwJ2KODJUgSE96FTZsWFljKB
D4p60iEPDG6PC1sMyMVkXGE8QpNymFIj3lclwOBkFlaEoapD6c7UEWiH1iBAx1DF9lm61mdYZhRg
URFdyniSly7GoI3qa5BzKDKGHV9AP5/11gFFIknBKnNyZaeyvmL8Ut5juqMiFigI0DhNaYs72jca
YmFSBjqeG554tdAGvAJKwMZUI1mIGvt37MKl4JJD2F2laLLgfTFthwrdqiNqnvIK/VC0E8Sixkbv
XPppHwHor8dT7IBMlCQF7eM/r8T/xMa7zDV/9UZko1U1T8/vkuq//82/9tEmMHgLYCSCTyjsi+T0
X69CDL4OKmbHANe+hI3+36uQHTYbQjTO3A82O/A301SXjbTBW9IVDt5cg/no33gX2h9fhQDqPeLg
keJyONu3+Q5vN7pLhp0O20U7JRNBpv4WVbw3dZ+a3rfL5pDqBCJJ2iKeF2NIo+5kbYLOBnwchIXt
CIWVcbLraGm9epl1Xv7YumoK4QNbWe91e9Z936tlYMOS5MyJhp4XG6lQadiR4TZzrDvd6akViQrp
WE3iMwNCAUGAtM0FEZ1Y2gKoVIRzHcCGoq3JrCFPeHeEYY97rmxCGl7kJtXTDYFXhmExQYkGcU2Y
eRf7l0miNoOCGIzd3jM13jRduUTy0cHSoNBPWGSCCPS7V6/+eWr+k6cGn/mSN/Dvy88tT03y/PR2
B/njb348Np7+Bx/B1gyDBkP+V6H4n6ID8QfKeBeHCEJoasw39afFY7MoFXyLL4AT3kL58GMLieXD
MSlxiSBiG2miH/g7j83yVLyRsduwZCk/GBc7KActHtX3T02EYmX26qrbm2YHBz4HqVAEthn7Z3ZH
JOiKznTJkKRLyrUf9976zbn6SXG6VLdvjo7+DouGx2KiQwDA3fLhmZWSvnOP0W83dPC4xVS4GyMx
8zVo1WL/XxwKIBglOzt6wGHvf2hjpb1hFI7a2UaT7HLTGFZWC9AIab38L34Vp9J/FZK4yGDfH2o2
xqyebFvBagXrQQyrXDdKZYEaRXfy61/1QULyegIBFzBdsbgp2Ji8PxSWFhQfDifQT0K8LZOJ9K9z
v4G7WQPlZgMPTmZZXLKgRiEW/Prg3IN/uXqgyGxeE+jrmPK+Pzhz6zBkq652WmW7qyUxeVPifT37
9VH+eo9Q4RjAIDzbpSEjPhyljTwIiDLsdo1vu2RCmGXLWj1KKKJpXRCk8+vDfeiXcEadxSxF78cA
c+ray49+U1GR5wRmESPoLppgFMdZ8yIs85sXMY008uIUPP6PtfXfeiH+ehod0zR5bVJogrJzP3RN
wjhLBybq3S6FVBGU6Ai5WH61+fXvWk7T+0eNoyCk9z2B0Mn52Giy8a6XGXzgnYXygb2hdhYtoUOG
aQZ4lZ3v74t/+5t+dhbfHu3DRcOiFcnIybud19O5D5mbRT0tlZq97aqC1rBqsuzLr3+guVhePv5C
NgGuQ9cOvs3HpWyKM9cbBh47I3btS7uyQZTqxKC61eztO3yaRDAdBQFPAcbX9tlVuneoHWvfofPY
0aPvN+z+h1UziPrrOFoamCFKWTNU8mZuJuZkJAwYmZx/szAZP7n+lo4mbekyQEj5eMd5beSaleIx
SgaKIpRRA+SxcXSYd2uWDtnaICQLuvwaJBlwoXy0P+uzGK86w6svyIWzgqiO/EsEsNFvngXnp1+N
9Xl5wh3+9+FhSP0ce4KTKwYl8RKi4azxio2I/l21aWXU3o2JlQb6ABhkXeVw6ccybc7Q+dN1L0ba
BT1eX7x+ixam1FcWovN1WHo6SHs42FFnNhemO2snc4buQ/ZKrQfhMIdQDZwjFOf3SC4w6CNeDxo6
aFtmdGCYrMbbANM7KNJJVoOWdwG58QSr5s5pbGd3KD9bQAMTnBFrzraNRazCoKnLitDLvUyof5lW
WqsxzMMzPZ70B61BApKWmRaQvvAtm6yj8lQGwiXK9sqN1SWfXG5/fbf+9QEBw8fGgKeed7BYmtJv
l5mxjZzOGZaL3sYXWkaCJx3OEyMZb7s5rDddVxh/+5HkiMiZXYeW97LevD+i34y958+Z2jVheGK0
IM6NCIidfQYYC9qi73769S/867pNsiGrDft++Jn2R1tjixKo5NootBE5gbtkN5xE1cCG1mym9a8P
9dfbFNCnSXcfoxZzWvfDbRp1COwGnJA7kMHOKXnOxkk1EKbzXxyFFiDbFIwKnMP3J7CguijUwAnU
3EantYMPe485wrv69WE++ml5A/FrPAODHxYnwevo/XEyjBYGHop2N45Gta7QiWzdsUCn05YVguJW
sKXgxtcp9w+N94COfVfZWfK7ZWnxtr1fTnEaU+k5pFxaBrXb+68hJe3CpBct7LtcbAZMRFucJGrL
qDPxAsue7RMDuiBokeolrwZxzFRKPIej9+fFPFsHHEvhb66A+dPvhLeRGHf6p87HHUeEbkALY6vd
lVFXQohxNr4OunAulbwI27oLYtHVjzlWiiCXkCG6mvgnQKvm2vdK4rbK/CU3Rihr3gg1afjc4Q8L
EFPUN1PZAT+A0b+HyTIcyim/0HT1u83Fz3+AT91msaXn+f9g2wyNxi8mMmV2ZCQdI4al226wo7uY
VSyopUjXYWvo5Ni4ijdWUxww5jx5ibhtG9c/6Wqi1ol46emfVP41kVZw3u35ZSav8mAhHdjid5jW
Q5ZqvCsUQS+JrH/zSjA+lNmvdycFy79+wYe7k2QavnA1tbtJS6NDOPvlQTljiWgB4kTSsMh3DHzS
VD9BJEjcU20Xv7kLrJ/eBb6n03LwTEN8fNy9ibUEx2UL0or57Aohq/OFbdWVsFtqYV9/rvJ+fAD9
FX/F+6vgqhKUYhJIvEDN+wgCk072WsPobzXgeaL7a3Z1EHPA3Uj+YmCnkfGCrMNgqRQ3jJ83jp7i
+NP8B0ITQXj0Djpqwjz3yHieRK/fuBMHimyw4PXgA/T99Yrw162b51IN0sJfcvqolt4/iY6JTDhM
WRBkmj+UTIr6NF9rsx6ToOBYv9kn/mTZdtkDU3mCa2Ov+KGiaPPMLRsWnR0wo28+xmne2gAziYP3
f3Ok5ZM+LDAcabG92/jfgbq9/1kyjLpa/C97Z5IdN7Jt2an8lX38hdqARna8diddrEWJHSxSElED
hsoAw4xyHDmx3KDivQxRSulHtn8n1iuCDncUhmv3nrMPgqK9buP73HLix6xYRJ6lZjfh6Rz7iOkb
MGZ9K/nDLfSLt68PSA5iAcACUgPf/Uga0zRdM7Pbo6j/jGt7CYi/Nd3otRD9C1te/w8vqLfa86ff
6tHrsmw23P77NT1URjelKbcs2/DqdnCoezTJYbpCGeWo+RtupXsSvVCkaUlx4wbpWnVxu0GI9Yef
/subiV4db5a3YJp3y3o6oEhPFM/vGICNMiUgKBe76Qo1bkzEXvb6+3v3F69m5u50CwlKhuj4fsUG
3pkvXXUusm6nfSytCMRvkPxhj/jL82vRyeBO4vS+heb8vZzKOisGuyS7PXvkdh2oKQHNlIVrgLnG
ccQ5jFzQJbhNNxBTIsLr6AYQZ6AMiGL+n9bInzflIAHYFbIpdwUD8XfP64hoGgFqzpdRvbnFp449
qJ3PWqEPjkvLWMuurPaJ6OHl5oP5h8fK+tUTTDXEyaZuBxvy7vB9rHDpkTa215abvEjRLlIhgExX
HcOJcjX6NRLveuADwO2FiNOV3xTehiYn0i/yqBfcnKHHs0occFt238Ph8WKv+/r7O+MXXzMg0s5n
jYHZIKx3jz/8oFR7ld/s/Slqd4OLnc5lnkUWpJf+4ZT84lAMSkkWBZsA8uR974fwyA6Bsmj2/RyV
ry4gs5u5Ssp2Zfjm/8fPogb1aHUvLbWfVjVZybmXAQQwTAztDboPf1drEV1kbU8X8d+Nxuvvq8d/
VEN5XafEXP/P//GLRYwj0RahRISg8H7faM9g6OuBI5HtFyNMq+Qdkxt7y9uNuQtivZVbJ/oPy8cv
TyX7a9dn5Mzk+91Vi2EzomHwUHzCYliXHmq5NCvBHppoJX7/+5gr/PyGoNKAuS/o6jusWD++IYLc
rYd4trhF3BbUGGGC2I3SxB0BE5ZRRexOC3HRpyYv1g3mH2PHznGYtvMknPKmDDwerhSadEhQii4+
2lJhFW2rPBg2mBMJTWVSkDyDOzLOuRN43S5OFuZ0R3Josqr4SQ4TcMaQJBt72K9GmCP6giCNcJ9i
V5230DES8M15Yt37g41YrYATbe8yq5z8rRPKxP4Uou8pvwEHc9GfSHYwyQVabVJL2zRvk4euqC19
JMkPxjT+65JMVlNap3LGcbiH9Uk6iFdWQ3B2+0FHNz4Cm2rHfzeQn4xw0ydGx2FebSrMv/EZ4K8n
NgPBlNlu8JDCKiP0o1NbGfXBanNIODpu7XYVJunHsvMdZOwDCI2jiMdYroOhxtej85REHUaOVXuZ
KbaT6doPJdasrhuXWBzl6QllNZb+C2CWkUnfoZT2RpbeUlxherCfBc5RphFRPyEjdOv2Tnq4qPeY
bzN9PUZC3VWp2/ZbTYKeuDXrkhHsAAd9OFLETrsmAJy6c6sYaAQDmZn4sS4L91W7GEbgONL+Mw2b
qWbTecFDljSoGYuS/JHOTRRpXVLiCQuGG/q8u2GxX0WLEasw0Pb2lQ9gg6ymg7FoN50mvBpwcKFz
3E2LpSvC26XchNH7Yvey3Rx82WIBiwd1chZTmC275wxJOapZDGPDYh3D1f7VdYxxqxZbWbcYzPzF
aha6qb+Hx4nCejGiZYslrVvMaaLHTwYXIoOvp57nBgubWsxs+IuwJRUfoT1t/cXutkRhba3FAseU
aEY/iSAb6n9yhk1R7NktIFzEKDUtNjoPP126GOuwkkdHELOg3LN8oKiA5Vjwlth0iykPAcCRwFjE
TbP2+Ed+ldNdgtnZnvJpsjezmTfbCQraKksiBcApLy9GJ9nACg+uo8C9xS8+ba0xSHbz3M5rvdgH
weViJFwshdFiLqwWm2G1GA513+DowiP46i92RBx1kBQXi6Koa7Sxi21RoKQ4Oib5R91iaqRJcbJB
LJHKY5E2rz+ViwGySqOD8Ny7dNCfoAOQ62BismuH6FP5JrWMEeIf1UAAjFqUmEAq7hn0RaduUWni
iwm25qLcLBYNJ5DveZMsuk6kt+q6WbSeHTTD1Yj8s190oKT2IBtDGtotGtFgUYuS6AP8oySPzO3Q
kurvutL8u8p0+Et0SqW5aFAB5/X3iBeQptrcPI+ljR9tI95krMAErQ0sz/Gz5Nx/aBa9K5Dzihwh
62gOsQYFgSrWX/Sx/Id6O/FAbCPP9nR3GegxHrvPOmlFB96OlKAx38zQZj4blrMzsxgQh4F1Xu6F
YddfJjHn8uDkhCNsyqAVRPkB9wwuDcPvs1UughbTn1aecaI9a+I7qRtksS1nCtJ+VWzmoFT3CV39
a7vI7HtSI/L0OGakDnggRz5Yox1gAFDjjACHZlySduaLb0bUk/R35VbMZnEB2rX90hNpSTazBo2Y
jV7qXE5T59+5Ko9eQ5r7mMIqH7GcZAK6mXUwPTBnKl9bCTeRyLvOeoIB0W7YoqEPqGz5GSjFuIHB
oPc9Fct9oN3ss+r4HG1g6ax7uzlhySzW6VS5RwBK3SNdOMYgWZeQwasG7oQEKOKnBLTMl0aixskn
o/kkGjs9ZAxgi6ODm2OHI7B7ZJZKeJWoR/yTkVf2m2HueDgKm/zR3HRzcp58DzOE7RxhMeQbQQt5
y640bHc5+6byUEqgTKs+jdXHJhoX+ge+lmAVxmOUrmvTbcI1nGfnKKukWO5BYzzFYZbcMc4uCCGG
LLDDDySNjzAj+IligZtdxPbMV/Vz9REA4zCeY0Ibr9KgweJryvkMrx93X+LyqQ7pCS4xL3eqtz2E
P1o0J18myRVWfPlE6w6tPYaHJSmu8bdVXc67eZjy3VhPbrkXAi1mUUgl0EIl3hUPUcNDxdWlCQ8s
lsH5lUgS+dKquL1x59a671LOd5rlej/DTdgHCScVMb6+MLg1b6TXyhdv2WGuK3+W5L40WbrnzKYH
byr5WAM2mNW6zUlamDxn1cmXHv7rJ5VwXmchmi+1FWPom8nZgC5QldEpphuxH8Iex+vYeVcuUE+i
ZeswvpoY0qOh98tSfwWf4gaEj9ij4y4uZpIfLtGr2Uv2bxavjSRomlVcJVnFCjVEHUkj+Dylpb2r
1KujB+kn8QffG+onP4ao3w9LGqQNlslaTCPdV29w7G3cB81Jt2a0iWHVXLQlPx572/QQGBnrYhyl
B0fy19I04qshxJSBIsCjAq/MgIkFCZzHNl/gJ31IEwc/8hid4PrzL0QqxCYYjwXukFnWAK15zmlj
Vd2j1jStA6G6ryJ2vXUUaUJ12365ywfg28xcbO8uLRP10a1hUBLczpcsSBm5DfpWPjtZ4t8ZIb7M
lazG5Er7ZWWh3avaT0UzT9eB3w0fTTnlt+lyuUnPDC4BUEe3jas4UG7oHZh1DHQUGQlcXs5akCWa
FGBDv5rYmPfGBKxkRdM+uoWugvOYRI5LH2MYPI45v6Vknx5Ck4nMPEKROc3IYBOsfol+FZI2H/5o
kOMr+i1du4KuOVZrPHTYENwMnDZWDz+6dRO2XCvkjo0+YlnycZsO3ElY5FuWXt/lTmPNSq6KPKvR
U1lzfW04GU1chLxca5Psb3X0HeDU67DrX5HKsWdSZpmtm3JsXo06sz66MfQHNXbWN19loL949BrU
ZsX8WtuZRDtsV9hr2swbvkGfmJFRgtw4GFJyWnze5N2eDDwkgT4l7/1sF8Zt2JusZsJX3yYZNDd9
RHbE0NjyQ6+0/DwhXL6xMI9dRUi19n2IDTjtAqhOXbLQKxC0HyHf9o9NmlbmTQshmTW+zkvvWOua
k4db/syeONrJISIWGi2BoG/aOwMDYSd4mrug/xCVyK9UUaiD65dcGl6bl07r5sPKE3F67bud3MnK
7R5aqQDKzMkr4ZX8T52UchMp6byQBertXAkeR7pgf7CfVGtPLQlsnK8VE00XAmzLc/jmJ7ZKjMoU
ISOp4LCG7SJ214VR36FpOZOrlTKLNAnBxsi3GaF3fWjo/5hDghO/lO0Sy+FjkAV/A9qJdQPN534y
U+M8+Ya8qrQX3fmRXR/DCTMKi26Ju7pi2NhYnnn00v6ktC42Kc/m2YzH9rKKRXWKk0qvKPUpAUPG
f7RQn0MPslIuKizbtXK+wrs+NalpsaQBgpydjiRT31pCn90LbOjuI/W2iXh0ql/CcZkz1f0uobN8
bKJaMC1LKEhVVutHolTjWxMq705M8uATRbQJyY+OV2lTH4Jxfqb/V37OS/JSeOdwkmzDjVno2eGs
hSYHBA1r3h1zwyT7JjKgVJau3HVgfi4I55IbKtTx2g1yE79r1t0NjeGz1IXx7dBxkMGLxPUADWZF
Y1rDDo/cZwhP/kcYX8UhTcXHCZXUnnZpQh1IKbcqU7J863RMzmlA46a27CUq2HpJzGjcKaKh9r1t
zZsgxYU1Kh7GTiL+xJgYbmOt/QuKC/cxc719RZTtjseJBbjGv7uKfazWYRGGr4rgrMdJutaHsAwX
eW7p3stkytYTNeyO2CPvgtjM4qPlCXGjsejsPAU6dCeoC5F8tgAuEfB+mxk12WsZ9+kHokGjO7Jr
CCBe0lhY1iRAfrfMuvUkSZ5igLAKZyzmg/Ap6N04e870lJ/isTr0eVPgiCPlsNbZdDObpA2iaN3x
KO7gxBDBzoyNgkwMH0rXix4g8FBmQBrPWQKzlQz69DYwW+xCpRNcdBgb1pGZgFvGsYwA2LsqJXnw
62QMLYYWxXzUulZn3zN47ZSBkfPA+RVO4ymDO+Yk9Qpo1wJyaiu2pYVBnMyKGZo6h6T3fiptF6qF
RQOe1lrNG2uWtDSG1JiuF6T5paaZza5OqDRfkSaZn8IxNW+xl53aTEyHSPVrFXT5Gf0ZWIIKhF3n
YjPXDHhW1dj1SNcy8hO67GBNRvgpZGbKPue5rdHBlgkxNY301YKPTAJi43vrE0ys9ljb4sWa/W9R
WzdPVKzFE0TlmkWrMx5EAT7OUfh8ezGUN9qnYil0azH0Dvt5HU8gLCiHpgMYLpWeDKce3Y0SZicO
IrfgfFWuX18ZY7wA0bSor2jfkIxqBxne94GAX+wklpc9lWVW3dgEddwQxkD0XUp+1z5L8OgVnW2+
VF2WfG0ic5Zr2+ADG1QAJ68FAaBdOxg/tVQ8XLeUTQ48oYK3hOE7x0IGvFHCSX7mbUnvbC4sUEwx
DUlCL1L7nvqYnWm+8BTifOq+ljlo1m7oaCJ0eihfc7eiq9CBMn8yu8x6yd9ARqQoTNddM0VPML7Z
hLtRis1fzlH31fAkCaM2okKxnXOvuiuaiYWhS4Ak7ETcq3rn4odMNsgMuT0Se6DAQQpc3yXkIMMp
jOvoiVhS/iaUU9FuBDgTb+NWJrdR5eieKK+ObwnQCrnUpkKlJVauPXHQDH9Kd5HOXs++0ayUhTkY
sXW8o3jlk2eDrLijiw+TGDg31Mbe0EsJ0DMhhbY7leFllphutfHbkqK1iHyukjHzqlsX0xA9qVbh
jo2HFCIhFLry1R4Gjjo0DkjbEbfU0/eT6SnI7iskSFZKvJOJMk1YM8lS7CfqPZ4qkk0aIJprekGc
eiCLFYBwIOL7Is1o96AsSNlg5lN+kBZdIAAD3mTt8KdiqkQufueNKCq4hMxbl2hofl8uPPohrTTz
7KJDxaD2pUb4cQ5Vr16VT290NdigRs++YSX3uVb2vhpAA5YgYm9yGAK4BmRg3kO56vRhog0fXbkD
P/pgKzTPtNpdvnVaRVw8X0+VwfyvJheca8KzS+8/0Rv6MpxFZfT8+3MFySVl95Ku+LLhpe5U9y2F
OlnswwFLI4XvErBg5mSArAuT52c1cjnnQ0X/74Qr2cAKXPdUdB4pehnx6y1NFOLVi4zFBSIIj7rL
hpuXMO8vYAAm3IwqGJBV2TMg4qtEOSBplhKyEJXdE2VmJw9WZtrbpqjNEzPp9jCWg3NTxsEEgiZP
P85zMj5gDVHfx2D/bWb6g5mJEWfAiOHfreGfwFfnuuqfqx80qH/9zb+l21iV0Iwya4PvTC+RRuu/
pNsWmUou0BqyTS2kkTY91n95IBF1myb/l+3zVvvuffpLg+q6/4nKwgsZclDB+dzG/0SD6r6Nvf82
HmOQCwNrUZUznrGDn8Y3cq5zm40L0W0Sej83Y7nEbyY2RpiGAMyDqHOn2g15nNDzwjNyjqmf1wVR
X1+7KKDFJuLS5l1nJs10TOamhHnUCf/L3NrQXECs0AunpXlZN3lbPKYzIkVcL+bXzImncGXhgB8o
VS2hlxwV5ezZVNQPou8FbakmVOo0OWk7QmnC9p30+URjwi70Ktd+fpbIeNdQjBElauPSHEgeW7VA
UddWVs1AM3T7pBA6bW07KY6umky91lnALsIzB9CoTuzu6FVhiojGykvWrp+k50LV43EoBsHeeWiP
qi5RHUIImm5UY+ztbLA3tR3C0CFmNjEKdAplXC/fSs/Z4+SRKOAMBLENMO2S0ErbAwnMrcXaSlId
PYy6yCakvW9uSGsxRtp10XZrsIdAlFZcec6yOQ+kNy1mSvZZ3XUnaf1cjJbwvnBG9EX+3XzJ8Gw+
9u2bKVO08ZRvs9ZaSXf0J7lvA4AFWxtR3bnO3CJ1i4MoNA1/0lyX7pIFhItOnHPAYJ7UzQRnR9LF
u6ADUbU42LGTWvYEMTAfMlJCwridbHW08F+F6qJg356i0JxIpQryYxwYQsgNphH3s3Js67breLEW
TWhMX8NKyOw1ZAoEDM2kA/ABDalXWneijKwdmRGC6olRtPhEnxu2S1OG6pIiIz/51QAdU7ApT9a6
GLJj6hL7uW2L/Ab+MDCVZdVm0RuvmC8o8lPSjNtyyusNWBy6CrZlnQJ8Z1CcTToraZrvc7aDhMpi
0vcHl60OdesmDduEFNOmj08BHGN37YLmBuiaBdHBrEzVAyrTmPoms90R0dA917Ysvth9Q98vzDvf
W7UN7Yg+iAIS8PqshX3QhfBIYF1Rs8UF2yeGYAfCSp+SzKXwm2GyXBucQW9V02N/ilvXvIgzF9rZ
5Bm46Xh5Cw53LnwHQDOS5puq7q19MuYE0/BWE0wKg3FY5baZX9hWDLtztDtFUI5fHdVokuTUA4wi
07FwL/0gm08EuZg46Ek0R+32zHcEKGSW4J0KGisJs47N4PqXzAq7T8mUR0/EioQ7GlJqL+ndbNGu
VqfBEvKBDcQHrxLezXJnX0VWRyy8Sdiv31jnOSOTCtZQvw4c6e2CVDLucB1pvjJnMa9qiPifYnqv
F23jjpe1yotDVzBn0Kkf77NMgbVOO5KIG9l9tUdGuNIHVI/uiNRyAqovg1x8nIlirZysWROQ6l8S
XetdEjFDcBcYjkcSLccEC9c0XqKNtD9j/pgY0ui5BqJcmM6tb7vD1oJ682qIICGunbOxy+esPw59
8YV5brhu06gLNsagmxC2ie/eSWck9dcWqv7iBgTOe5kbm2z1W++lL+mwVGHX8RnSOBYB2yAHU92q
GWjPjKZf09gnAzrISNGMFBBcp4qDw+T5EVvdSgWrAYANNVFscaMPPSBe0hPue1LogF6o/J7NFoOF
jNRRW1+GIxwxL4/CA1hwCQPWacQpYDCD5dMtgq8TftHrsAjSg4rq6iu05nBTmKSnrGS5jDV07S4b
ZetIfu1tX7bBUTtqQpijvTvLqDFiWqO2D+HgRGvYFw+BmVmAqL2Y/bBo0g9ZQa4JSZjOU13E46pM
BmMzjZabMWXwvc9eMIYbRKbzbc0Iae2KdnyEeMqG18nqs11IwtKUmL6wL1RbZTv9K/ZMY517DbM8
Eqn3k2s7n2CSlFezRaKdmoL5WleATawi7q/ttpUXxH6bd8Jq53zdNW3e7Oq6i7dd3ZjPgRzajTuR
0EqjtO7XekycdZINxsqFbvw6zbF5qFQlPjvMAYCsc2vBSBmLddJrBcEc4dmmqln5g5HkNBEo/0w4
dbzmiYRQGOP/BPEhL4LRS0512MrrxoI91jcmWVI6TPQ3ppL9nafihr4Val1Kd00sd2J15TqaGiT6
lrKPaJn1gIwetG2ZOoBX65AS267PUyazNVSc9nKu6vGmEAZTuTw8N8r2qKN1mkRHhxjuc2JimQAH
lLG1U/Y9ZkB5FjLQd+ZI8DlD9SS8dcOJtMGgn471FKUuqYfQ5VSSmlegsfPHMqybxzio2usKGM9H
mUfpxTA1wJPI/XygA6wXjRtwnVbpbcQcCSlQ1SUbDKpmTePFNvsj+2fFflgMD65rQrxKkX9tjNSj
P+jhv6XNaF43nYidrQCzeapG7K3rMh8Z4RI/mEO5W8Kya9fhPPbjJ3cS3spTib/XU6lotRDic1qY
aV8gN5jGuo4YxMU9jF4/M8NHPXvdwXRnXvQBlE7sznGX7sDn+JeC1Nd7xpwMWAy0RPghI7LONsE4
XQ5N3e7QxNHWfKv4/rs4/lNx7Lzp4f7fxfGH4Zuq/+P8v//XlH75wdyIwWNR5vy7RHaodnEwOoQV
UNCaCBv+VSKbi7uR+ti1bEpeenD/LpEdwR+h5YRfQfAIkk7kT3+VyDi4IABYProFctBsjJH/pER+
r8RHA8HhPQz8JANj+fpJjUv9NI8xUcGtPaT6GXeDB5vCxT5PwHVoVDzDYztm+pCSFlUatGHoOrZr
Mi2qQ03fZw/kXH9twcqXayQGHtNhreaLiZjxb01biE2K2aydm0PVM9+ANUmOtnbvDGZmcNlWVLCM
vr+yB2TsYuo4EIAG5znDk0j/tRc3qh4UbkX53bvovBkZ/RH90+fiu8NxdgkDXhOYYuJ9TBcf5LQ4
Im313R4Zz16OW5K0rUYGd4kt5nrEWQCCxd4ii+jnlgm6LLt7OuC+tQ0y1ynMx7TB/zDsK6kCEAZ0
CCrzAiw8fvfZbL4kZHrvRCP1NYHKFewBPWb8qa+N+UlWhGz/N5n5v0ZmDlHE/26DejlAV323Q4VX
sfzRv1ySwX9C2cCdhMF4sSj4PJl/PX4he1dkdJgWUNUttuP/u0N1eGZtcnAIEGZ4gZAUidRfj5/N
B+IBBhKD1YFnNPxHO9TFbvl3raqF3plXP0+gwOIsiN35UYnEi3UcoN21R/IIETZkmWHdstmcgZSl
clc3WcD2TwrzpTNEdC8Y0MBOrKKTQS136lpYlaIQ5NDxFtuDrFNrG/1huQqC3LgPuK03lFPI3mqz
D9dWkgHcrIzhW9baFmHyMchUu+m3skQWGicE9jE4TqYNMFC1aRvEjVZstuO+L4kzrJvSvyNkfvrw
tyv2C7XZIuz62xadM4C2knAvTgPnFJHlj2cgIzxU1UrK49Ra07UPpRKH3AA0oe+X38X3/v3x3gnN
3o7HUsySSvORGeA7ia5tMBZkCyaPo8F2ZoqLl5j54DrlVfqHI73T0S1Hoo9BkwWFKgPvn+yaA3KL
jj7vkRZgt4FoAK9IswmCPZzeKbtw95rAk9t//PMIPXozfeGBRcr+7nQilxvLqiuOg5/ofGXQoF91
GIE9urke6ql/fjQP+XjgWrgosVL+eLQ4DKBYlBnzWnP08nPVMuef/NYakT+F978/1nuHwHI+Q8HT
GggHp+Hy4vvR2pTHRVLmZnpskqlwCJ9mfrNpmrLeBK3FxFsn09XQDtbl2OXqMCO5luSQ+X+SD/58
A+GLDZYYONSDgkXlx69RWB1+4sHJIF3TlN9Mne7QAkXRfehL2tG//9E/30NgvEDxvFl3XNd+p6pu
ccc4fetnR2nN800dtN2mN3iCZSLzhMinFEaUqICb/uG4v/qR5Ggh1PB9ShPz3bqUxxldeZ/GbjU2
FMOKqzk6w8h4NR2yf3YskF58PtYPeoKsguZ7valLYDjwjjA9phZJmkAuIX1Is8XHB0L14ffn8916
+3YskGgBVm1hupQ8P168rOx9ozW4h2Y9j9amjkR5KlJHWZvfH+edVPv7cZbG6KJD5na1fzzO4Bc4
a+opPUYmHjL2ksQWrlxdkfCgHO8uSVNcqxOzApKuWplB2y3j5HvZ8F/1yi7fwcLPtNg7sH+a7+8d
pa08bYAIHyMk/xtpqcZexeT8niMifk5E5zGD8R39h/X87RT+bUFfDmuzBPn0LehcIDD58aer2Ff1
HIkUfEvkPLaZX56YPOgPktjYfetIUMS9sTQVR00QxzoakWgeR7+avlp+0bRfJByfE2Ds6EAwSHmK
0oh/zJlx8/sr9Kvv6XFhFhEwPAR8PD9+z9xzonEWhnEwHeG/sHd127VqipBLVPijf6jQ1ghAPPT/
UM+N+dlUZDutHOifxyGv3YuwD6PjlAbOh9DwO7HzVVJnJCKEQu1//11/vmsDBNmOiWOOisR//1UZ
rfd1V4zpsQxNtCA5I5EcwHHXb39/nHdPPZcO0PPCTMChwz/fvxtTAz1bZHQpLsd6vgnTZc5V5bV3
QSSxd/f7Y71fzt8OJoCq8Hb0Qox3786/Djqvc6eM5RwS7yYOIrUxC6x2BY/KLrJlvJYTe2prmMRn
o6zi/VRDWfjTl3jPFly+huMQQMTwggvNlODH26BopWHzZCAEHcZWH0Vhs5j24eTIIz6i+cZgA/fi
JUhI8Nm8zdISdF10XNtgBcvTuwBqG53CYdDXEKjsYdU1GaqdpugHcgXzcj7TAEJuhTPodi6c6FVN
Q/Ex0MV8nosWLUbYtP6daFAK2CjLL1RrsuB25WjfQtD173zwM4feIl0vIRqSSACZGvfQmuYbTZrX
sCLvSl2Vrdk/F0TavMxMSs+dITWJAlMVvTL99+SpKhs0K5WS0WHuLJeke4GIa+WIdqkR6pzuGbwp
9zkJI+sL1gHnYaTZ1+BlflNfTJH7WqjeJaWmn5xk26HEOscOTza7xXhjtSp9GRIWb1pW3mtcG4G9
rkrKRqgDJo2MMQ3jYWdin9+PrkkxBAa5+xqIwd5WWSM+B82IWhYwHPcbT3+McrIOObyUUGwDm5gv
pFSD+DzDNd5MeRifxfK3nVfzNTQkiW2Tjt24Emlh3BMCr8+8Z4qPTaPHq7fTG/ljv7WrxLyRDljG
ExbHIjlGVuw7JxtJ5DmPw5KM7jnJUJi+rVaDpS/afmaFCpApPFV1zh0Jvx8bJeGt82FIJedOewGE
5tY0k3tyJN3HAdquAfDLrK6d3BbYF10+ZySa5Oz3Es5zI9KXFpVxtYraVsf7kLApxMNwFe6y2HEe
gkq1NnJbzm2JKf0Frpa9s9rafc68BkQ1Dw3CgQgJ0o1Hil9Pnxflk6ma6SrVrko2wrXSp8IntW8i
UOMj3WkXQfpyH5ZjHZ2CIRtjQi5RlGzmyaKAscp63gHJ5l4S5IKd4xHt2ipi6wVYjJS7m9IzwBzP
JXXOkHQSujI/gLypjHzydccNtjUBnjwn5P0d6ing7gV4PF0DC5vqw5CwY/C92rj3YdlxHWNXn2Oj
yE55UGxDwG2bqXWnK4S1za7PhHWIx5kmGyEv6G7r9obOWAo7v60uUCkvUQIF0mu7M8+WU82noTH9
AwCc6D7uBb6JIX8m1D4/a46GZNETV+Us9nmKJIM8zGlPEr3zGQwboSfoUE2Cq1eY5J2NaUwzjXCg
FRYi0h3RatBq2qqgm4d242OYqqs0Jq8rs8JdkjTObhyS+hTykKwSA6Ay7OyQ+Q4/q8gxiiV5DmwG
iMrKXsIceoZHreicM/DOq3bqF10L2m2QEajUQhvmeJM++JFfws+W9gWsU5D9pI/LHn4a5Bwg0zNe
xWQ2/U0oEf2nYXLbJfqFKJhnSezDNiPCgGgoUIboOuyjYQafUDAgAFeOLNZ6CnirDdJ+Kh33NIOm
gXWffkj8FB+C698rFV3UxNJ96qU9bxOkIydUwyzA7lIjlbb+4KeOc+7nrrmx0qIj7AJNMg63y1w0
OsBOUWaiC5nwN3bcfWtMBOLaqrMBVLaK0JTHTnayarcG2WHE4nLwCr5QXZD0u4ItMz94s+vsprGI
BshxdnjRW1ZzRaHkEn3ls17kwiyQCur4YbDN8Y70YuqHulsiIsFf63MuSDSNStLXgUkGX5lKtcDJ
fWa2TQjwAPSJcwb5eht443grRq23zjwM2+X9462mWtKWTWVTXndkwK4FTxoTVcOlFLAxm69bTS2C
tZt3YeV3awxuKUtRNa5iN+KNIOJQHGTG1mfg/tuUlHk7lDzufkB3KtettMurzuw/igJgjzUCyXWb
OSALpqiDbNP7uZstgrTywkCHuKsykulMnI07XwzxY0+G/IUzTHigo/GUjQMwRLRE4ZPDqDWCX213
WDpZJ48Vw76T01C3r2xIFYdZldyYGbUDW4TCuEEQJbalbj9VdeAhmuvVZwJQgtfenYBM+pVl39ul
Jx6nkVHg3sRas9bDiJCmHqjHqqk5yHkOPyBp929Is9drp64l3otGHNhBh4dwstBxSGtov0k7CLYM
dvWp6Z2zALePsqxlIOGG1iXj/4oSphKYZIvwBvItwrnIiRw2/1nCyDtB7m1AWl9bBAufuKjh3eQN
WLOSiMCOylDul2k2uxvRG3QNmorcGFiHm8DnFvBp5hELGnv7URjFzg96tR1pkpP40NV02TtnxWw2
O0ZZY585g+nGKRVJU5G1V57HjR1WZ5/2wToqQ/s6xr948HBYXJJn3zF9n727yGssNHVjvS8Qeu0K
5K7PAzkJaxYaEmW7MXXWAcjIdJVHXrBPVGUXyN6YgsVdFH+szMn5MJhBfWXOEWU/CSz+SnYI9bY6
h3eE600V+yJnmoOenSZO3cQXk+EF9SaK3OKojVB/69mOX/bOONwgx56ClSND1cFKrXinI91CBF8r
7wM79gXqLwQbAKs+FZbuebp6eR6zsriWvtdfBd30f9g7k+a4kWxL/5W23nsa5mHRGyDmYATJ4CBR
GxgpiZgBB+AYf/37oOpsy1LZy7Ky3r5tVYoRgcHd773nfGc6mA3C3zD1vUM5Le1x9CoRDHqEUwT5
2CXrK29vxUP5sQLcnW0u/eaLFdvY5pws//TtMkWb5Mr6KPqKXlJWtK8uHoCSP71tgT0UNIuRJYcd
4R7v8E/XKGLRiWMsmQKxuRLF0BB7sUEO0J+Rz5MSUWdb7ni6zUvj+yh8uUlBFECb9E1yXuJ4vrh+
X3+4ejWcSMQRBJeyB5ISsuzRrEcblKrqQdeG7oMIdtbspmDXYBEgjx1porUmW78oMlHc7jt8ETQc
SMqm5DPBxRuqtCuQkFmqokxS4rNxkuoy2dK4pqPdv4g4Gj6sNvXe4t4n8rKqfFEwJFw8m21vLgu3
RIVVVgfhWPPJMDIfz5szfJmVTjBVXjYb4Q0FZrIGnVSKbCLkFBVfQYe6G1U0dDWMJjradTGZfCs1
MVrPtIs1psWGgCv2jNqYiV8o+h6vLYtTQihSRjqYHo3qpLel7DfKMmqWs3mJnzwzM6DV20Z/tH0y
jEOd7hDPZeGvSVSLeAbiqTHpr7lvbAp7U5PqJJe0/y6pjagwkmJToZn5bAis/hbBui7WjpJ2SVxp
kElrtNPB0czodQYi9i4MKT4Npx/vol/DZKJlQ52YEaafk/9CutQQGL3dfouklXKc1ODJdukLB2P4
+pGjwcRqbo5JzsSC4GRheQWkw0NVvmo2jB/NEzd3mPIAYShcWdfbWQsy5LZScwgQuMRyuMbQYxtB
m82EzKPGRo0InAzV9gduJZQQgjo56BOFjMKJDygSDWC1409QR/6eWt4KG3Q9O8KL3DAvnZPRlXao
k64RlPYauuJjZPcMQbAGj7OWTfp5ttE1L/r7IvnDSd17e2Nu8gBjSLG3VDo9NY7BgL334gs5JJ9C
IrAG71oFzjAYp5TGLrijhASPdi4OvkZ7wJhWipZs+z2SZ+0jV7rPNNxi1+EgdLJ6Ulc6LAe4NFV3
p6kpu8v1aZ8TFBWQwDWFFNXORo3T/YguizjUyTnYbZOEWslIvmvkpsAlzwZRRw8TCodAFZncear7
qVpRb6Wol73upDUqDP9bOyNRbmfpnJWkd8CY+Yi957FHrJs61o706plzin+tyo48jOZtLJf7Po9O
qnZeZBtdWHJpGBWpOjMB+sya+BWiz81FRyk5TRN7W7z7Wjrul5wmpav8D+T0qIVaIop9odsvNbnP
W1KZPwiK5WBFgtMG3w8xCK3aQK3eZb3E9OqOJLE538vBhwZU0tUOGGtb23js+y+LuXwnMProoGza
NW5B2iDo5/iLJrt4CdrWy+E4SxxsM2PeOjVRpGyHJv06DVN36FVyZzcvmjf0z42HgzzpUqgdcXJw
cayGwJ36r8KAGTUxjzoM1DB3fd+KQzuRoCK8WTvZZup+dfC87NOyQdPakY17TBuH9uiYreUE2Q7T
vh51jtApcTQBgtHlTiFvb3dJOd0Afvs/oDXO4iRkQUMHzmjnaXtjQGx0Vl6JgTVokgFBktGuf89o
csKfaDqPNC6QZB3jUvFEu2Mu24CuppXhcc0Kfad3MSrwnPPQwTV7l5CfXrnppsOR0gSYe7vA6UZK
zhy5A16x6M2LsdV1kcMLyKcyYrDRBLUcRSikNkRnUBbFPPb9hry1gj7TOtOY6z56I71DbCPRUGPU
iO6zdJmQ0pMB6DXRfBGWTZWcIglQc+No10zYBNIof6bs6F2WpbHLzLDS1+oEiNXwM1uM8T5zZv1O
0/Nlh2krP6GTit7iUtDkji1Xv+mdrbaOjSCAftegfSB9cOyLSoa15PUV+TCJLbsvBIhxdCjw6u+l
brZHzvb8aeFUYpvUFOgbmzyWHYgB6qvRUd+cAj962q58AyuRDzY21VwfKnKT4yxc2PKPBuq1MO3M
6GQmNk2BjiLf6116BOuk5tfnDdISyFWcFqmKycwmL4Y98sny66//xPdK46Y5lP01ouq9a9vLwTBz
+d6Vihpsag26BJ453o8kmJGGRhw0TOzKefJzLiYMNTvQEoV2ZG0Uy2JijDLV3qYHaLYpylRCfUtx
mQufr1iiuTo5RE/undLuvtSp4gegby4Rnk3LY0fj5QHbsP4V8S53vco1vvM4tcfWrvDaTKulTyTa
Ycn75TJJPPSYbPhdiIyjZ2lT9jVDIgm6mjMACUJS2/d9geMSg+aY4xGmK0LzksWgR4Efaa2/qa3B
xiATocjm+dcWcefXsXyn+UeaTp7RUfSWs99izoeZ6CtaMk2kcNTHS71T+Thad2jdtKutj9C6soUJ
2WLTvIqW/PTruRNptewGRDQc/1XxWrTF8pioDj/oMIn1+yUy+hQV3bVAUGY9QhnjmhQ9Uzb41Jic
h+lauwOXjSZlaCEIuhiVXu3rtRXX9dVycedovF+KEcckeTM7h+n6RaHySMlBWv9gkTlPseGL7S/o
qSxq+vlIXDZTRThrqfFP8spqjyS0k39ZK66WTjTlHILSmy8Df4iksda3N80otK+JbqNQylUON6Dj
uU8Ex2vdpc+6+dV40oURfS7QFs5DxtNkLvzRbBL1O63EytywnQ8vypj0O1/HEDjghnuHaE7GZZTw
6sB652aayEThyUWnSOr1ew7g+Og3k4CB1w2FNgRtEek3igN+YWU4tL+iGCR96CE63ZMPbdxRt7Rf
FBFSRJxpRX7qay7T0NUGQWP4hX+9sEaXJz/KpZTvjZfy0QRzD6cC0/RR0XJFwO+J7n1ZKSfYUB9V
w7/z4RycWXw/ersbwkRPKT2U/I7h0Q9hlnr7bmijk6a4O0pFvOxIPHH8zT4di8rfqxbx4xr1dDFp
gV9kScReO9ozAUXOop+L2NDR4sE4sItVI6+ofOxNxXK410yb5gdjUW9jr0/BKGnN2XIFVtgW2vSc
XNs2GEnMPTl4lT9WyPM7o0hRh8xieafr1iZCjup010ORfPMtrhQ53eKZ+Kbo0yU+qgx8tT6DLcnk
IdzC6JTGBtJ9z5wXBHL49UivouwjMHH46TnUySEFxvQVYP30DRofU6iOA3lLK1XG6J0qg51RZs2d
3g3VFbtK/5xqo/dDDpCJUiRtJ9A9yI7jkZ3JIlVgN9vuTO5XxRMw+E30ljk2VsuuNVvyiOAdDptC
pmR1/urG/o/W6N9rjRyAbX+vNXr/X2/0wf/Kg0ZotP6z/6t0cPU/vHWy5TKLJf8Zocz/Uzq4/h+M
8HBtGRhnVsU906o/tfhrHhHyH0SSrg7fdEWh/KnF1/5gKsfTrDN4oLTiD/4HGPXfRwuezZAHcpAJ
JRIy++8jDB0W0KBpcX3E3penYV7FBIi1eI1/LZZ/uTj/XlJAEAqzJ+aJXAvmxEB3/7mlP3SaWBpP
r44ufuzrwrnpmvWm/zpzBe6a5j8Fjq2fZzE3wQOBz4FIp98mGa0wDdZwjc8rdRxkoyZ5WTPar1c1
rWZaqhtza06e/jw6GLr+/sf+NiFePxz+lWPB7WYA/y9T8UZoJN6RpID+UqkfZQF/JSj0wbubsTTd
JkB6rxFKl3+8qv/tbPE31cavT+VqmZYD3nudF/3zJcZClLECuuWxLVFt5EWifgxVSVCvn1KKx9r8
H38gwMhVR8cnrhikf5GJ0KCVRtf6h0RE9dn12DNncAjb0jPFN5Mo8re/v6z6v1xXF7cqHEAo6lxc
ugD//AvnTteWOJoGeIkTJV2PMsW4XxZEsYE3WviY5j7Vr14BC8Kdc/3WDHb1WknpjmEC3LZCQNq5
NzUb7IntYPcD04yku9Mnf/o6G96/eQpwpfJ9/jp25YXXdYN3nwGez8v+2/etSt+LGW/3B5sSxXoW
pWFHzKYK+EYx4P5N2cT6SBM2mYs46JStP/MOzjfhFwSvMJpxTr9M4OUs7ffYZHodIF3hWeowPp/L
xdOJpkzK5DRoRlFuq3bQrxBIuA50U4CP9EaHVxBZksFc11i8HTuifhWtK9pt72r1WYp5uunKIU86
9aHxLch+7A+P/jTOtHaZhi0Jv0Z2bk0bGRCrhLNJvSH3D5k2CAh+jKZulOctjxzNO8IJ3G4W2DMJ
5tX1nzylE41PHUX5xIGLw9bjVM3jXaUlBaAhm6YTGQqWQT4MC0GLTDcOpqGbHsSosLXmNDhwBjfy
rQfd8La0mnl0hlyBsBkG+eaV5vCgdR1DAb9ZWL4mLfO3md7a716rTTdQHBxhOUPINzNR0000Qn+2
1WqsX1L73fZtgzJh9qc3B4xIH+J7whnCiGO6MXXml8rcQnVedHwghyb86/ix202PIvu96LmO3kKN
F7WW/tz73LSFavQV6Iz9Ds9nuqUxoTCNOdrmbuYY79HxEBj2yAqfbv94VhlZ4pdMTEjQl3Q1kWLT
41hj2fxYYx7g23XjgMtVMA9MCDZmvnTMG9EgUkBc59GVx573JRlG/9WTrKcb3AXuRDfZ4jkZKsd6
rzuPdPFY8vJjc7nzZ0jLnGSyOMCeypMBul6EVkzMOqcabr8pa0jTmJpgHzgGl5S3GzbBlGHGjOt8
aXZDT78OpJQOAgV7FgZEuf7W0fILJO013qP1+luTsjEleYTR4pUGxyqSjkrL166//htCrOjMkhnH
urEkB8FvfQSQN2zG2Pd3PdGdZZisr4dD/SAP1NNRdOaYpMm1ldvDEZk8/8b8WEcsphjR93RMcA9c
wZp00g68MjemJ+xbIHrolDMv3RVYUehnr+oyeh+6dhx1ReOKMG5RJScqhVTsZ40x3IawyTm6SVnZ
Bc0jmw5ilfQqujMWf34DRT7+GEBZDeGIMyV9GGdhjF86Ln+y76pq2He0tGDUajkQC29ASI5bE2E4
YdVW3D1L2kHbKcWiHlU+LA0TlNnqYhvNxtqBGzWv9JShTQzjIfLn6Qx/YXp2yh4XuYxSbruYrxYt
6LBzE/0rErJmI5PZCdQ86fdI8dVtTJoOGkI02N+UldM9S8xuBBrup9N5cAXoB4K9ObxruMACrSbH
ru3jH/T8CAkvU/eEbdm5Sq3ysfaumaWEBZXc8El0NX6eGPuJXNQPP03AWnWij9MND7d/suB/ERph
DR0OO9eNXk1MutVGF9YLkSqAO9rmvaIKwtQBofPQQFcb+A9NHjpG6zxScw5zkOKG/5l1ebqxzfEs
GxGJmwdHROzSoEL2c6fkm60r/7WcEzRPbuyVq45/mG4LAQWvU8LZAr6AfJvBpRXBkI/v1Nrxa2Y7
LJi1kT9nQsu+ZO3Ci4Xwz0QL1KX71DVNQo18KKu+H1UbttH62SGBmdTlatPxM+KdbqIEoPRY8AMs
ndS/la0Qy3FJrN47mmW7mGOoyw7PTQt+7eQQnPixxIPtbNsqPxW+jO5GIeOHFkM6DjYf4WjSvBaq
fZ/LaV39U/21K/1+k/Vcp8nPWOdtqacnv2ZG2IuoH8MiGbWL9Ef3CRtnjo57GI+22YthY46NHvJe
umcrqltvBzypup96iEG7hVlpmXiS+qZjTDnQY9hYs9FAhCwsewhKM6qulSusj0I3+e+Zmqn2xU58
I/pYtYTQrxsZ1bvFA1oaGHHeQxDvcnHH1Lfn0pXkKy94ir7C9KoPmMk9OEGmRna7SveuLjEXwa/q
3hhDcxaRyvbuzJFBFn0abmvjwzdhfGmxWFhF3F5br5txCmXeVUwz20JZZ+VGFE73QyswRdsRLgvi
uhYemqbnSelizdvEk1gfpR6oDznftX5Frs9aSqeXNT3z+TuDwbdxFFkn3citQS8ACiggRJjv5ELb
ClKmIDH9bix4wWTG/p1DOVUSIZez3rdDe5iTgXVwsOOu26O38u58iawg82o+OWMzKUOkLNODNPl4
xyaceu/O7ON1yweb0WJRLGcs+L+WQJQeUbt1xQo3mEetSB7UWHlV0Ev6JTRJNRIi7YVKXonuR2Xm
7Bx0w3gijKWx392C/RGZIet0STeo3cxkTyebQtkuJ4aZEmX/j6+lV3YLPC6BKnKKhGD7cqFHnJui
bQ/DTC9JDSvMgNHlVl8KRunGaGC9wcJWWtNFd2J4BvSA6rfRaGRybxB6z80qJb91HBY+smrT2b1Z
jSwoffEDWCRnFEncwGEYPW1wXTgPlnPq8w4LHcK3+SkStf1GCBkL69yK7G6U7cRYDr9lx5ahx88j
boCZdbNw7iym4h3roqs/FbXQTrJPxKdCf7lP+hGcAN+ZUw64Qf/VmEYeC7qf7OSNr/Rns21WgEY7
VaQCuFa+EifS9Yo29IACckjZ1nvpAfiA1qMqRojc0Qzz4fvSlzxxRcdtFHpD1aCMNSZwY3e0y7bw
pyPtVRezZZPiPnO0fHJMKDNPg0P7QIYAVOLEu6E48B22KukvyBHIhp/TlbYoYv0l8zgto5walR24
OseNQqvtbQqRGHUEDUEmBWg9RgfOXinoRDDSSbRTDn7yajIgDlORgI4j1W0zMbY9FTCiLtz+5sbk
OjnmQyK+gvCAqKEgug5dwtYze+UhJkUjmCeSt4t+tPkd4PoqIAIBktqzNXcR+CPzEa4c41e6/Ttd
i/VNu+hl0E5Tc6wHRcyVKmgsWSwx6CoULo2BkaqecyJRTpl/knSKDXOoowMkxJIOTTMACaq7MWRV
+Kxa4ErFfO9PpAPwXHMwQClyD/BMu7fLedgMWhk63VweJniWW87G0dPk9PMuYxPdZE0ybicLcpam
rMtk9NUjd5t9uZqKEztfubfKHCOdMLGDEi0U+8WlJ42C9JNkvtdmGb9I4fRvbW2Y13ooyfAzY40D
5NTsC78AXzE8mKV+4+RXbQ18f5+4Ju2TaQ4WM6vS8DPSLSp3tCLvILLlJ151bojV8wrvgMOOyYaW
bFFz0BbDOoFH3xnM/bCuIBB0IK0kPauhyuoz1CcBf2pu5KXLCx7SMmG1SRmgNOEyMF8Logl52sOc
jxkyAo7dm78vo9aq45+qEtTaFBw2jQWdFsTvZT9alMxnx5MHSXwhh35s6kbQrgffv/+cf6l+PM/D
S0Evg7IfPvJvul6SGFWf1UoeCkheNHJdV39uuhbBlEXYwdmx1tLl13L495+7thJ++30e6ANQBVSm
iF5/q7ooyQssoECXiLp33pUo2wOD72LajW7C+lWX1XxznIS1GLcjp9y///TfVcb8aNALVMW84HyJ
XxLXv2QKzR0Un1F36sNoRxQgi9caz9666qLGYbVXMWbxQJMtZcl68sYwwOL+6yv8T8/u3/XsiFSi
6fHf9+wuaQXJs17hy/8wOx1//J//jV1v/Vd/mpP8P4j5pbFmr3ls/+QN9N0/DHpY9IWZn8PScfhX
f7bs/D/wMpETQnVm+mR58Ez+2bIz/39adrQP+JS/Pt6aj3sFcwjxQWtgnPFLw/uXB8yk4V0qC/Nb
pUHha8gptRyc0Tri7FTpk9zmlqlqYBMokHZMBXDqOVKZPyeiPVAILmkFPG/uLtMcWT4LuZktX6C/
WBaT4MLMN1DvPmLPiF/KCYIgjgP7y2BZ6tJosXpAVCSiXVpndhzUiXBRJvJ/skpNvtyLLMkPrcqq
s0un7QBd4LFolfkhWDXnswb5yAtoiKq7ISOn8cXMo96965Zm0cIeeXdfolkz+x/ZMgP/MzryhVeW
kM8wfJm7cbPk3czepOGzZj76Nmb2mGC3Rw0L0TmFCdi0JSEbYH3sp5id1EG4gUR0K4sofdHZMANM
1+gUWuQ8zhF7KBRFwFVPjtWD/nBVsjem7AcYiXmbummKxbBJs2AYDGNP0DjxyWb+4GRulB34T8zL
7GZRuUF7mx5UhSEkaFGMbpUu3ieklgEFaTke284V4VL55rZB9j6FA/DBzZK4jb1dLNHdkMTal8Hn
GKLDa9SPve839VktfvS6lJ77JFcZZUvHyqPFokzBqVraxar97mAS0HX5OowtBEW6nWHuuC7XQA4c
jKfq5Ph1gUjA5Vr25ZgGBtpDAEHzPJ4ZLK85zrFMtm7qLLemii1so7Dy20OuY2JWLSdiQ42HGUEp
dAhiOKCVELW58+YoOnDMM77KBctCsJDr/uwXbgFJNh6BIFroHIvXtIUr9BLTpURO0YMdmsgWRjrG
2dnoM2irxyS2qxLBagFm6h3hS7sCmVDh2HZBB7GzQo6c1pW4E7Z9DQyww+TjmA7LzUsih1EdGqY8
X32jgI1oaGCFo8cH/6/tVecFxSJMiMm2MW7JmRjCdkIRWQn3OSettrQNdOTtxZ69LFiA2rppver/
OBHa+d6aAI26OehtvLEvQiSPE7jyoOVjdjH5hfSU5je8VYyh3TTaRQNe+CLrjk2bJNvFabK7phTa
UdrAZmGOGyccu7DCOr3bdgKEOEfrFNFIUe+oMtMzR6LlqDW8moZTGC/+bHyrFBrURgeEkCWKDo3K
hh1SUKUQL+Bx6tLxo6W9dWpTKz43SBKRfZbaFi3mvgYo1lmyR4gjuT6i2aS0OMK4Eb5AB5gleAqT
n/YCAnfSmdhFtQycRqNHbLW5F2qWN3Ism+M7KH4Ml9JZEkSyPNEf6QIdUyQaVTtChZvpD3z77JzB
wUH6PCl5BPiDB6qgdeih+gJaloyHZsW+upKuS7wo7IoN3iX7qTGLW+6ld4se7f22JzLaWJ7hu+xr
rfNPAMpvyGmOkBnQlmjzNs64+rGTEPVgvXRNs/fm6ZIZYgp8WgW7VhZqO0QLYr7Iel05kcGI+gUN
NQFAFtxPoxod4sKT/ikV1cVrdCplhZqiUTaLYApvfWXpZQRTI2jydfQThvUIiLLallNbha4/jDxb
stMr7oezR4GEri/x+4PXFt8XWAlBQ/v35LBcnnpw7yj0zeya+Co79B48bd4K/TFOmsch67bI8DdA
jKrrhPCDwpLVLO8jlxoh68RZSsO6pUbjkHmukpAbBghzkv6b2yRfNdEN0IinT067SLLdrg+7FJSr
o3tzaIvIP/UzkIeOZf1RmeMqtCBIKM/cW+S0j6s/e8cygYQwE6MLf8dRX1hX+o0BjJNOuKlozxjM
1RtF7pXGjdppddNfiYNIbuY0+Zd20m5LKxSywPKtixFmZ35/D0EBqDrRuDAlIOVV3Y3hPasLoq+o
17JdZjJ7tpFRvidWes3NhN0BdNqU64zIM/VcVLmzM8olehrz8SLBuIaTrrIXV2QvNo0rWIjDe7f4
XylHj4jVkGbCv9yVRQFBwhh3Hfqd2sn2vpExjs0a67oiavaj136vGB5v0YQAb1DGs4wAC9ITQnwB
cHk4282oXWll3npf3hVd8urkBhzvYkHfZBFr1K2MYv8b4k1KU2i7+bqWSuE9eJ2572hq3yZuXRlI
IBwhy6j3LY9i/Wthe86mNV1eNYHOHN8uCgQQJE1+wuqidvbQGGfsg16Ai4+wu8hHGpjPhUeEaL8c
k1odlMxOQxrle1VouIB9IYN0EIh18iJcIt9dpx1+Cc2nt76DaSa/TuHvuM4InB+TEhrw4rbNpQAP
CZdkQEKW2YSDQKgLR6OHVdOwJ4zFi24NhyqqAd4tbKyZ728NmCLkxVxJziu/k8J+IFb5K96fYjvw
exAa1Xlo2W56HmbziLRR35Eng7EkRhRznWwLLpJNxx5ydqKf7dSOd7MAP9r1sfmGZlnStdXzipEE
ARbMFliZhtKsHmIxdHlQt4kTKvY1mYLnRE+ebfCfSiIQZH9nEHEapoYhAcZoMJJN8ZKIcd2eRywu
jk+71b6Ommu8iqqo7rVYwpqx5sICDQooq79VmfCOfpcvp2kwX6xJkx+ihTl4AHbeU8O5o0mxWOgj
DCGLNCuqo8LYDsr/DibsQU/cNMRso26dXT2MlRDMWMTj2oa8z6f0yzqG3/UTBJ5mcb54nVU8Tym6
IHLRtzo/D2FH0XxjebUOoz5H7yuja0uF0MIfF8Y2q4dk76wpFZ4nYRzmFj+2G95WifMW/YS4xMOY
v0ofxhOyYu/T6e140yOBhfVnFu+1585P7oj2Mu+9NzMnV7H0SvfVdZd0A7lIw0eRZM9VjGhzGjUa
WC6KBtOcapoI60vEDcsCczLzHWoPFmSfrxe3Xbktsx908D5mTbg336+GLwS0opDuk2uhAZicV+Gs
m0kd6lDaAq1dZGutTtHi3C1Lfch6GFtLV8UX3ShArtLjELa7Zh76UIZKo0EY7yX9o2hM77C4TvNF
LP6hpqH9jEHS2ulAa9OQKMP0rmKU2uTed1bnYtf4jr/p26h/STP97FSIRaVP1iD+m3QbMZS4ZNBu
N8owEaLYzMRCVHTGtTJNSOyG3dwBCKMNpLr5rrQQyo+1PuHLb77j7dHDfmJI8CDloD+xQHbTFsJa
gbVMjQka0opUMau0cjavTlRvjeub59iZ7R0C4fRVG1uT/pVX4E0QBFM+lYmpf1SF7XxYaZUgNVWx
j5wLSZ9ecGDoueaGz2K5EBTIAXg4uf0igrTXVkrnfUShYvLeEvWLYY3ozZKTB/llKeReWJh6OSbn
th/dXV4O8ZNP+6PVLxy0wrIaXgGrHR1GFnXkOPtGugteMTlt+yh2jhHSv2CZyNJkk9xz106QphSz
YnIbirpmOmT13/CXKeCQkMUrSYSVXRDz1+KcR9deHxLrl65fovLx9OJgKsMKkjYbTpU2bqPWvGZJ
Zr6kltPuC+l4Z0aVVMEKDhbwzKd5SXbF0LS3NhmsvaZ/9EXCgSmLYJSW0QsiQlqJWAgiYZkbDHdy
09lt4A0ZGSfOXG3dhki2iucOynQXUJLrYS0qGnAWYLJialhOAJ5ZSHGQ2DIfXvLk2+gr2rqNv9M8
LnHpy5epruotRkSE4inpFyBkN5nulTieORoWSsCPj10IsQAwj3Vt3fyxtPZObH4vqv6llhDjhYP6
qaROMZQ945chX7OVaiMtpjxgydqLIOdiR2a78VqMLT7boixfJgWmCSU6W90srICpmQjMugizxBZ5
YGR1fYc77KVs5LSrO850KdjZH3mrb3SiHh6XlKecdiN4LRL3nMmLXly9uGuS3rq24HXDvqk+Ofx2
AUSsrZ4tDJAEgU+TNdxPSUeeR9GXLy3oP1Js+njXWJW/tfBWcej24BSKrMB9x+IyjwSi+JrdXB0v
+tC6Nt74+eTskSlOj81MM9HvHD0Em8qpR5f+vSazazXN/dUA3VTWzQjLtc3RPGvzlbbTSegetjWH
ABd3GIYAN/94x6jnR029UejizfCW91g6zA26/o4yd+ZikFAAPTny8mG7CLEvkk/hNUhPHaJHCMyU
B0CPD01qnjEMsDwmjRfSeNN2UlLeDkZr7k017I3a1gNQ2WcP3R7nBO2k5d6LzagiMNPlfXL771Ef
o0vNeX5q87FXF5csgHpYVEA5FX8j1GAIe+weKiWmJjbdu8X3vpKnvml9v95DnmXwHRPTG0UGU/dK
w1Zjycds5HQmukwLFXkStLq9WLvmESpsfN8PPRIcD6fatLAlZBE/l52gIfNGJrvZ87pjyxP8bW6T
n2Y+8oxEI8g7E9FFMFoFmbuJXb4VTEjqbUqi0JUtixHPVJsFB7y6dTdG0laPozLQQoupQSDv5PuM
NnTLbLfVkrDOmagZ5BaRCzOAFrRl8zL2XnEcBij5nKrzo+8m1R4UIhNK/AvnUeudXVv1z3O7MIKp
/Xtm0dlDlQr90067/rwkqXPCuoCEoZhXbWE07+zRap+tCmY87bB3avjsgqaSAj/W0G/EA4PdOr4z
J9cMEZ7aF11z8I8SjLQ3GRttkCbXu8G1xE75EFlaVAWRWVX7AS/BOvuhqGqYZ6edwlPfzwKPgXYf
M5gLwSWYW2Cc0b2DzmFFUn54Ze/T0HXf3bjginGovcAlqw5tNh/RJyNBH4crBszVOZu47MX+N6Az
6aYBKrDJyFZAhwp3zOJcucZvcuD2x7Dn3YkJN+NxLcedZTA2VJMR1gzPdwnDjCPnRqRIVcbgqRx2
LFf2ltV85tbb1bbIV2S1vKeY8m7klFp7SmE6LuZE2knu+5ykLS2/sFWzCxGqJK9z55+rrvICmWfW
xojAmUG+CMVA+VHrRnN2Z4wETlykhy639LAFaBDkqtPOYM/VqavNz2bpLzNKk2CtLQgZueqs7lvA
deVD1nIb69xhdJaDZCqKMRSj0AOHYS/jd0+cRysDGFoaAIfLS+y4r7VHZiXna9QZkscfo9Gu0rV9
PNLvYDBFLWMnM1RX1P7C6w00z+rnUstHxBeXWZKPhKFvs8Bvo8tAnUWoXVjiMA9GhXA2wvrnmF2o
JROrsq1FhwSIKaBspv3mNJ9G3tSwX1vnWq9YI2293XAA/Bjc7CN17SMRbQ+Tqqcj/lkDv29zZol+
JYSm2ln9tKXU4knWZzdUCAwC3gbtuui9sceTShtlYdO1lHlspX4DPXD0MpBTg5OHTUPiAIXOUn1p
LEHbZBxHb2cU+jNr582YyWfl2Vbb3BmpvLwxjFvKQQWmeVmIMqUjsNGjdDwlHo1i26o+QAr4j1ks
uJGevW/GJvkv9s6rR3LkzKK/iAJtkAQWC2x6V1mZ5ateiOoy9J5BE79+D7tnJI0WK60e9LCA3qYx
lV3ZaSI+c++5KzFa6hGJ2cVVfrcaK8NcWa2+6VoHxXsDyWFJoaytRAYLkwYneciD6Msz6nOrzGPq
iXfLMDdV9t4ZuGI67xvGXkWbG0/rwsALxMZ5VScF/NoqWam6/666GQappW9RrUXr2mafxt5rmZol
2VbKY1ai8E+tioJZQGQAIuXUekvK5NJEHNDLVjZiXFZAnm5ziZ1Go6ZHOxxiPxh6mvIeRC4/xE1e
9SmaWr0iX6EFAbuKOncx1OJY5cax0R3Ae2NOIcZmcMMUJzxwZTkLLLduzQ091fKELabZ2q2Z+Quk
eHg4sjq4EDiNGbNskaFgh4hqcPUjFXn3oJF50W5yryXDpNFS/HiWETFqwxLGtzCvTRlvEts3asDz
vEYOS222YICyTxJ15w/kBG7anQLDb5lYLP4l8/rtV3l+z7/a/5gXAR8UF5xzUfeff/xj++vP4Ve5
eu/e//CHddHF3XSVX81099XKjIf+0hbOP/l//Z+/Dc7/0STeZjj99ybxt2n2HpX5Hwfxvx702yAe
FBjsaBjDSGrxbDs+a5w/Q/pmfp8QbLHMn7Q9/tdvg/ifkL5Z1TpjxdC7/jaEBx6GVtGh8yZ7b37c
Pwfoc5D0/vUMnphCOIAmfByegWH9DzVr05PGMwqjPtidNq5IGdrgZOk27Ge9K9l4UYm3L9QKvPqR
Ap7XCEm72jlMl92fkoRRw7fKCZcji99qUrOaBwiw2RE/W5xcOuzucPNj99VRRERERsggd0gItp5X
+DXk4fxgjkG6EakPE7RPilNS1Vr5WuDtuGGxXylQ9gaHL/CxUEUm0xLGxP5rjzjA20HODlEW1JNg
eDxK7zKx0EBCHkenxCyBDFqQ+QjHCSsvfu87LXqReItzlAxlGm4q6L3i1Dl4WsKNluW6vZSInJjE
M2TGBnPOInZj7sarM1WdcWGgwIjGtnGXbjEldrDD22E1rN2hqIKSKaAgAjIG9sGVuELBlgdnj7hL
OVsNeT1rAh1yOTAmcXx9WMm+dw3syIGhfxCM1w5qnUaxMzDYBvMMOLBISnrMXFJwY6CWBaLEAn9g
DkfUt9l2Rp6qbWNFWoaNVUj0IS0DWQxmBM+Cg71UyacKpql10mWXw7FY9WEJ0tQ17T7cminxpWeI
DNpepyO76ECbF4qmi8PNZoTYRsU+0rSeZPTKvE/ZN8cLTmtEN+iorkbGSE341fQOojpdg5+GApBO
BO6VLdI6ZGsn6LoWzhU7p9no5DYt+ppEmwI7ctZncu/149KVtEl5TsK5RUzVLTnEDFEi0oSFHaYr
u3OsRUIM3o6JWXBt8iF/DgqN5GwsYB5hDn1F2oh45NoOr1ZYtxcuaPcKLbd/jXKS0kPfoMEileXK
56HcTH0ZP2XtGOBmKycAuxUh6ghU8G24hCJyVbpnH6PTU1SN1m6MhHarjYyDF+x5fUq2xjoFIshY
DWmxWhnQtaenau4xXIA+j7UwinvY3YzluLbCcekk1DzwJBqidMpJqX3RmIKQOdolRgZFtx9wQ2+H
LA2fECtaR1/h31gYlTM8cHYDx/DwOCaztyr7NgZboGl0lYPOryyKNXeYWkyUl5cmVu4ea8kDoJNV
m0h7TjsZ3ZOBTCAkEAMtDCgQ2d/KMDSPxggzg0UzMsOEcdZCwpG6Rpkonhpurm1PPfZjQIpp1E2/
RInoHXinwUZU9O2wI7wbNWXjNRBtdKDmbR5Cw1Iv0lIYqvxhND+SstGPmipcfIO15R4GPGIbO6m+
ZpvHznD0eg0kW/EOugmmMk++6CLJnqdUxc/W0MUzON9Ln2vAoBSkfMOE1jVb3YV4S3vVbWLMokNJ
pQBSMNsC455uC79wDsNI5Uq2Sgpvnsdqt0YSp4whIH0uwIPFlyJIxsOoVWOzLDEQ8SmmyI4cD2Vd
3GntitHjtC4H8tSHABA2r0sHujmbB5869V47HEowSSuAz+aTjTLjttOax1g190mluZ+jQxDAQvd7
HRf5wEaWwE2VPLhNYh9z9Kg4aW2WE0mLvSUO977dujfT0CBFKWV7r6Bfr5xGLz+E1CmDAZRcrMBX
P+qhJDPOIB5w4edDBeg8tB/DiPktycdMKIa8pixT8GrIwpCvHcVTAWB6GaR4sRXJM2qZjM0BlEz4
3lpR/JUxM122fX0yJbsoRwzjCtei9WLCH9pZ2JcpMYZhOpkj+nebWo8evzMZ2aZ2pJ8NjFmbpjQ0
pIW6V17TpJ0nnFiI1z9VxH1LQMiCDSWysygfSCs1Z7UyYTitB5FhsEjzC7wf6ZCjm5CxRJHlgcNf
Bxh972yNgLayL5x3KqrySP4rIihs7ZxzUreQ/bIUptD0IpZLQH6w6BvGw2Ro7Rk+hsRcJK1hRdQ2
TUAbR3vCWXuyGSdABpphluc2hn3hD0657PTxg9lbcWegS9qHWtAu+UvxfiVBu3dQOW272h5PWmcy
rMMH8EESrPNdavYnCA8T/1vfgsiu82mB7G5dN5Dz2UulN6DOvRvfStMTBGiRLBL1EelmvahnKY09
jo+l3txTwOkwCZoIchFyrBiK4iYG0Ac4RvnXGhDPWsPSbS3tdmh3ocZoMu1DKvuY5N2iMSDHOvY2
CR3cybX7kajCu6sx3S8jpjoPIRLFBXyL6kBATL5uEMJkN05p4Ctvi544Dj3caQN7IshSrKjwtpRX
Prk54il/uBCn1HzW4xy9YlZGRtlje0+hCOwDz3BamWDXlyVOtGqRpU5+yQONMaE5lXujIJVKb/Vx
RaMWn7SGbZ8oinLbyVGu6Eq6VxDkiPq8Eiekm751rOWTmuGw4no8sZIK5UK0Q3SxvTonAqAE2pNH
5nKyxvbbsPp0LY1J3ie6cNa9PaB7Cb10g/zXY4eukZrVG+0Z32y3HXyr5lnA1+/DxDLWifLnjSrk
K7TnEZHq8simMSK6k72jbmdv9TjITTh46ScragP3I+Jqjr23yMu+mjRu9witXXAAabqqHf4L5I8P
lckRuz7u9D1mZ5KeYvoSNJnGCZR98uEnnsPZGWnbzilgqLdBdk26DBJUm8SbqktqVuPhHJmX+TsA
Au3GHam8NAJ1tqkZ9cc4L2n/srGqV6zgtZU+KbyvVdmvLbctPjpngGHBVJ6wOOa7UyR2Q2+xtnFu
lD1UuwL1GKoc39wQKvVR69VVSvSYRUzHDgRjyxGtIanQXoyYmVQEpWcTp4oKI4N0n+rl2a2aqzsP
1tt6qwjJWejQx1ekH955WofVtVThpmjA6NcYRRYiBitAHgZm2CzcwBC5sXKNkMB2HLaZkP7OnpJw
paz8CkDkQiMQbTqcqAvFiHMpsunq99JYpXFKVHPHBKpTVbGyCb+l55HGtugtJlSaa91qTCEWnO3u
A26BeEezBnvBMb7qQGhrXMD5Is7RXZhx5XCRpczPCkteB9PwP+J8qpGo8vFjArkTY19chcawivSu
aBZpG0vGpnI/5hiAkiLU8Jcr75DTgWSx82YH7uO/pEu6iT+asi2/uz/2RT97nb80Tf+PeikIqx7S
uv9d1QT57w991G8P+L2P0v9El4IXGn3SX/kPffEnOCrCwH8Is9ykXfpzD2VbfyIEDKCGjdpJ8Dja
q9/FTDpZQK4PklCQRT83Wf+M/9C2/kYsRxsFL8pCCw/s0URkT89Y/ZWWacq7joyEmNzHOh+PGitX
KhgzvRsth8Ol6BWc3s6mdcgcCrN0CtKzhdb+NUlweiwCt9UuyCR0dNvV1F/QPQVPqSIs+VjH4/gR
dXES7svaYt0cFCAyloSqhRtpBNyfqKGeJqcbrrKp2PxhP8pYsCRe9tnT/p/6WnpP0VgmDeFvjZcv
OoY0E6UCU4nOGvYRkd/73umzdRJZTKNF4ROcUOSW+AR+nX2BHN+HhNSdE3/sCRas7bs00CAmSYB/
3x3V3y1rwRvGGxFklSJOXhU5fu92EPbPI3adpQky4lsDZob9InQIrG1GF0AQKL7VOFntBQXWeMOe
12Dk3dhEgHKAXMsiGZiq9+Breozme2FXrgBy5BmIIkrLPplRkoJaZ/3oU7WQzaKqsNhlGOnWiLuj
V2NClbi0vByzNs5RlxpKZPeTQYqwdCQQHFmGu3jIwi0Za94BeDaoBLSW1opyVrDrConpVOQbQ+mc
IpOMOsOUcIDTwmBoZJf+5wTruVpCmHb1JVt4eRR+w44pSOuDDNJknbTwNhiDl+TH1aN/bFRPfZhM
AAE4b7wzwaMkxge9K+96N6934RSVO1Iy2x+4EL0Oo3melUtbieq+zmYAj+thw0F/dC39DFaVVhXZ
rUEAkI4sWyW3sQCJwQLb7V8yyUUmpN15RyMq3RnuNiEKCULXPxAkQJpSSIW2zshBu8UV1BAHGdeQ
YQSXjk0pUxIK1HaHLsmtaCGiMbx4XfXNCGCSCBBUzSrWs8pv0oZQS5HynuE6sFX3UTREbewC4B1P
gRyTfW8V9Rq/UUKocyH6d1KnvIsYmn5V4kva0G82SIMsiHdG6VuY5mLgzqrD7PcE5g1/5FVpXlxm
iPq1rtu6Rh/fDZMbXXLTn4zsk3eXcnAZ5U3MazvaBfD8k05WSAkPScwdeNjW/io32BAaNkyywRnE
3qN1QtHF7whaZnCZurfbMVwPhWVwdRM3UuyCgnW9VqKJKPiGLnsiyg4TPqRNm5MtryXQy6mXllWY
omrHyL6wfcI7Wry5iE6MYIN+cFpobmeu45F2qwkthPipcTQ734CDjgprZAen2/4uG3SHyoE1+aQ3
OgqxYuKKqnndJRGh+aK3GScXLBtGvG61ftacchKrtpXQnJrA38SJ6mB7Nvk6TiaXJbw/nGjJ4tVQ
5+m2dqRkipir+ijaWh7MROZ3k1GA8otL4WwhmnW4NNurivhipmXyrTzr0dA4BjKqIg805ArPRUSe
atI+aNLMztkwspIpkMnEo2PcE7vLqeXlRbbwW9tf0NGxDaGSWYCC9Ja9ySq2l+mFbKYnpFkZYxy+
2FpJflYXol4uIgYoRrJkWF4sE5oHkHlt5u0aJRh1pGJ+tcvhgTyLaKX3k793S1utzUz0W89MzDtB
fvKK4yldYxd09q5j52uBJ5JW2W7ljeOn+roek/E05Y56tlCHvrg5goyIznoxEirOlrpzH1zXkcdq
EHOzFbacKW7J2bGInUD70ElvhMSYhupWJyhqEZNremFunn2xWvR2pbLtnSSW6gRqxx/XYRuOIGaV
XHYFRgDivWkv4rQ+M0dGOd/k3jFld6QLf4ItFPebMQCf6vh1h1pw7iEtXpTrwBJ5HSiryIAzZbza
ppXwRfU0n4ImnrhEPKuPGSqN3biMAq04xU7U3iath7FPd7R1X6QMzzpTX+seNVViu3LTtF7+Upee
d2HmBWsz5O1/oWDdmI7UzmRZFLdGL+MVLl79wfTN7Lud7O7VNUJ7hsgWV9RR4Xoyan2TVba8YaXo
7RPdRvOSpVq6BmCVcehGMQo12yoPtFbWu9Xykbasmmwps0a2hrdsB3POuG3n2dTY1ZJv1TDdh0Yu
vEWuwTLrevbbuh/0p9bJSBOLnGSJ5ixdlbbHkZmFt4yvk10caPEFwqbL4rEHqxVy5iP/6UyIL12k
DhB/o02eJvk5NrPgMSoUzT1htu3bREYcEwKtj09mn7a71kQLACBp/IHJmc7EqtSD1VuE8wYJWqkM
zFTIeql9rMPBPKkoGE5qKPtwkQk94fNWR3eOkIgswt7cqDKpVtNQww4TUxc9V3XVXiyFOTlqyyBc
cDDVO2708R0oWfZgRTaaSXj+hMYNVrrU2XwSUCsRSTbdtUPhnJB0bxld96LXgj3WYhKDkeovOJTZ
9pWj28TPtoPFEF5rKSQ3UaqTd6bKqKdktiQTJ0PQGFn9mK8rfVSfgAvFOkingnVazBEcWbaBo6gZ
ApTFk9wOev4wYJbZxukQrvmQBnveymxFaGh2xVPdrYgyO8hQq1a4R34zHvxb9f8Pdg0G/crfK4//
q0nfi/a9/WvN/6/H/EXyT74lqZQwx4U5C/z/vGlgCUGJDDfdhJMBkmNeQvy+aRBzlcwNNpeu1q/a
+i/bBt0w+GlvXhN4M7/691XL5ZdRhS3N/4p14Nv+N9sGg79Nt3THZajBOPxvDS01mGq7MqW9B9GK
tsHR+jOIvX6rgEIdsrB2dgp1E6IjxlCfDmGYJ2C/KKtw5wx3TMt0do2V9o5IW79J8T2cVRFYDyJJ
2KMLfNKrsLXdM8VYy36zjx9yjo9tyrG7z0NhvJVV4K0hgCcHzxQwwdr6R98mCaeRh/0rTuBPofCr
1Idepcx1EBeZRJCl5n3TIoHzkeMdA9fKtnIW2I1AHEtnHhNlqOc19ukHg6Xrvohz3JU54csrExzt
Ia8lcd5BBoW48rJtlXlzIG7YY/oVo3kdNRh3bpyCHJ5i/WaysF0t+tKqN/Q72ZbKJXyZtWNnQ0sv
Bjaym8A0HhhUlMCbAuRMtY0gWq8r69uiUGUqOAlmTIBBl03edBfqJBuKowsjxHbQFzWz19XJ9OqT
w6bG42ulROpirixkmT7WdiIAc2d2sq3yMdn5bdetBnvIV7o7GRRHpnwuvTi47WQ0XAkYUB/+NEwv
iLqw3KUeB/2UNGcBP/bKXotJhWnGmzrgctVHUf/AFQGZmAT7TdXDJnMNQieNkNLUTots1xeDuahT
W37CEFvEjQMGlug4swj3dqAh94oz1iN6iZPZCW7ytMr3mkd8YOqCeK9L9Wz3Tb2tgWV8hz4IzDYh
GbAT9rAVXCZ7M4/yi6FcZVJ5JpDd8ArOsK6Em58xxVM4xbM+WeRrMjormFRiuK/6oX7wAzu+AY+s
3wzMufoF2uj4mXauPSVY5e7t0q62ue2ZPnvfUt85dGRoFDLLuqqJvKaQrObNxDwZviUe0Lsirjht
iw4wADi3/iRIurowqXKJTehEsEyUnX3M1d8ZtVu2m0ZpHeF7Z9u8EvGr9Nz4BROrcS7CyrnmXqZY
V0zjWUczcTQZcu4aeptbLKztQwJ8cjnmJLbkmqQGDzjhmZh7ZzwJ5mvhG+KmDu10HxtZtUsYZ2Fk
SNtsQ8Spc5tVw9GMBpuPY93sNL1byyjs3iOJlh0DZmqsTRb177Ahvpx6zPfhhGMjp86iUw3szS+M
CvnLT5adfpC2AUNQC23z1fWKh5LBzlML73ur9EK/lhGV4ALnu3ZwtHZ2rwPCOUc9AoglYtD6vQ2a
5OKG3JcsOCxKoMCLmA7xIPq07BGpJ45mpnVrTPj5MQl5EwckknuBH2fl2VkOW7HtfjAn6JtFlxoP
XVnsQ3NAnz7U26LwBGIuZC2LOEvSK+vc7M4Jsp2YaLxEoIq9nRIF01YSWAuH5Sv6hphiMw82KNXr
FeQy2qtiTO6qVre/1FjjykwxKag5JyepnPTFBTLz6BaVdgXZXC55Q2ncmiglbFcY1QVxHeowUR/Z
vYBvhh/h0H5tgxajPD49zM/ZtQ+C/kULhnKVCsu4Jnpo7Qp0aO2SLqI/Y/huPiwUp7PIZjXoo7st
jWFco2yVUAddy3vpXNyaqFpVRhvtTuW6AHx2q5i5bsG9YziYJsddNv0ofErNocSJMOF6US3FUckg
ceX7/WOoJhv1Sgo6N2vCmmOuxU/vVyx/Qmqdmwku/9owtJeEdHhvAXLVwhiP2JsTQF8CtqUh1uLn
1Bv0faa3OgFScCGRx5U/MhGpY0DKxdXJPbGnQhxx5oRad2VPk65ct2B4W7XvuJfGbaI7Hr5XkXfL
Krf088wmgw2XK8z9XibWuVX6Tz63xlkxoXxuPDs+kcz65isEVNyIikjjtj+jzoUG0Q/JqU1EseyA
IJ9yaTcXJJz1TaIP9ZMWxNm5TfNqXcK2RMuLpkqRVbd22tp6ZqVh7gSc13UTeOUGaY/5pdxQ3gyO
X73bVj1fLkAoXiJAAzDxjB6rQ5z6G5Tq4RbBcroupxA5kRFEF8OIOcR921kgxh/vdclLX0SOWoFA
rNbtaHpHz/ZpYMaMTF7LTQY+aMaw9IFdkmmgSzDF4Fi2BY3BPvVV9ZjJYBsbVbJm6qQuaQ++tOph
kLBf0RHOSK2wF4xgNqIukYv1oXnwjTB9G2oTCx14BrZlXLcxX/EjuJ5q5xoeafZAbfzXVIh4lReD
/pIFTbDjZCL3oDNXE2O6i0L/9VHZLnb3ztM2OT4PMoSLbO+w7QFeGLZQwwfvkfl7sDH0Wr+PEDvy
69wAtf+kiY0VuWAUpvpH0aqJNkxy/MsGUDzjcRvjOQAuRsuetTBxnIDxNXsI3k2MZFaWg5NrsHpn
iX2exvrVs/SGuz9JwgfpUIjA6qmzaYneurvWIRLcMuIrTUfIsB+dd0OGght49bffVOm+zyKm3OOg
nZCKrSevyC89/dWuc+Sr0+Ag5KylRfPkIH+knXh14uhdD+Q3UPZXrxzvUCihhFIDWFqrhjFUuNMa
W/8DqvHqUEWu+0C8qPmUJkPxMcOGnpuAB/a4jfmoxxNKpgOjhliXh6pGA9xtoc8jBrqh1CpCsVBm
qmO8/yl5QNkW0WihgwCvjiSi/imPaEXwTQIjmonsp35CY6TFgKNHVhGU+lb+UlrMogvWXOgvKg5Q
ai9EGcYsz6jTKcwPsNWaVTvLNyjy0qMRTmQb/xR3TA6WADegLQ7GKDu6Ebq1BxnRJ23pzDMEIiMC
B/QT4Swd8VBRaI9OHYzOmixYcgTABaXlnvQKa1Vo+rSF1FBsetE+E4Q6MC8MM9YgvJNdaD/jMhh2
Iq7cJUNXeeYnxw22PcrJLAJ1bJ+kb3oYk8EzLNKQW0Zze6b+ZvxYKIK9I+bImOF97T7S4vA04tRb
hoUxnXtoD2e8cc5B4U0gF2J4hzszHRpfaIvW1uTWQA+MBXEutyxlSkxbVnOMY5CiGP7EtIIX0O28
jGU5ysJ424JWW2JNveYKdnRSa+Fe2SGJyUGAMCE340OnhyeBKJENk1GdcAN2qyl06zdpiWzpjc60
jeseNVcHgUkL9WDdxFm5HgK7YhzJAAM8TtUuHd7mndQROXeZmW8RFerftgwoo6u0YrC3IMbJ+BRe
Ibzn9heYXNo/MeVBbVNxgLP4iTD/95Ljp+zsHzVxMID/rmBs/4le7A8t3K9H/NbDYQQiOZI2zDZs
RrHCpiX8XS1mzL5thpDIy34hGP9i2tZ1uGwgEH4SGGcm4e97DuNPvu9g4Cf8kKmXq1v/TAfHZuSP
HRytG/0bT2v+zNjG/6ARpkZQS8cNxNmJbCj7lDz1kdNsMvEDGtQOzHDNPLWKw0j+ZXavWMdB3jbd
r6hUzr3tpuBEjZKejXHHc+pq8ZHZPCqbjBs7WDAkZuhGVrxfrjRLTcwmMzMkDDocBljZRR2giO5j
5FRH2NHttu850c9gRfya0jvzNvEsXMqDCVU+5ztsrnlYn7OlnbvcTcSqFouSL68s+mfqhz4Ep8yq
qlMrzW47ib4+mH4zfCoje7ORwH3afksW7FC6W5KRqreGhED00rkAe9Gi/k4M/r1ehOgXWn10VFM0
7vSqtDe8UdoZo1aAF8ftN5HO1p+oD5/5ULN0YRIjnSZrZ45wiYfkFouh+dxP48mWVrUyYvYKyBj0
u6ktyrsOD8QKz+MzBmP/cXTG6XYsRmtbmf7zOHpi3evTMrD6/GonWr2zZWOemzxv9ng2AzYkMVVP
Tz63I6L4hkCBd79jLMxrTflSifTInNjfgqXp0Ya6wX4KIL2x5ci+qFaQJiceADzQoPXSa5ty55vx
l5Rms/aHeHxxDI+LMmQ7tagrspgIqfHegBIyCnQR34xe+ZzHOYoefjUZuQqA9NC/Bp3mrC0Lw4qd
xu7SqebC2x0gZi/QlM/uhtinYFcQd0A3R9V+/kQ+1n0rNh46Y0TkMkt3rinreMHlyXVY9i43R99b
W723OIqhUw/MsFMjvLNTI72gg1O3SHvY1Ci7PmE8wAYc66PDb7FK1EWuvbUJl0BAi936fhBtdnLy
ajoBJbNumIQmG8HQ74Jqp9mQjTZ+dDQVxYKLEI9KqlXfGMITCeTWNrY5RdmpUYhqRqdoT6heVEnt
O4SfkQloKasqZxcZXQExSVbu0ah8Fi5x5+rnoZjQumN2AgFVzF6vmjXZIvRa+YQ6HCVhbU3mBvt+
TfACQTErM4z6TR+ZeDpJUkiY9JNvA90JdXnHgBZB3RzdjTjrFNc8KZrbik391D6GjYtpvWdO/11K
IpE8DzkCYwhxahztUyhHX1hRlGD/YAqyQGdBZz4r6pdWZVUbN9H957intekb91jNGeO552GDQpry
o+dK25gxEeTpHEauxjmXXMwR5QTE48yYY8v9kgBzDR0YcwWqP0k7FS6LlES28mfguTdnn3sCat4K
pUm0nqSpLsz2y7WqkQkKAaQNYAG0A1oMuEOOs0VMJJ+cyCmvMe40XK/BTNHxQ4zpFc5NB4Ql1j6f
f5JgiozKBQ//MneHeqGQSbNh6pPt2NHuxHOYez8S607vb2wiByxX5BPO13R2cBN5yCUF41QyTJqH
GGnknW/JXVNY6pb8nAGnhHtwJF/rRYLFeU/A4LDzBlFektzU1sZgEDaPsGi6p8+ubpj4mw/mnEof
z/n0aO/h1ZGJzZJqTq5HmuPeQ/w3l36Jd3es9JscnL0+R92HNqH3E3L3JYenfm6RFaLQKRAX5Zin
e53FV2jRYqna+DQGR8CTq4s93Ye5z1spFrGBdWssKhMeeRBuGzOIVkFcEf9WTcFiMq3uXvnR9JXr
VbVUmjvBUMjtKx0kRKSGwm1lWeRPGDGoAVeO5KjMckndVB0GOTk+Fplub+qqCJfC68WNPiKHKaHl
7/0QcFuQ+vg7Sz3aQWnMltoILKGxab4AQzjilUtQ7SAIa18kkGhseFFFTcKW3wncrTNc//KupW8m
RIqFNgLc91Dl4bqmmILT1LMb6lsyfqqgjl5NFXanJs/uWiaIOA/p8SxcJEczC8GAFA74gtFTF92I
/ds2atJ60clAre0Qu19ulyQIQNddtanXr6Qb2V+UvcT+uOMHBSdEbs5MxnvpEC0b4WinSLPrRYmO
87kaMXyC8FN3Ai7ZqiOLh+FNxHeDPetKIRbeE/o93rCA1TiwKHQHJ7bf4MAXC8+tsbEEOIOUXhrv
aKTsFf35YyA50k0YqDunF2wHdS1w7jFMjSt6eo8Ex+xO6cae6gHcCDuDWdIz8QYXkGgRH/bXAWjP
szY6+ZJNIGAnVk2XhLwlrMysNp70UNQEj9XuIYTmg1E0Dfwd56a2bDv9BALEulNKXtgIoObN9Owo
ecHQl0n5kEwmUZpEjvKVoJ/2jeIkVBjtgWbepZPPR21okPVYVhAucZ56u5hh5ib0umzdsqNY6l5w
StIq3ZaildAME29RKNxKQ5UzL5ZmtJF5GW9DUEwLc8zqNWbB/BQiF+QqCob3KNYBt/S6OKq+dT8M
xm0/GqbFZweRa2vlzr3y7Ed9sttz6gf1ifEn0tlOU1tPuqTzsTd/bPNIHhyRzxa2bh8lLo7CNC63
PWFCO0nor1iMWtgeYpMsMTsObaB9RXkBZZeuPG6ufpEkVwMR9qs2FMPJ51bGO2kE/TPsWG2Xqd45
5VWcHMzY2ZQWKDnd1G9TYT+NoGVws+TZGnh+AA+yzx5g7laz1aW+rbzOoIWqrI1eB18e+VYsBaNo
67X4PQc2M7u2zNQpsu3hyKwpfOl9DHpuC7WsUhk7feGob4ddU5SzZTUhKdynAU+hM9IO+whuPZFY
Nz2n6prB4ltAu7PISzu6TarylA3adDMKNqiBYT9mdVocavByaxvX+TZuInbQYxq8NXIaQY7Ezduo
FUg1fOmvy97s9+6QyA3Yw7fZL452FK99yAo4tcMc5Wj0rklnWjWTpYMvTNTBZy3qksZ8HLujWyL9
obnO+7OdlSFuYcyYke5mj3OSxj1FVXosao+r3jECd0HkEXsvBOcGtvCwOmf4rnNhVdif9OZmYAW9
KkYysqPEzgmMNMMTcQYcO2zFd2GQ4LJlCiQutVOR7WYTZDJ6EiZhkjhLZuBvLUMUUlWwFm6HwVC3
1eAmy9RpDBIfm2LjeMP4Lj3ED4uWrEfOBDpAxsAhNjAx1fbKKdX4UaA8fxOg93XK3Pc89IMVT+Qb
7Vq9SfLCL5dToZFu0ureMk9SbReqBk4q/VqeoGFIi5tqNFNmPrZYD31O+A5Mz8+ga8yVzX6TKw3+
GttkfbxL0+SWunfZxToTXVOojR5U3KBDYBwU58CSS7haRZ6n76AQ6N+ei5y9m0AfyI4ZYym6cG0g
YV9QejTrNkuvjqtQT7c6RNcgaHVQuGay13mr3+a5GJlHhI65UA5o9Kc2PTStbMG0/Dd7Z7ZdN3Kd
4VfxynXQC4WpUBe5OTMP50GU2DdYVLMb8zzj6fMVqI4l2lHHuXa80rZlkQcHKFTt/e9/gGBdoxFw
NjVklS91hBHjQRBcQkqHeS/BwrWrc5jciLETvwHAZLfoJdkQBoKQbKgEh6CAxy4e/Snok2AXYD1U
/kZc6uA5G3gHKn+SE5mIzplINHIbOkx1y6dxHrhrZfdG9gbR6AWV8iZpCE2HZpJB4yXUIHF3ropx
H52jsNjhdEd+zRDO0++VV0Vvo+IKqRHcL/xM+asRjmC91lBdBHPAnEgMaAzM1o/P/eDX12jSXeiF
Xvli8+bZ6Yxj1YTbAZrHeteHs3WMpVuBp1ZT8dYEJiyQePLRtAsEdCPN3I3svaclQgRQN6735mQV
AXzMKqrLwFWwtaGyPjR5rTUReXM28iq/N8cIWZ0NdggaMPYndLSIKiO8paj6LGbllDDW2OYgsHF6
8prM2UM/sy7NonXOjQnDOnZNe+9n0bRzvTm3MR3k88hXLD9N8eB8bkUKj6KNq1xu8I5lNkPGxhZD
leRhtKG5xqRoQKkJbsPE57aamZoepxFR3YDBbqBlwgy0qhB3la5tcRLRYvYWaZPO8aj8W59TGN+L
qe4v4EpRI7f4cZ6nPEmeQj/rXjpKT3omINq5IG8M/kaLKSM3O8ijhJiZju7LZahzYwSAWhuAoGHv
9ZV5AaxbPwZBbnYoUvirPfkaFyk29g84FjSbsBb1c0MQ4BdR+TWJheFzkEvzyrEq3KUW3MhOtlVp
qwBUfZt+MC+lyqvHAdiqICevKuR1P0XOfRHVr3JpMgLFl4mILPJqli2gNsd+vITOyA0JPIjUc/Y5
QU7+yU/GANIK6Cr27sJCez50n9Kmh7BhCHuLY0542eZhBTcvLA5Jk/AS4tuDjtdDkb+h9aDW0TPU
XRC549eFqo+K33AZ6pXTfFdLP8XIVGXxQxPiH2XWC/qBgXCqfesbDGsQXl4gqyA7e1mSKxe09SK3
lbzJXDoHOXksJtP4Ck97+RSFhOHix+Px5eyZTcN0U0QzbBUQqYYRfUEil1tjLhciv6rg2FlD9lDo
OsleWFfNAusHlkh4Dlb3bSrfbRyr8lQkgdgmtGUl/acuZIXbXLk2xXVcmKT08Zz3aq7xN2TZJXn9
pexGP78ViA3sfTbjk3hdC04BRlJtBOQXIZ3X0Sje8mbMuDXcCSZ7Jw/BHr9wMObPXTFV09MyGgnn
q9HR8HZ3vdna0tr3vSRZgUlTM42X3JLG9w9lWGPdYreiZNDzn7mD66gWxt0s4XQMDFk/IXqenr8b
4n8bk/8NZ7K7Mi669r/+Q3yweTR9k/ABZvI44ZmgO5rA+j13tIKFnmS2GG9Co3V3hoI7JSzIj4zU
DN/fBeGvVm4fh8Q644dyMJzm4EZi78vguuqXPS6Be74qWb+k9dTx8ecX9yFZ4/3aPMvEek9CK7Cg
DXx/bbkYarxVrfGGtGSo4dSKmPMNf5Hq/s8+RDiOgx0gHAT58Qa4STfR9A4jNB0ypPh/j3TNQpaH
f0OS/xdI0nZJbfnusWuV7Df1q5bh/td/fH5tI0hrjDy/xyW//dj/4JLeL0rgteq5zDdhb4AM/olL
Ws4v0vYQfiM5+x9aiaOQtlqoyUx+yHFcm0v4E5R0f4H9IWwFbiQdgE7xr4CSP64ewkIAQ4USjukJ
k/PS0a/Xd9TrpVxqQop77z4fspxcyXjqdYRsR60+1u2v392Yf/Ky/viurh+GWFZJ4FbH4+tqhst3
Hxa6k5PJqMOdypirF3jA1tMMW+05JeDMw9ferF5CUzqvakia0//jowFfTZ3F4nFTf/zo2EgF0n/h
3C9q4qMVusT9MNOI7ikdxJPtT4jvW7NBWEUaKj61P/94/ev/bkarvznSUEtgHOcT3CM+frxlE1Gt
2KfuM/ROxEMZAza/Jmd8dY5L/XETENDVzz/TYo3844eyVBwhhYeN/ofbXcBY6EPELPfYkltPBbM+
WBwe+Q14ihIB0WHB7sQ6Q6sXfdMe8ent3rwKI3yC97gPNdOwYyVDxGjAAWGwXxbsy8llQbkWuIMp
LuGwEzgRI0ehasf8KWKuirfS9uff40fU/P3eeYgWoLxgIWw7HzJ8/NGH9yIj655BPGulzxwCpPt0
OhCRK54ytFeXk84N+Pmn/qhJ+PapGvxnX+WD1YcF4xkm7qW0J/eJNqgvDAjttSyiPwgXre/XAB/X
qcQNmqYIOam2df755//jiylRlNu+hF3Duvn4rgy4bKV1OgnUNjpbQ78ws8KrPRxq8RcniPgnCwV1
PW+Wb/KBGEz9+HIEs4Rsa/bi3onV9GBUEW7pKLM0NGPb7RtGps4r2IB+O8n/21Zy5GUxEjndJSno
xr/+xW2T8YgrtLTg46q1HKNUNWM4rHcYv24dEKLyykL3NFCVpOr/8ZJoVQzvJf+SKBV+/O50pWZs
2IN1j/+7vyvmiEiINQyl19E4OTLUCxtbmsu6jlnlKlvETT6oiSo0EcYIOWwpLw2P6AkIePDgU9Py
r7p0UDi5as5qNBCRgeKdt8zFLGA8q8jss/ez+X/lBq5u0h+2FzwQpEOl4VJ0+h9ekSQLg96flbgP
goRUIfQgDfJf1s3U5dVL0+QA5/7IvjdzA1ejf1RapO+0syI7fI3cieEKZkdsUAkSEMRhQF+nC/75
o/0nu6DEi9t3TIeLpW778V4bk9UPiCLFvbswvNqst1loD2xhku1BHsFfrWx9gv6wBXrM3BwYPhgK
gjSLj5+Yd6GVmASMA93Z5aXb5e5roCb9D5upy6qObWyPRIUgDjAFN4cEHQ78SfUYY1JTbexi7t7s
koifxGQHMA1egth22Dj1mlhvUcup4RFvFJEpMcjycmbwd0WmonNhSb4Qqo/y8ue3kW/w8WvxTXjO
NisXSqr3MQFr8VMFxjmH9yWrZIuXwNLsEpwyb/FUnbtTgWvTCAt6SLqd5ZKasY0HlPUHFTFs2mT8
bmbr+Ilu0QBg45d38jBontCJjgBBHyKd2QbWdoNlx7Be0ZxGo4Fxfh52jBzKEtsp9Dbu1sEUqt2B
wvFmJO3Y7zkC8HlJEy3bhTd/j1Y/uvTbPLlCRlre4NqGb4uPipIJGtOcL5jtpLeinLPfzLQVO4ji
DVx9FP9Ig6Yhepu1XuPczVGxizvO77OpXDptzKqru9qkUdlOQNKBZpCQzCAjn5ZNSqN67ouMFB87
kPIRDCEyN3USYmRE1ismcLkbNljdIiFoYJJZ/tfaQNsF8t926WmZlo5eHcNC8kXrOTawHBMopkIS
SHGrIbiSSv8RP03RbyVuEM29MTLtJfujK1xis60UQz7SlioId3mGs5vCG3NH96qew6jn2E1ZI3Lu
sX/3SrLYaoJYwj2lgdpL0RFNkRM39Noqhnvbwme3oQRkIx4q3maMeHVSiCQHfYfzlcFQMUBDhIVv
Jq98iJxMbQMRCZ+RA+QdWZ0JN0jma2CO+sqYlA94OJd5RM+t8RNMMaMbjKW633zMV4FXSJhATZ00
O2UjHWssmqUGWk9Zl9XLaJrLF6EhG0uDNz51wNe5KwmRjWssn4iJOVga6sk16FPazKoYlwEEaUgo
hFDRbRYNFJk9jwfJBdm2+G1gwqzRJBZWboKBMBAHaJo15uQDPjm16W0nNw4Zq6zg1FD42Fid4dFr
2GqAfAM/k3jMUu5ymcOwAYCjT8KCySHTwOLfhTVauGDStxsCzc1szF6+8/Gcrb4Y0eDZXG6aYDs0
13PuH5CPUfwsRCCUacqdZihaXpqhTzHEDu68ApZCBW6zsWLUibf4JwKReGJz0HEozDNRAoPUeTKq
ZK+IZ1YlRiOCwxTxEb8DS/fqRTUtTxYojYcaJ6WxNc3G341qZHlhKcmjTwe2bDyd75FmoF5emNy8
Bu6IU1xsUq9iLcFulJM/tiYIjpbVvrXkD8HW9Nh4HPYhQosxz24iVBk1byhYKFI0KGu1y8XRcRD5
JsPgufcIlUhn7BjTIrWeatPVf6nM1BV6TPZntrMAMTUesyEUgI4/CRHztJsBCi7Ofjo6d5F4wR58
l5vTWHqWg1ibv9FEIrnpmVkrZMZcVbgGj0nIXJbrcajHBjvqukdSw/lXgcshih1wcwpKv33Tvuo9
VEdHPGmpVk/BwdXmfY/vBBFZ0x1echQgvRtr3EbXImmG9dNtkafNKQyJv+sXnsiARvBytkbxNAiC
JS0rmR/6mHbDzhLrKQksjuduIj1nTZ2aLe69yGe+FK8kn5RGQ/sWlyyGRP+noZk1MgvL98JMB9Ll
tP0Cwtb2rdI5OrUK6xecA6h+J+zFHtZCYUlr0nTW/Alror5PGFq+NDrlEiZi8ubgz8e9QBAL59cw
b5CJG1uvDBhHgouVJCwvPDtLX21R1hw8ePmdWp3QYSbY6G/LkuRzV6TVCyN9TvM5teDwBpaiSm8X
PBKGElXjRd02XPnAzwyMEEmhv6qNhuyetcDpdamSMrB5e29+1jSKOVE6+8adcVd3jLQG4KoQRELJ
nP2rKHfxcJY2rHeOHS6wwi9/2fgGyOYe267ga2ZEfHixvkIicJPpMEyNLoM4ebpdM977zkjOnWp5
RogKKO74ryoUHMCF47K3oR6zL9Ioj49ixqqCbYDMP570TQH2dMHXKS/tgdlxPPekwxtRxtWivGpO
48iJ2+nl6RaZuDHDhJMJSjy/ORkoVx0/mfvrasQd4pTDl6ZK8wpWLWw7HyyX/7uyAqQTG9SK3LNO
+Op5GmL5lKR+ne07TJeO75lSWZS5rzh1cE8RGvL9100A2vr0MMcFdwUzP3Xl6WyxWvGGVZ7++Hwk
AjDRb33WieolESV2HTowj3K/PtWBzVONrdbfZRzk3IeRElTp1EHSa6a7aQ6918bveF9N7EP3VrwQ
UIgvt7pqmpYrWVeiM2FqeznGbAEu0gUiBZqMzccJ67C9UxNw1IVf6geU4PeJ6WwZ1Ke8Eeo57pZJ
MQ9ejBYDe/yZIALjfwIKHuaP5PS5r/hmiifL8OkBVEIb4ky+eBrhN2CwY83Q8tnnFSE3sapevLDi
Ra/FSIaj/oacRNTIrccO1ODJelwbXqBFIh2x1nrCgcl6itm6zc1IS/vU1/xhiayGLAXtYbL4I89p
rRjXY3NeTFZUlRn2he1HfPfFrdRVYfkG3FQr3zU6FGy9a001TGqXjCJbdsikeek9vkUaB85r1Xe8
r4UO3snSgtdqmW1sZuzFPvRtJrBRaEO2I/wVmGOvCS1R2+CsFLHkAbjR2D5EcUCC7DjI+jTHLvGb
ruoz92GCAtswJdGJU2TB6zBEvbPwt9VzMZm0rYx0LtK6NBjAEq+WnRnI8NOM9Kz6UZjWyBLBiybH
6JutLE7WvW+yEuNYhgTRRZQioW7JnY5+JcpZE+sNeN+LdOMO4sm+oDdWtBGcOOvaDcKJYw2b/uY0
yXj+2nAM3a/rE4e/4JgABOCmWTvptex9lohv9s2JqMHhHIUzbPT3BYGblP9HRdj6gOvugLhBzwGz
WaeTwkx7WlcFJuG8FKkVkIJGzORR1AVRv65GG9LWiKHwF8Szb7D5YCeaFxRDsrYAIRpXR7HF+gsZ
Y87qQ8iSbRucS9rjTCHU7NjvxY1w+AosOfHkRl6Jew10BH8rg5oTRkIDPJQVi4bcIXZ7Oxa3GLgt
93TqLGoTUxvUpSOb9roDOqS057sykNzsLjD08d0l3CVbjrw2+gBCmR/a87itho5NoQybITjUhk9i
XbEGxyVoYDGHrmc+N6zIUn0P36xo1Z6VTq8L3ZDv3c8D2PuIpheahtNMYtNQCy2Pg/Dj6dT1QxHd
YmRrlhcF2+hNY+pERNfHZ5aTHw/dnSmCpXmCNk0REhqpwmS6giyA5RbfV2JD4/SWfOz9Kb+F0Pgb
QngcG1XSntysZj7ckDM0pmHyR2gT4yitOtjYOJCkWwRTvMATxyNZnpxIc4y3NAyrTlGhzB7M6pn7
HFc80NIdlwmruoRhekEcCOOgsttEaCMv4qpKrm2nFQKbYje/oLOfEFhUxaxJW8V1UCJ6VxDvMayz
JjZDikxspFur8/fTBEPiXOvN/5yQP0IqY4RGByFBSQeTQXs3SoRbBSgbcU1ZMBqPYWLxeJq84p+1
Etwk212mOxDAEXHvyIaDvRCOcgM1Tq5LOkwgmeqGxPAxSTPwRh55Z3SjnJK8djnaildVRTU2TCZR
Z3fBIgGbrJL6wAlGrnRaD5MgYt9eYNCkv5drbhZCDvJm9RkujCR4DvyAFbQ2hqEZFtU500nvsJ/Y
00pvkgFOVFNzkvDlr2IVOhdjpcRNOLnqWRhd+2Yts89YMnUQBGGUcSg8i/OzSTjc+jxkt1p0TvVA
Ytd23TdVkrI5Ivix93NdaLNdXW9WgfKv8sYndyyogK/GyaleUmh9m7Jj32tqXqGOYMMjIuD0DNn7
4IV6Z8arnROI3i46WS6mV87gme2lC+XyhvqP8ZWb1urKeK8wsM3sDU7mPC18kpblYsoLGrapO7X0
N/D5++ZYdi30BceyfHqVzn01se58Ii8MyA5xOQq3AOY7pR9ZxxsMk+kkco+DxRtm7ykCsd4ttcT+
QAcW4zOst4O1ZHbN/A9yIJCbqyI3D2GaS3+PXNg68MnRU9TAoMKFTpM65vhT1WOJ1/KGsDvT7SwH
DsReoiDMTYySnMq4I+6tRHi/qMLfI+qbTlboGr/1le2+QXhdfs+oKv8os6l9Hi1cLzbUVRjCoVa6
EhRlxwxw5YvD5RIMHAQZ7u51kdT7mnjqs2tP8U0sMQULEy/+nFdd+OhR40/bPs/mXdq65nH23flG
2RUqa0Omv5V4MjaIhLGRoFIuVAjRyqBjzcxwFFvZmQ0+uWr4lqv9b+XwX5DOLdvTiOj/7qyzfW3K
LC5e//b2e/a3G5I6f/9+0vPtx79NeqT7C2pxD8jG40xBqQMG9m3S4zu/2JYgS0zPAwHBbFCd71TE
rHrG/iCwFj/GT30b9+BZyl+l0CRRzDVRLP9LHHRp/oiIufgfOpx/0C/QOIOmS+j2389gZDrVOQMe
dLudjpwTKo3kbmlDzhdraHBg6IbKLDn5ZUQ6AO7FzgUhsgoP7aWFI4noj/3IhpeK7spl4nsyMnRy
2siXNxGgiIYoj5kszAEtaQWb6KZ06Zk6h6E9vMikfiEFwL54h5cZ3eoCXW9MOUYyVyoKsC/VedUw
8ijasS3gnR+R6V2JyHJe37PNlc4yKtHueEiVLL86WkyV4Nikhv4RO+AgTxN6Q6smIrhHjghFptLd
atdyBKx7bQ7r76HBX/pCF1kchNUkm9vQKtLyXMKK88+ekvTVvi7V6CvJL9fNmSiw0oY2STGOmSOd
adrr7MQKbw6qZStsTqYuZkG3iWfVh1xZGv0JHpv9aRlp2wtbd3C2SYfh5bQ/oQX0tFnb28TTLRwo
MyUGIAIJWYSGtm9JE3MH1lFZrLtHO6h1y2Hrls7R+YkrXDSH/Bx+GFyAKzjjN6MGCYBUdJ+rYTJE
MYwpPDXxrZ2Uz/RTu3ohD5vvrtaM2X40bUo14g+KSJIxmpLK6g8BRQpU9eskiIcLFIEpCm2cYeC6
6PuJ0zmHRj6h1wYotPiT9wfKRoXYCRYLiay9fsKY0RKJa6KE/EJHSgc6rpMj1OF0bibkqPjeQNNT
bcoVKa9ILyUDpcWZZOvijxqTs20AtESTgc5hnB3D3UpDkkNdg+gOpyrNI/Nz47WOfWCKaeD3Py5/
RIEG2cyhUM9zNj6gfHMPcxERf4PPIsFqeMrdywHvGQRxFATMr+izCTV9IT9Ar9qchZ4SfwFzCf0Y
hyN0DHwsaBsp5PWBvTYmkUfWyEZ2A6uBApYnq+yOAm2NlWa0TNucwbLH7DFsWXyGpbG7AfkjnP2q
e8NXAPjP7GhZo7HmJZRq4gGjdue09XFTIcsloYY6F5iwx5RzcCj2A0sUyJnX8qqslOecyKCzL4xk
oBZCKsx1x0tPRZTrDsWmDKEbH3NWTCB6xjmTw0cWiy51B71OZsVItNePyLc7znO3r1580fLL1qZB
uRbYpC7i5wGwoIKV+wL3KHhel3Csc3fnFDRcUwdvVogj0POQ0dbQzWiF892ESP0uX6zy0okS3XN6
DnX5ms3cUajD3sEvh7NTT1zeU0Lf8SldoWgFHyWpHrCtOEAs4vplrdtgGjJxBPWi5RhLemQADtLN
CNYu6W1h22eNRqTWdhG6D3UfxJ9hs3bG0gSfj1vdDdVr6L0PvImzjgZVOZy5P4GGnwYdFz2bCzuI
Y5n2xVq2jRohW2rCSDbdCsiWBHRxOuODAKlGtpF9l9RDKHdGg6ntvsMia4eZijx5GJUe3uOr68nY
kRZrQA8sU9aPPTXheFhaqpc9egneMKtBbbtBoEk7YZVjhJxlqq7DBGJoPMNUsfGkekh1BQl4C5CR
i4zfg705bWVKzZt0TNdNPVeBtwMurLOcHyoWOhGAOKe8pCZ9v4J4eMTtxXqSyEFvvDSDp+dHBKM/
tiijHDJ42SLthS88pSkrCn4NDyqzDPEUmMD057CUpBbayISicw4L9LjOSXrHopqGV9acMt1ot3B+
mz1UWdZUwHgIzNRbeKxNC4pijrCu4NJrpKen00hcTBF2aUMk1CbHryA9iLaDDgsZ6WUk9sjbrDVi
XCrxlOeC60nyil54QGvIm0h+wXx2koZfb4VB+xamdMNx5LK6FR9h67XXxEAjl05Fd9sLycRsXfPM
WvghpvJcJaUo/+ylB5ioMUOXaSXfcwU9h1HU3f0Ab3k6UKOxv62zwyyy9XpUs8bEapAjRFg8yPct
DY4exfj75NRF/ABrz2/h5terKWclDHHnIFfZZyjDkRWP3F4Yfxgv82f54DvPY9FN0Jhrt4kO685a
lhEJ3yMzj2cRE4PxPIbhnH7GQ5d9IsPygUzmYYyPDo7jr0qjlYi68nsR9Rbp48VbEU3qoqkqfRjU
pj6cA11gr8DluGgQLKN+IKm89CuBu0BUCLK/52g+sf3YOT132FNCaFPlUgBbLuoyL9qO+Y0MSLLH
9UNl90uS/c6AVStMidEJn1eItugIej47Bf5zm7SntC95J7H+Z4spN2hl8CtC9u29lUX+DNrRnFUw
IQ7ZzHCEqUNwSQeMuSiVPohar8DNcw4rssh6/04UEqVn0Az2oamJfqzBrW/gaZaXOOGH28EPo0+x
rF1AqiL4tcZizLCYjbTMlbZNp91KE96BTZ+L3BhPXTdftFFf0aCoJg/uzMjBN1N1nwtsl6oKu27D
k+qucqCu5+TrWcw8P88kxhucE2XuBRfYxObsqglvuOPRzdhmb6E2qPKd5Vkoe7E+QADt4RyyrUor
PwlRw4WMnQrTVSfVUjILDZOMYR/3DI9drNGIzpLwc8kzrIjSmD1Sd06K07jZhm0P45SIL3XZ2c5y
60+dPLdgufcSWTeSAYOQpnwUnxwxlNeG6RW38ZL6Zyy8QRwFKdle5Jd7zN0q8sBhSm+SVOL6Og14
BoPfQV423Ok1c8rk0yzzT04i6+wqq1vnvk7JSaR/HX0892Ao+4M9YH/VqK8RGoVNOypSplhkWikQ
7/wGhu9sJOpkDvWwm5lS73O/mggXdRI8Iuw2ufabiMkV98t7Szq/OCz9GHCOx+Y+jMdPShEHi/yt
Ocpg/HUI8AyPE/kV0f/8ELlzASBUWwc7xUrE6lwkDCa3lexQb48nwvQbEOET/IVgI8a2vfbjaEFn
PLvbUvb5oSSL6RioQV5VKnb2uKM/1aqH5dl4VEb7Nq/L6w53+F1KONOW9NlqH1I3nHtQVIxqG+Pk
ojfCPqB3rkob02JuWrEf0tolyJz8jKmu/b1BmBm5KqijWSHpnVMnWO/7ZwPr6VsOAaTSDrEkoW94
F1ljz/chWUk2NvYntHfN0dcnBNTSYTfBHz9hvawpn7Px0gYTpnxVo66XxL3vY7Izu6IwH9ImwSJ6
zrpP1mQZ2LlVGcljvuTnyOTxvnZDpqhLLGs5d1NREw7UlV/QL2DcBbkeO2j0V+mThUXDSY62gT8g
ZhScvHKX+s4BOrrOZ0/zi9GU8tVI8y+TUafZBh0JziJN0x4MomFJI5ajSQ4fnvYmLrNb109rHIBi
/CBcvCQDci4usLF+q2DQ7q0OYwZRmYi5kZhDS27s16AhKWQXlO30BfLYnuq6oRKMzYIZjpmCzzve
Exgg06kw0KZ+JYaXRmzJk9mi+STucd611kxM5kjC3xXSISk2ld3T47OR+A33rnPNBzL2MrEP8cOe
qcXJH0oe4kCA+AokXNlJLu0QvrH5h4coserd4ouKfLKBCIEwAqEDIbQh9XqRwcbUxN7JT/vx2Uhb
i9mmx1gSPwsR7ZqqowOJMNf1GpwDWt6L2O7GZzLSsovFw41INXN6WJZuwTpGu7okMgY6y8xPYzj5
LHEblYlxjiEgIwJI+zxWv0E+C/W0DfeXrv2s40mhsPjXHrEIWw6v4DHvLfMLUZZesyF8L+jOac2Q
+3OLE6AJkkN07tmoBQL9E7sWJhvKBijbJ8Kgcgpp3ILboFMj1exQ0oaAg/kvQZ0xdwuSRI9FjXHG
LWiDhcFiHyWjjgVD98zBGDvEHXvEzM81e/vFj3JOXZ0BjN8SeRHhQY6Bm1/WZsOfpyUl1850czDd
obEAWpEwqX2E4QtD2bGlEPEGh7MprqtsPptimR7WQR+1aLbNaw3yK4P67Luu/y/pi2vrrNkkEPkI
SKWN/kCT6qMgiyus55hSKoDovCzt6fPiLH37xYGzUBMHqKhGysLN4BqMKYfvzy9AB5J/R2dZr0BL
x+nhpW9zFR/ISmPkiXKxuvDkMszX8/I2jHc9WQ0WDlct7oJdGFTH2I6j8LKrcN7ZV8Q934RFB+oG
wevGKVOqyp9f1Y9klPWiNL7ompTtniOlvujvWJ145OE5kzjh6Z0kR+5DuJ9iIoipyIApO9wC812f
LxRHxhBWLz//9A/cpz8/3uMSIIhycz6QigooJD0WwdyTmSnwKRH1jGVYW/t5wgOJZpccVBsO4RNa
Q+NCZAljIgePrsvBwcbp1kFORKqCmXZhdOp0B13VYZH8sc5ZcTVlo/2LC/7Hh6iNmF1JQryJN8XH
+zWgqjVsw88IXR3QByksqlpCq1MNE+NCUG+B/wm6ntr6lXjJ+aHuwCqwjmQ+Vk7NQ17Uf8G40xYL
H5YVbhq2AwvZkTY2cx+eoOHWxsLoICL8jKE8BHK4JuvsswXiIVXR0O3vSjSAagocqzH1YiR7+iga
jmSGJJXuwbizP79Vq/Hz33lt+tkCoMHV8CApQ+Van/13S0titIMPWx2dKi+kQg1Lei+sQxjzyomq
CHPMx4owNOcC1gI7xgT3ID0PjjU89A4qPgYT0G5Mc6Zbdta6GOF4fDRimihsxSjf4xB3kCzQBNZG
Yz2IVnizDchSlKZMTPprnGq7t/emNM7H6aHHL4ZNaK6Y/QUxPIEhYeyg67jXlZ6I3ZOPCQ7ppnRA
P78d1o9M2PV2oKqAOg1u4HjqI1k7Egakr0EaRzty2QMJMimiMyo7upZ1qLjSLGbLH4zHwloAT4gC
4LJm/JMeJ+Vxt0IbCs/WXQxCJjOH/8jN4p8Yucwh2eq0lLaFuG0zEoM3XeHIE8anEqPMHJoCE8c9
7NPmtMw5n+6ihMx3XjpjPODTELzzb/+NRv8FGs0OJtjC/o9o9GPffI9Ff/vhP7FoH6WAMKXnedAf
ITH/HYq2f4ECj3ElLzxvmP5f/kSi3V8sXjTcJ206YQtZzd+RaAtvFeQ2moktXMwunX9JeKD+YR+U
LtodhxOV6xBUHz+eG31spQWDrfI0DVKMexWl9rglUU4dI5hDB6+wnH6LW7B/r2KbU8uKi/hm9Agr
xlEKaU9j94AFQWx/9tpovis9q3gc8Gr6VTkCtJFNH7stOtlT1ehdXHGPLiEelTuZ4t++HbU/8g59
UsI+gYGnfeVDXLlJRQmPLINne+6XGqV0reIQFdk8M3tJCR2ZdpgdkKuaa26EVLNzSI3WuYXxNN2l
UeAQMTwNiLNqwz43wYxRBI+gSLBkiazoYkCIDC9n9q7h6gTVtrNA7npoQ+cRCsqFmihm9wi0hxcz
56J2dR50v/MpkCsaB134NughweCBUOPkIcmAeAcap6DwGoKsujLdx8bonvACUxJ7RgZlaILckwtt
6M4rXJAtscTB2+K52rOa/udzhT0Bv5cr++xg7/sZR7L0QaUmM9ApjvBlCIqnqvXL267F6+ESb4cQ
sRl1JCrdSPradiQTeKUI7Bsh+VX+PXF98x76HzcyEUgJ4Zxhb7BxkkkSWrtUv4oQF2V43XjkkeRk
ih1p5uiLQSlKnA+R1kMQvoBXU90SJanuXBQ4pJLh3HZquX8HLBVhbHgxGRtRpOt4AjumCOcOgjyK
8pEm2r83QBNuoKdDVWG8dsoFgGAeNOBWJcNVeiX7bGSAgFMvy9u0qdkzFyef955MxNlpx5E5c9o7
u9i13BZn1Zy8+17YB7uI66/jktcvGEVanys08TD7ltr1tm6ICkEYub9vuggFjQ+P+H6q6Dzn2VGP
FkF+9+Q4Uh6pCf3J1h3sX61gwqOOlefSqUXG+EpCMYk/mGhfVZWNhL6fEQLC6SniE+TZbrno+9ma
Gdz2BlwlA57vaMkcZIqWgCbQVgnaezd1oQuOVf9A7INLrI49AVOgY7Q3osENBssu5zp6L8hx9aY6
999LdW+t28NpLeKNbyX9Wt/Pa61f67LfWDuAaO0G0rUzYJav2wRf+v4hhFRC+xCUjYEJ/tpXZGuP
YVUt3QXxfMQ+FroNwfPMgEnbtFsrDa7hX5DfotuWiP4FgnZ4RTwxPU3y3uBY7+0OTFFZ7KRug1zb
JH8F36CNqZukQLdLpm6cOpuo1XrBkiHuLOz2sYi5Bhau9y09FyQXstayij5MJhYkn5Q19Ox56GVP
vN7GU6Hbt7Jp6OR6zrUKcwUavFi3ep5u+og3aun/Cq7hhK8afeHQW/1u7iayK1CVXmCaSCS6Kh7K
BS0AyVUXCSk7JCKV03mEyrOXU5ztnY60b0bERzxbjDd3YafBB3CL68sRWlVyxGVbbOaqkzegyI9M
L8Idfm5Hv0vcZ9FgtpP0fb/R9PLb0TcfBH4iGMoswcZoaeVD7fw7ZEHFVuGRLUP/1yZugXy5an/H
6/7GJCDjpW7S8YTQK3skYMC/TRCGwiIkO9jJ2uFO9IF9gKKUgZlH8xGd6E1c+/ORpPBuG2GccJhF
CjRo8FMindNt3DRlBSKwvECncbcgU7cEwV93YxrAEtR+H8y/jnVQNIcEgc01KUvjLW5BPpm95VfF
bovzovD3MSrxA3VXQtST2251ku1pKTETyYbBOCcM7y7nDAisl+GvJXy5XSgiZiMS3MdSPQmlXdl8
HpN6PJlQ1j9h/d6xMEbjGDbTH33jwVwEXNp3zcoNtYJfkYYa+WbSI0svcfAKMHzLvOhhFqUnO3dc
fBLi6qAUwXybiiTAI1amztkPKKNQyMv7vorUMYYcCxQNhbjDR59V4S2ShF6s+bEKWuJk79dxR7hP
HTyr2uWVxQAVAWof3TD6xKaxhEq7WaY4/YKKPz+IfmiQJVj+AV66OpYLtOBqDMzPqgkNprTasGYs
lhtyDaG51mNzyu3cv7f5H65bbzJuWz98lpSE5lYo8MqwXTw43f/N3pkt1a2r+/6JPMuNLNmXZzT0
EEiAmeTGRUJw38vta+1HOC92foKsvcNgHai5r9dFKkUYGbYlWfqaf0MhA3MERFzP/DmLL8K8DBBJ
qkg7Cp0OCotXDxmSVuLTh3Ix0j9I4WJE4HhXHmZjG7I4+Pu4ZyDGX0fBsULyEXtXNAa7Jh42rTVY
97qxe+wGsTnYpcMEJ97rPssoq2+A1ttXXpZXu0AbvHLBMhDTkT27/XZ2EnHiUmHajD3iaB0ud788
LBB/UVYjzKS2TkNBRxMaSKRsZ5XixN5mQJp30k+duzoZxs8JtniPyE7E+yZsg4s2cr9b4fCEpFH8
Vbpy3hia87YX/h04U4siXp9vXS9HMtqhdLEubYS0k0AaM/seyeFn4Lb+8VrDxl4jtB69dPm6YKKw
0wUCAUp1Dwh2IeLk2WBV53zfOW7zK44U6hyZVe9cCignoztU9dZF8xVIZeRcFxRe9nk/5TeVI9Eg
1tVFuXbD3lgN4Pod44y1nZJuQqzUKdereNERmNr+cciSW0SrCaWIL9LVczaTN1KKovG08yMbr7TQ
bK65D+Q78bA+16LrkZ6wvH1SRemDm+e3litxi5xa+3viKsL6NFC/Oqf7PIzOU1S2gJZSqnGW+gZ0
1t61Pq2vObfVWYjy6QXaqNhfeu23Ol6bozUczibwj+ydTYNZQouCSzziSjEvJXSp5tRfaF9m0rlL
pyW/KFjzmGhJ58jp+vDYzTRG0HZ23I1Fc1br+YtA5PEIG+EKg0sfYnq2PlLBFlvtDfWXKJjHbYpF
Vr6JSm/ZFUZCyJfgzpaqL4/mAb56ZwU/o9j9Svk8+ma3vvcJCASloMC/aR3NuvJ/lm7pnNIX7VFp
SZvzpgLbP7TuL1VOW+ICev05RssDt0Sbv0d2CveCTS8asU/bhDQvkAlSaZP67FhLvEuKKTuyiR4/
uZWKrjsUtzomHT9qek2ILy+92JIDskSdIEYjY3YBn2bOlYeUwZw38jNan8Mxkgn+ABQPobohGept
1qO6hbuAj3XnRnCkX1htj2GJXO81vTUTbGI2/alWGhmgKTx3mxq39fikdUs8TS0blbb+k5EnLhLd
013DH6Ypv3dFWKHKOt9O/XDdOBoDxuqSaI3EXa6g8zTl8wVGCjHgYHhtvOboKyFR5XtYeGxmqFwX
VQY2WpZtRaWig6KjEE6gzrteu12Vv/Cb/pP6fZD60R6S7wKRPnW/4v/7X6945r//z++Mz3HkXxQG
IJK4sMMkpPL/TvkceOa+9ICwU0dgm5AQXn/nfEL+RbcJvhPMbEUJzaSD/yKbGwXMkKIe1TUyNbio
/yTn89zXDEDyPUHeqQiZbRCoQBgOcr68H9Z8GsIU4igMvBD5JBtZkw5u1qcwaoS4EbIF6VsXNjFC
FEEm9zHVTeU2j1BhnK9asFxkXTBjN71Oc+19Toidi/lvPxgt5CUlbWMDRcpR/jGKFhrk6yMabBPt
QwwA02CL9hooXHdwauLyOnFRJjuuQxHvy6TNzsqscp68GOtmNtQ2+GEZBY5ZBvGZgh8JfSKmqKIV
+ubg0TG/QsLDCwtUqBC6QhXHk4Rk4JhxEVyLpvOpPArrDvHyH4FRCCmJZDcVO9OVTNAPSY2SCORa
tNAx0vuO0pO7F7gPwlOrZPK5e5Yk6Y06yTisUbhr3Kns9h5GCBboStxj9n1bNLvQTpLzFqFhTo94
q+NJ/kiNOEo/yiS78l2gBqCo1Ke0s5FVWdKZWKmAmbDVKiEEhQ8ZjlDfwTJ8Ub7WpGFRs3yNFiz/
LHxZB9Tqo/iLEviqbvoa8zW05JLxNJURop3TTCsGDTXckMRsn8aVN+5DmfcV+WCGWJWiD0IzNPWa
v5cOB9k4bjNcQ9VYnll9BdAMZlczkJmtSNrkkxo25CMsiWxNXaOrkvTrLvP7vnv2tv+m8ceW1zyJ
a5M0jOVMzkhGjrgzvCy7AxpgZcmTMmo9idHt6VMxHE2xJ3fIVg+7oU7UTbsK+tMVvYSdC4PthjJA
d7bUAuBv2To3llEMqsZSnkVCLdamM4pCBqW7m3lp0Es1okPJC40uXgynrq2s5kI8M+3sF9qdm4sJ
El6IgmUQ7E3bqNki5Fg114JDpj5dCXNRLCOiiCsoYqnpxpS9uJgitENBFwF4CyDpOcITgJcZvZuh
j5mr1RnVl5LgC5wQfL7mvuhgHmwo0tqcMYYJ2T2zIr15Vv1OunFf4zkZdTBRSEMfy1YtDYU/lSuc
OpfSuhg5PXogGTM2r5iFXYyGsCmjanpAGshQOQ2rc2mqcjmdnymffe1WxH8496A9iEYjmqb4aTob
7WA4u52eWaR2V6qjKk7T63SGKY/B6sgBWndRyZsdIb0C3G5JYQJl9QCqHoTyeLGu6WDE8EmmaxjS
3q4ZyxFvyWfga/YMgpXPgNiOfqS6nNcSi3GDne1oUe+S2IsXVpywRmivYG0LS6VXFuxYBD6fEbko
C4CpRWB1+uoayK4O55a82u4/r7PO4AYM1k/rGf/bP2OBA7zm/Ctde/16pFsIFkfxsNRfZziHYhMY
kPGKA2t9LKKmq475R8BUoVVpfcJOtHwRbTjXp7/JbkXhyuMCybTp9Bmo5dVN90TWd+cbxh5nbA8J
IEcd62TKE6cm9l0gWDaWc+5BLr5co8y9EdTbcaMWELP2Wcxu5g92hRVimx2vsxecZVawEIRN1jxf
zA7QdkVxfN1xpfwYPdB+XzgxdICUuaohKSB3467Cu7GaxR6PvCEpdjLM3PMaA8O9F4DH3lupgVeJ
BI2FZhUpAL+ChFSjPJf96FqVPWSEP3fQwMZvPb4e3R67M8G7JuYRQxf0/EtHWvq0w8BjW9Bj7fcS
r+DunA8IWqmWAZ6ApG0Q4JIBaQVFF4ogkEEEWl/2JlsKQXubjHzr9hKXNF9iBIeAcTOeWG2H7myk
yynGn82HJoBBbzMEmwAy160DW+MeAODfdH+kJrU0KK8QgfsTpCTVjUkXdjFapTvtJu2pCoGMgIYD
CkIRBnnFeqbKX6Hid1WU7gAft1Olc4n8Yn1JlUFmx0Fbe19bPX8F1QY4Q5MqOcgORwXV9NHWuFGN
2TxcIjJm2N9O/7nM8I+ErTfN8Y0zj1FHaCyKZV3I2JRWwF3Q9I+jM4AUU3AloKcePReI/xNQfRBQ
OegMvFdK/z8FbNqHPwvoL//jX9GUG/4FoyRAr1uhSCGNLsYLlpv46i+B2oIduoAfTej038GUcv6C
/8/HqWv7aFgYAPjvYMrnVz7SNwHEDbQaqKD/o2DqQLWD23FclFwd2kE8Z+CZWOuP5hhn6FKWA4Yp
KKc12RPA18jDuWRyrVbvtM7c5R5hiFQf9YsHDKPv8V7+OUdFU1049PXAxzSWoDCO3r5F5aEKI5vI
PyhIZu86m4N02XaikSt4BVq6o4VFzNgK8uBiWFaPgtjQu1hoUgFAFc5urOkOBRlgfgVkNaQ0xBKm
5KUrxbDg2KNR3WJOmGZ+2GG4gmlUdFQB726grfZJBOzyj4n8N7160zP5o6dJeIurLGj7gD8EnYD0
X48OaoIO5JPV/9X00wi7BAeNhAyywwAnv8RKNeSSM44a5VOLCdtyK4woTrd1k6HjeSoHjMXd+7f0
HNz+TzeTW6ImQd9XoFZGIE5v8/UtUW2cy7rv4kcsQfz8skEDNT9bxdBSMkrQfZ3yTalSGgkmrQ4G
yggzagEIrTd1/lDP/ULFXuH7lZ0V9ojPz36N4nXYrcXMVOw1hszrfdJJY/YkoR7LqxU0ER8rQ9H7
7cYGH4YD9/sPZRAHfzwT6YJZg1AUaRqFJBEHreMoyWe0lYrql43QqfziV6lVf8ZDt16v37/QgR4P
FzImwSKUqKIzeIcSJ0tRtuEK4PyRPjbVqH0DPVIQyNu84TNOLuITQpA+zp+L9AsLUxscgcfPOQ2B
7On9OyEbOnhkUhfXo10UeMi6HfqwOYQadjhn8nHsg05e+c2Sab1BYwWyxRmA7dWXHwyyWRivB5nN
RDgh3TqqRmxJ/P6PN53GV4EZhe8+zk5MRPvLpbKaYBbTDKyFuKbckWzQ9wPQs3//UZ23z4psmWsH
0ncZekwSXl85q2snn0a3fOzpiJXqJA2j6q4AFd2a9CFGifLTHK6RXV7UKUmLjX1wkq/3Wa/oXmzQ
wI9mwuosKsMbrGARh9kmmKsVFznCGfidDZMQ5UdSX2+WpO/h5OCgHUTvkzVzcM+WE1uqLpT3sxja
rl524EEsDG7HAMze9MHMvL0WCx9kAhYRgc9JYbAxf8wM0U/fQcHrf+LYMATrJlNFMAIEtVKWxPtz
8WYR+IGD8yAtFHq6jjzc0CDqBGD37OonkjQdg0sHKc+eRmex0NsAbFp7uwirAv0hXuXtM4Y8IKYL
AEPQMDvctiLLWDV3vvVj9aHOQpJUfgpiRQVN0lFbJixEQpnXJFcPqCfFFMHbrutCMh4Ef8bbtFyn
zmQ5VH9/gOQzqDJYjcs5IGAQCLsPRik4XLLcoPKfJz7EctE5XLI+bS9yhK4GeZoSgG+yYNHrNRXx
jvlZ6aYt43HYN728srwoZX30lRAcBpVcFjbLkAB3+clcltmT7JGeNMcfNO6JIjHA16eXDZiwn90F
85hYfu3jECDddixVzqSPhe6ZnarTkmMYV2SK1hvo9maLBqKVcEF3mYvgJkoaPX8DdUoIscGRPGIs
3Aw/55Z2Virb7MgVLVD4TZvAwMHzW2TlLzkNTupscDjv12sWdOh/rYCdrPcdvqncI3JWYUV0XQ3O
VzgZTVbtBzkX6/2qPTXejl0rx899xr9MZJkZ78QmgUDNnLkJfaB2U+I/my/bzGvoV2+igO/wNliM
ZUl8hAwPHWTAvLTC2o0k5OUjqVR9KY/9cU70jZ6U6X8seAazBfcdWdFCuhJyaSudQj5OV95czYqX
Rl7BuYXMgd0PHJ5IjG16WQhYxceT08/VedJay3A2zAOJ7ha9cvMup/DGlvMAZVEOSzvS5sxsg8hl
E2mCVvcussxVk+cnvx8AdcyERyXED2W2AwBpMaC+XbH8cK02G2aBeK1V7ts+kvwFymUps23f5CgQ
/v6OtkEvY08HG2OqLUuOOB57h9X0zwcyeC6NEzIb8UJeJ8HaPY+qyPOJkTPFDT4wTTrJz6qiG+gY
OQlwbdo/WAVkT0uDfgBs/kW1PB5bl1kudag5tby8rlg0WSSz8jOY+Vqpo8w43MhN42fUXTdQm0JW
TewiF4Lb42zzhQi8oeZ9pGOdB7S40RRffrYliUpDZjNCid767PdO9CUobMmYrDD9i+k0ktVIqYuq
mYndMmf2+B1o1cI8RBaiPnTZehHmk3swt2belTuyC+yBeY48TO0iaW0gGa3gpzjwWm88Q3xY8C01
tRVeBTjjAT9ZsUY5ACWmWnNLC0/PP05DZu5FhHjpyq1UildwCZC/o2GxYvNzMsrA0Bpo/QUmbotw
ek6vemTd/K/pIPhhG3qL4rYACZgxbseSEQQyPzCca4DyTL0rCAHBB+pZMD4xVtssURNaj7dNANr6
tnXQTdY0hZG+uCJ0hF+9F1PKe750y2o2j4QO3UPWep15pUVovpSamsNMgFAY+Asalzfe4gTiMgp4
xzc9bInZ7rPyciyEwxdS3UQuY7sSi5lV7aVpp3cNVnOOfzIHhT/DZrFvQ/Bdxj4MiyGzMyUFHZEj
9IWP4C/HCNlrLMVwKWRtwyaLQcmt1/6yzCz/oA+Aae7DcqJNwtE31fJK+v6I31Vim2rolk6cl36q
6ZhGQDeywcxwhR2J7RzBa+1HC16UjariZu5aTWd3Lvrems7zqAfUeBJZPXPT4iRd+/jtOhUPU2GX
FddfwhLjyuqq7uvQ0DRgWE3Fno2Y7WavvZhe3TZuhjoMNwNxO06gQKF1gnp6NvjGkTtnm5U/1wkx
ocRstgvPHGYzrdMEQSEIKPFFTpvPUVd6ptvF4kkzs6UoPS3ghTDoM+sSnkTPGoq8tM3j89oInDZH
rTsOHdm477FV0pFllHZlznxgm4kexNBe9ZPER+Qog9nBLFWgfzkL6qWc+C7kCM0uODD4rFw7bSI9
0vtpJj5JCtPyO91FZl/KbUqSN+hHmIgwEUPM9tSIWTJ+gDvYHUZGkXfBcXXPghqpYyDQw+y3i38e
IO8iToKiX7nxBGtbLi0cuIl4zcXsSk/j0ihO+TKC0NXvsdAxh6zWQ8tynClr1IhoQK1gf1gCnDQ+
zQAfAZWyRcHkalo0HpM94mvIt61UNri+bU358rMMYDJd/s5D2PXN4Ex1C9vzOO/YVcFKJhmg/9Mh
Q+cZQAFw7V0bTVVEtXqIEAsHcb+cIxZesNsbUVXuGBcfi1FCbEzxYmeImbN4AoCXjODvZV2mk/kd
MlkeC3dNZxM4y9rUNbcUIzm06LTBp917qgu7iaYTxuq8nxb4Wb0VQeQr2qCJo5orF3nVbNeDvtY0
0FZnkd+RIyq6L3Y5F7eh64b4KXWYBrZnsmpGFCjqcWh+UuBqLfRRSksYWXRF7bFq0vZ7yp67YktX
1cUjxkYroNuaIvHDhLXV9GnFBgodDwuUwTkKAVOD4wgKKMiMtdRr0TuYJmqAV8BWo7neIDJQOheo
+aQ40geammZr6C9s8nPQrhmn8NiJeYswy2iC1LWb0POm8Fy44abprEV/C11IpF8kcvEi3maIs8wW
LC13iZABRzbMiVinEdZ4OuEkK7ZqLaZ13YVpsdr0UFys1tFHXXA7ljq/RMbNAUCFw4O3w+RxXm/j
zE1qDj5pyEK0AXEZEdp1tgs49Bpvi1j34Q75DewaIHe4lPDhauAf5ekdgK8Jx1Fqa/axM8HQPoqa
2an0hg7JmqLy5vnWdZPXpbgb+pZy77HdUIFu92Ftz/PtrGdPX1q9rqzPwhI9TU6UJKgKAlHq7laF
JpDBckjVGRMKP15n2Lyqkbtwphl8HKUapiv9+aCkW5PXxk9Hdatp2zhlFlSPuDSi3Ijdq17aXyHi
M8OwHVRTq43r9b62j3VUtX6wG3LbL+RxhDSvvKK3ZuX5MQYxhLXJLxyLPA3srobE4WK37OtllXvp
ac8yCnk8TAbJ+zn6thcU653PqCXVgKanOjUHKt6qZePfTYvfNGLXRFMXwe61IUjnJ0B5faKxyJ54
YTowV6x/6t1w3o87j4oqxwpoLvNyt4EJHxGqH3kdEiHNDlcC72QrQRk2cqIjyqVTjHWr1zdTcL62
sUVI6lN55+jxkzLjlEGfMHYxOIWNrHGN8msT/SFFYTIHQG8rd7uIsSzCY3iCqfxK86LiVpwGTYrw
GHlIag3N0PpskzRkiOwDzGoa9xgUKVHwZBO7WYDtpoa9LAvgRU7nkYW5DGd4SaV+PzqVXL2TULgF
IVHlkvFbp1TzbR6UuARprq3vl53ZEMvC5YwGtC8ITUDRaQYIyXtzcgawO7jTLk4U1x7Uqmqq5wII
e7Gt6WXxZTYtD96l3q8hIR73YWb2yVwoGoUoXjohd1Th/eh0D2EXmng1jEZ2G1cDDfoxTW1VQ7PJ
VHUR19nIsaibxsRSVaNMyJKE2owReuBSO0+D1aOpuoNPNA6wDpyKusFGNRGmSCBOUTMqL9nDFxMi
PZd7ZF+aU+r3CSacmnGE7mIqFjLEQh1XNC+yGMgmFllYgwIrSToKlI8JXAHpmTsYegsa4Mm/RmJt
eYU2Q+OtRKRIFPONdakhAu9yp1owVCEgMksxxeiLnKWcI/8rUqvUnl6mkQPTce5J/wZ9G+AryhN7
tEGZowEFQKcDpgIjOrlep8yOwm9jTsU6PwH+F5fTqSAcHW9X5Zools6YKT51HabxyWljY8jmcFCi
6DRBH6DlozeBbFksJfU6Z96mk90pcJXI7BA4u5GJ5kdaFp1/YkOXH4PrFW5ynV7ISNncz7IK8x54
HiQhlD5zgszbohfmFWnL1hS8kF3hA9EIz+UhgxFNeNg6ZoF50YD3w3HrKujBu/jldE3GMebQHOqJ
QHXreQ1RIPRSE29qadZjhEMikbXNCGRPKAJV/MC/m08TlXTrNToLiuPSSbgvF0ycMqFhLofYBPNg
PbiZl9cj1z7zUgxTzaR2sNF0eeHN3hh/H4MpRt0HfjE+qJCXWAvFNl2ICeCvdMKs3aJyw+oS5mY8
6l1c9IEznPEFWDTvQMwuzO1gjSXXqtaOR7CbMTU1GMeE1uFYk/LFKky7h7EbUq/c9PnQaDaXZRLe
hZgcndNZ8l3WGYI4JgnMGp+MzXZmMyG9CAkvSTyZZ73463LuQQVZzmG+LvN4PLtemz+MiYPf4DZ6
iXz62B6JNfo6wIv2OJ3DnMDgd0YcrFVIYDDHsU32VcWtx08xOUu3R/jTmn8CYGsxFMOMyt6iWpmQ
joxJB3vsJJCNN9zKlW6StbUmoKrXMNxM0o1EronC0NQySb4KOxPIx03N+oj6KGbWTK+IcB1XmTUE
pzhihH2kQkyF7hl1s+OuTkvOi41uA8HM5A8sJ+lzeUp7oL/4WhTFRnmCVc2sk32lZpb+iRM4CalK
HhBHvbx61ViY0KqwSqSJkNysAT/t9Dj2ZmFUkymLWZG3mCWp7GCqPtlihnHJgKwm4/ZDSzOQk6PM
K062HDeXUubCtJKmDI5kUs3DDUJSa38awJ0uToLeJafgYLME8YE365GtE+uRmq8JhQb8c5y1lYlE
UYFnF99OL1kjXbGct7QFm8omRcA/yG1PQc4t9mE8mizwJbEootXcdL3O+AwhUCIXcO86QD7iTGC2
zkInSbJZ/VNS4e+7T53B3PqA2DUeVaCcIq331lwJROUaiiN8cF1YUTirmQ1LM41Wsp3zHpge1COA
XnQGEq/KH7x6Nhk6cGezc4QQohhDCP9mVb5fNfo3NSOEdyBH0tBRCOYflAxpfwPnAH3+Y460yTPH
xEIsYmeJpS0APYAfZUrfv+RhVY0yFbrUPuLUAv/PN6w5eupVYGupf/hyMt2bl6VRBJapVf7TS+Eq
TozrmYYRramDIqWLGvE6Up34kYrI7E/4gnmA32Y2a/au96/1XA38s1btUKZWiLfDU/Lk265Ubzvo
4xa592P2SvRX8LgrXVYiMNKE1zDpSgDyYCFrNo0BFGZPEWUs2qDYNsCqgUSOuelshKS8Zu952Zl/
9z6qLjYpQgX2jDNByXbip/dv/82sgJIGJhCibEA67trm93/Uc2cwCgBolP+gEQjiPjigTFrI4UoK
9f6l3qw5j3p3SCuIThB6BYelY8Ko1K0IoB7CJPCG5SRaEIm+d1ZlXhHQ6BhpfvBwhy0Uh4lR0nV9
rumjMnWwDrq294KYXsFDIxKzR+mZl+16SNnZP8cuKp0LPAzifYKJhZ9/Fa6yu0/sdqV/+v6zHw4z
XVMEMyjS0ib1HewNXg/zhJYFzLzY+05NgtQRvTmqVEEFpDf54JkPR9mFBMDTegDbFB2kw+J1TmAY
eAAvv4PDVfmlbgqTmqcZmdoJ1q8manz/0V5z9GjQwFak7EyT16fDR/no9aPpDL9aiB/d966iT5Ts
Oy8y2xyb4sK8Rl1bIPyYpIBpwq3K/YST8f0bgIb1ultEqIV2ju3BMoVw4Xvu6zsgS0wKp1HVd3TP
wRft6WWtOVCxKgkBizyHLSMGXpx5OM+Y/ft3UdzytSl5lRKOZHI6vQxOCWmAMaL0v/AW1xA9yBbW
Iqg4Evp8Qq55F3jaCiYcUXPNbq0m3xyWqHHUUK2SyObF36B5ZuqvWmHm9tOZ8IxKCd8o0e0DgnlX
n6a0lgPgKrllYqt+7E3YZXVIiVBGxmKdOZNNSmyjes8c8Q2uAdyWeinQ94T27Jp57pqgKQtQyON4
dR0TLEdZmbGT2H08Mf5BnHVUJt1xRlzzHJ8LyrLvD/+bBaeEK2zE34xi29ulPZBZAMRdl2910nrE
rHEDaL3ehas2EcDvkvX7lzRvy59brtlqw+ceTQAWQBnEwZ+bFj0nJJL6YPoWxijdefshBYF36QfK
zVFq6G3uAEJHOJBEzU5kgkKrgFPwUaPo8MkNYdBm55TI6PDOHWI7K9lWE3OZfMtryp9nSLro8s7N
J7e7cHv9gWfJ4SKH+waDmkqR9AJ6o4f2KNKx4zRp+v772KJLeu9nyiyLLGtMZPX+8B7Qbs2348Ji
WIqKzpv3hqgYT7NdFNXo3iFvg51xRPlSx0cxZVQy3TSbOB02NLxL/lIUbFiXs5F+JVnz0cxtKOtS
giHlMf37ZkLWhzrCKkygnsZkKIiK8FYkdZaYstZsmTJAoNHwhS0YSFMmzku6I7fG546Hs3KfsyiO
LdMpckYILmRVDn447amFU/iC+Vdtx+Ly/UE4GG/GIGRfsXlPoYi/bQT7fqzDUiKrOZSZOZmjmlYF
3scQstf79y9ldBD/XM9mTtm8JIALybH4xqtpqlHWAfsY3QYCa0auNfiUTvOxNaH+wFbPFvTSey8A
6TAK1VyZKunvn7pxMBUCa7IZXF/AUDQNjaJhp3NLDBOmUyvPBmu96HlVJR2spsyn48UbSJj2eRWR
HqdwMUlLfjf+6BaZJpKFEDvvzhrANgNWWJdmwlc/4yrWcydevZQmRocKqN5ZfmJmMnOIWgAfj2z8
9U53sDHJjF5aaLyRrN2MngfnXhRR5fA2i1NOlEDeH9Lg9fQphYyccm0MqEKfs9C3DwLclicYA7uJ
fhajp75mXeW7Ry7t0ROZB42gxp8AcBRzeL4EaRHtGhFVJyi+FPcjpgPjpgqGiqYp+LvQWmB8ykS3
dxH5a3+NKCoO5UkwuicpSkMlrbafYyNgucoO/e0tvRz5afSj+jxBK+uSEylZjcL+mO+sPvP+Xukj
j2dRh6Eo+uWASXG28PN7a7U0yUGBFt+2D7trwamEjwJ635dq6cadbpZ2T0+8uIeHJlDZdekSZA2e
VhwiEy087RTfwQH458scw9qCywvN1Gs6detyPj80Se34mwhJH0oYMWqLblZVt5PyhvvUw7wdAUwY
pDuLut03RB6Rq7ea7osUfU9YFA0wXYbsiDbB0mzxLZQzBs1ham0GUY5nRVXvNUplFGySLPt7CCRI
2gA1wp0GRni7ZgMlMeFYCdU+S2xtad8Ivdg/QCP33x21irtk8IdtMsvyPFd9ilnykn7gIfNmQRB+
GXQakQr9oDfgscHvQ3iwXfkIPY18zisa1BBKz/lQ7uIZl/A/pxNLj3zKdQFiQEvgnDrMrWa3zN0R
uMojqFSWkueyiwIGLp10h3eH+ly5ZfQ57SOrwfLTD5sd/KG0OB5TX2InpkFDgWGTnzrZhWeV1ao7
jiFcYim36fuy5Ex3dVWiUq8dcYN/T/VUDhjwVFQtb0Z3cf8ODf0PlSXHRp8njz95JdrSG0uVkqJG
TovKmeAV2124PGZ1rKmwD92RE/v2gz1r9JbJq/5RiPA8Is+jT5gmXIK0g5expvSmWt9IsCl7vsY5
pcr3sqh1xitjy7sPXv1Xm+nLxSBcAIaDEhJyydfBQbQKwuourB6lrUrwWbN962Bb32/KMr8cBdDf
7RzX5Q3tWZV/EAsfgPC4uAkDCINYAB5n9GFI4Fiqn0WwrI9iMKssSb3k2Kuz4mRe54fKCYtvnhXO
uwGRSKS6UWE+EdXiV7v3h8A3A/pqCSoD1oT24joAx/D/ez0GTh6VtA8S9RhjQ55TTuvyzYylaAgx
olj1bhTlfKJKDZU3tZqSbk9dwo+bw8uxkaPeFCq2Pq1OLE68FbN3v4vC72Vq/H663LpMl0pdLN5y
jFiMd0sNtPiE6mtBxEpjbNmueqbtktV9tFVNqD4TNo710STSp0Vm6ZWnELnMqRSfpHHdfCp9XWjU
6Pvhx1Ikw52NzMaNVQUcEBJc95Hn6gmOBFTy2wnJrgxwPZ4auOs64WZEvqagf91mNEI4E79Acgwu
oO6Kvx2q2tGGpgMCce8P7mtYElPM2KKJRAwqyWbVoSTRQEmYeVcRNgnCv7KwZrpvUm9BHQ3vU1yp
ySU+uKLzGvj6fEliA1Icx0V3CGjcwXTaboGZc5P9yppMnFE2g7sbDYt1TqEyO6IRodnp8Xh6bOCB
36fxrC/wz7VvrDH0jt5/+rcrXAkiUTC9QLKMKNTBu+y59Nryecp/YTtpK6RpwuwHOIKFvlRV/SJq
V49rP0SnsrJ+LGM24SUgx6b8XwyJEYRCBQlsJOIwB0MCFqcv+1UVv6JSLsPuWRBDrsD6L9JCQn5e
x/C27arhCOoOjFIEFb8lQQfjAH6Nc/vBmPybJYFkNdVLFifAuENM6FoO01jj//ArVrb80kog8G5h
WTtF6fCcI2a4GopWnzWiKk9RUXYudYV+zkYVer5OMfEC8lpN40VqDd4T2OzWR6Ayzb+8f5fy7aZA
ksDm6wbMG2bM5oT8o9TTTaUPQ5pJimdaQ1Rc6uh73a3QHttywb3KdnNqU2WNhCzi/cmyyxLpM14o
blHhCkMkLy0IEl0t1ddUF6Mp2tP8qKw+ucxl2p+0njdfySGJT2NfxWKDAL07bXqsixDNbGwY4p0T
1NsAd4Lm2GJBH2W5ti5D6Yx8YFLWxfM0LvNEIJLhv3AUT8Rd0OHT/KKkQU8u4JUjjuxtYTjmE5T2
kXb1vT9SVCCK7L9od65Ok7LwOrwmADqxh9Do20rqtddemFY0y4F4zvSi6QhqFKjjbQ9q5XJqwh6n
i7RBVITxq51TYEVTd2wjuv+37ur061BN+kkg7UWRDlu3j0qWB7bO5h2XIDgRPHfBTJNUHixo7OqW
MmzF8IuqdxvfcbohBEAlcdkMON1cuXLM6SlBaQ9Qk/Trp2S1FaS7yG2mY0/V/b0fFvGFrab8zu3E
QIeEUwAfha7gZYgztRUt7d6X1/A/PIvbpcHp+AHldoz2epKUn/pP1oQnny0I//+aRX+n/c+aZvEr
6urv//WbbBHIvziaXUJSl3Q7CG12ld/C+aH7F1wHwOWhINk3gkX/zbYQ6i9qzJRP0c43sRSUin+x
LQQUDUrRZDwSsA6I8X/Etni9pwEko9xA5uRS1AYDCyjt9W5BZpXkA14z589mRkSv87Xv4LexLgs6
X7rDPOyD/Ykv/J+Y5eWCdE2hizg++GvnYHui4ew2blP655TaaTAaJV9Y9/O1LIL2JF4Qj3//egfV
m+cH5AxnvGiDBG+qN2Em157miDhXdSIfspALPNs99f74kYzhYX7PWDLVzDWFaOqyzwXMP3feZEri
IXfEeV7iYpcqoJaUHokPISziS7Ku4b3K4cp3xursHz8lKwkT7oADO2Tffz2NU5sDdLM6cd67GcYG
QYOqnOVXoMEAm5Qfhb+vA5XnOTTNEEhC1OVo9xzM4Uzvr0TrRZyDwuNCqulIgOiiI5k3agVjsMLI
Et1s7G+C7dIlI0KSTg2kby5SjAGNvvs/fXxps5joy9AIoFB5sKtmDpr4eMWK84AzBWWkEiFxG0Pq
4//ltRxj4euwhFk4B5ER5TG7SBA+gsSItPggrP5R6RIBPWNM9f5jmXF8/a4gcGbqdD5+FybqeD2r
KX5WkDYHcT5GyVPvIumHBdhHjKK3LwgXwSI9DPmbXepgMkkthdJuIc5XgNUAXEb0RelIYwqBe9VH
fuEHcaVZOv+PvTNpjhvJtvRfaes9yjAPi94AMQeDkyiK5AZGkSJmwB2z49f3h8hX3ZWq15n99s+s
NqoUxQgM7n7PPfc7LqM1noHoZnMJf49k9mOM4wuC3zlni62oifmdBv06NyzbDjy/LMgUcxUv6RrZ
rFK4/ckISuyvL+xvR+0/PobNsoc1xNWp4n57YGLTwNhL+/k8+715sphOBlm+hgsJreMJJTqs2iK7
M3itFtjtm+vL66wZ4qwgfzfY8Z/dAXuVEIL1Tnu/i1hFGbjEjgheXoDPj9ekp6kmXZcssL8bfPnP
fpWLtIzrgq2FdtWfn6hZ+NgkPWmdM4fLGwRr7AeYAZZ63+VO/PVV/vPewvJNdUohENjsLBxIf/9l
eAwaCFlCO8Wk7MHY11qSmlFkXpc1M2SsV6D8X//G345X668EIMtMlcv8kr4yGf78/WBTIgsZXnDS
Y7L4bEzVmJewpTy6TBCvagz39ZqnlfqkT14pmRX5u2dPqwnEYmAdINMaN3VdQfprWKJayCOECKcx
DZutwYZ//ZEZ4vnTW45Qi6PkGgNPb8tiHuW3BaX259yeK8s+daVecYpLl12TudouMTC04KmrUPoi
4rbaJo4aGgHu1uCpfmhxjVVbZtUF+RcVCF/C65P+c7Gq/nMmzcAN/8iFW3uB6YZsJVB7zjVExUhI
0rzGhpUu2Es958cQaIiBwLvQbro1PmZaE236NffZT2yAfzkXMFQkpt0nWcnYgEur7pnJPI1KPYil
cTA6h3HkzgPys0GJcpEjWgYpwgRrDlPiteR3rBGP17O/lORShPZoUzKAGzRuO9oEdL9sgzR4KDDL
XouXwD0xagDhvk+g6KvWAApaIOh+ksMsX/GzmOKE2qYeMavM95rZa+RKAPnM3gxGNLHLLJYLsXTC
AvEsS6J+675w32nL8bTbuem8KwP9szPEukOPRJ9WBI1+CM7ah1F68rF1+2rvoHlD4k5A4bP+jlA7
gB9U0TW/k04FL+kMQMaOCfqzZpIorhEsyjaz/TVivu3wm1wz3vorXzWYYu+x6xJceSNQvT8CdioX
mqsxt91nUSWmGeLCDLZLFxtW5KuWqB+aPy7uGgVHEU0NdHlOnMTSc93sQSfY7LrL1ezUO8Z/SrT2
Km3zA7o3iHpskWvUW+pSYlS1WrxTuh5Mrin3yRpfqzO++VhAbpy3pa6ReHONGMVSzFNToLm/e+6a
kKHoQTEM1PiqjkY99tzTNYxNg9PQ7TuGXMo9Y1x8GFogRbXFsNx9ug1+E57gBAhrBU78NtWIjt4o
ZwVgxw1Gv42n7DVvpABmwHSPxbPMLEfw3JHi0cGEG/zNrJF4KAyfvajviXnaMUDPoQOViiALYSXL
BX1gSSJyKJx3CIrOu5sCTgy7ug3KjaOMFjrsYh6WZSK7xMSL/laPY/3kL5m6AKQsN7KbG2O1ahr+
zsj09pSVzXhMyjWMtytnkJr10gzk+cQu+ZZLNoW0CesixC+obn3kgnNlp40Iq4LqGeoBUbl4/SNV
L+qpoL+5Bc8hxKnQVcbJyC2YFtK7+qEHPolDNB4qIvfa/su3l+aI/2S4ZVgUCpqacwBGQ8HKFC1r
LuoENZiLoCnxgg8K+HznKPdjXjxjg9e4voGW0SY7fS1pw2AQ2cbIm3o/NkNzG+CGAkK6dOlbsmZY
e00vLmgm7p4k3/gM5MKTe59hgVdBRiVxQmJ5c5OpOVl2lTAyMdnLW13KYus4TMp1xshtxKgO+a6Y
6jf0KuyOpLN3GxQ/b78eRiHMz7KDDsUAKdMhKTAyDi+7yjexPKXg/OjmxY9D0WnHupDimLegspQz
qF8xOORtqmXagwqa6iUrRkALCvc1fBDAm0wVA8pp370epoZPVCx4/yqNhrE1dpVo+Id8jQTXVGf5
t2JyCYrWSo2N65Hg3EeFBDAEa831/ISBPrJnphtOuv4BtVc5GwZGptCOY34RneV4w6hDSqys6KBJ
delmIUNha1bN8F0UrhTRWHc7xicUoyz6R+l1zQvUfzPMAmPeddjhNkPJ52CKrnpgVyIZYWF5v3Ft
OYHb07mjXmLmNwgo9T3xLAKMWs9DrYEs6t+vwbuamfNKdCu0e9uI3szPf2RTmfjhZMRq238mrc6C
1CykxvyR6KP3Y/DcegM8Tpx0GJSxw83M8DSSU3pFdNASmY7WvMaGPdPmIiIKV357wA7PfuwPTgxm
y7TJPWpLXgDckqLbFyTYM55lNSvpq2G1xVt72+FmAGE3orStnTEJ4MyRB3uGh4rtk/hmIXhsCZ8A
v0gYWl2+mo1ENRrTgYk+qzEb3vm0g+RF/ocvvpQYbVQXDzZciVtoW+f29KvyJ5lETqE5P+DAkOyS
Bt0BryuUo3pOsoE0lzz92Y39ey4ca+vgRk4iOIuyeykXqH3f4LI21sE3U/92BMsbuSUTCyl26EOu
MQ2hsHx8X4KkQuT07On76LTVo5uIL7NcXmbTNu6K3iT60S0R08wApp09CPMz6dPkc8my6VsyeNw5
3vh8KzFfBIT5QucNx3XeMJRl550YYemwaE6lgFbgso5HBdib6QCrRT/bzMddZAfxyYWRCJanKgYj
dLkL4DPQE561eiRmYzb68jK3rX0HaLa8k4Y9PDI0RtRQY3Qf9qiV26ZfrJ9N4I7n3hULmZaxmblh
51sgJIkYCKdhmYKwkiXLRRA7m7zy7ZOaxp8xjINvU58UD8YwQK/MEuetmNwiidoSN4+NaRpyorKS
24DYyUuLC+CkoQi7YTom3buZwUKs8IRta6hvZ4DnGr6MvqvavcGSt9M4zEI8MUwzJgEm9uZdWtbW
E2B4cRhra/kmsjS+0dWwPPQp5KRgTKZX+gxy2OpdZ2enOZtnh7weXcNAEE9+cevO+iT2QTp0B6pc
7Sb3lua7nrVmEGkERtShqXk6Xk0entuJHf7LGGV3GYTA18tGeK7zrio3glg+1ECsI8eUxW1f2LHB
ZAMnCy1KRm98SMxxYogsjx3Bc1m2rwWdM5DJpXMzZybLqKXj4Y8kYC5SBqt2iOnBNOal99TihCpg
8m7rl57NgmhMvxrTJXMt0OQCqIZ8K9uW5tYq3eUAvyB77CpDfh8M1T0js9vbcV6KaMlncoUxcYQ2
MCyQpEvu0eydvCwiMzf91Cu6x2GvqzECmZuVG5tLdT8u1Cl1uXht5DRxdkcbY/6ut5N2cTIG1sKM
Kcadr1mtF9aidnay85wpasws6PYDz+4XUZ/zD4FV4GNyYu9zcmHB7HThMh1NfDS5xTlz6EA8fZJv
YcfIbNOmAFsPXi++nHRO7hkMpLGzILmdrGkGOtY0QDPTOZOKGaAWojO7850Ga3Br6m7cbwKM3Kdk
UTOjMMwX4hce7N4/FwP0SM32xpeUfL0h8pIlv6Mpg+Ibi7q8q4mN68MaFNhDSrskYs/uDPtQiamc
h+c5lXNs/7cW+qvus179jRaKZ9THE/j/1kIv7zz47/Xnvwqo//FD/+S2O4DWqW/RaQgLtf5VCvUC
RE0d95DDiDt2XurWf4Lbg3941Od4im3Xoc2rW/9HCbU89FPMUiindKtWxN9/hTvzexkGBAJbI6c1
CCt4gn5X72p9yNsKyMPBSwyHgm+0GZSZE/UdTXSE7+Y4f1Os/lndAS5CSoZ1rYv55JiDftMgetqc
vba46jDPefvAYMAYue7fZqsEv1WX/BaI6LSpgTByLjZ/qy57h7aC5KU84KXL9pM5y4eiaQGPerbY
MijJFtxRshHUpD12EwvFvzwD93+IVf+jHqr7JsMP8r/+J+bQf/sArPgmgfZrwgzX9jfJYRiw3ozK
6w9N6ZL8Nk/Ut2A+9APDTf7NbKbtaSY6mhh0osqJLYotFuVWZBoYT6we3xrEDJKJY19dugnCaZgY
zNL5y1TsKFf5uxwGOGVY5ZqkOYvcpZEdwwSKel+pL9mr4tHK/WKzMLp0SG3OrBQv8lS5jnyJWZD2
pJVc8ceGqkK6T/iu6IguB53pzyfKXHHbToXxZM7jfN+TCXOa3E68+1WVgdxtRvWVdnyjsS7H53Ko
1Z6x4PomNnDLtXHmw46DLHeDX7R5w8QmXo1E5wenOQtuOjmbWwNC92Mw0qXH+0VC7ZFLxXkuoXUE
vB6JxdqDz+Vr6l5nbj3wgQBzydL25ia9c+TCsd9mLiQsE3NNXM3aB+BwLPKjN+H56D0/7IhIvSzE
NR9inXg74BDtiaE/+dBVfXxaBm/eu9IALE6JujXwhz0Tnzo+y3xxv3F3TEpR3dzWJuv+4M7yQ2Fe
j5hs4RmaagUciWjRAbSDCKWo9QPFLO8Q84CM8iD0uoaWHaRM1Rd+QsU2xI8ove1+uA2FMwAm+yiT
3ngayqX7kfdTfTM3ZIhXlc8VCXIS5EK7muiEu8zacoosQQgL4ncmjItbYE/Fo3DTdfQ6caPcbNoP
O+aPyToEHSW5SX6ONuPsqu1BfszMeH/3tV6RvjmUx8bn5qq1PMb0RLXbWXVbb3XA3UdKMz/sF6fY
eLZGMLwRF4+EVDNg66fy1tahgJdMk/yiptND6HjFripRNOLRaN7IpBuf46BZLgHV5VFYMMZFFfuh
sUoFwaSJ27hYX3ZNOncaI0WRHfBd4GAAXQsA+49FwaMIVnH8xVCIWonp9l1icyfiMfBDQBBqA5XH
rjalGLiuRSLevZKkv3kirWrTzxrtriaN40eXMvrDCfTlUk+p+m5OFQcDRj43ZSuLnVbU/aeeu8ZT
ZkNeTJNy2Rka17ZLuI/rBD3uah7Rsp7HX+gvhHYVyiRZdOFO2OSP7m2D578tRiJ3Ey8+lV3xOmnd
cEqztrpL/C9Goag5Mq3Cjoj2Zh7TznnTTSVfkF+H54TJCHIVV6He1BvQWnb5xgFx/NXbnrgVucND
OZtjNKfcKNfT+l0sbXHH7Kl9F/STczcwI/pUZwjHA+DkN0aMeFq9giR0M27erMpR55xy99vsK1+E
Wu4HkQ9w8D3xgaZG2DmYOG6DYhWXip2f8hJ0Tac9zkyx9BugXstl8hVJEp1WPKqG6KBwTLg+Rm/E
p7nMq8id9OxAIilBE+RDZXtnztoPAUWS28RB3iPg1ZcvNLaDm1wH5LB1GSu77WkI+eYPvwiMwn0d
G3rOH1k72K+ZsWYyH0Zrqe1D1i9avcW2O5HWI4kROwH8HOxHq1AUFvasvhsgYKKGVjzTlSthQcrF
3fEcOnrYY5uq1/43S9NQ34InQDLhCTvZWnHf6532wHDmo+YMt3YlKr675zwsrcPa6c3Wbesk32In
vq3wvWx0j5eICdv0iHPyewe5bTuU8bAdbPUz8ysKonH4LFKzOmp18qEGOz2mi0sTyBjETVON07Z0
iIVnXq3/xM8hCTrszpSv8a6cSBbknBtsDNV6Uek5yYajcXZrL7a6aIEYQbUt8cnNSRAsSMjLSlkj
EyI4HumNlnA1ZzuSeuKEFTJBA5ip/GIoqGfWmxyD/dDZilmx+hEnU0bdrgVneC8CjHw+7dyUF1bC
cj1nKp63A8Fjx0VxI01j1I8AOsdD5TWK+R3L3zaTZiI2+byWkH72qe6JCDO4fp4AWhyGxPhmVXGw
o3Dvbow6sMqtybX/6MQ0MSMkA43Q4oV7GCZlPx5MkTHKZkxvNQzTGyYsYU2Y+nBMJmisnAtccpZi
V25U3H1YzTTsEydhz2MD93djyjaXmnO/zXGmPyKBGyGTjh2U3CGdw5R86zDw5zffGfOQbKj5TJk8
rvi74jXQ4saL3NlV+wDizBR5LkxRupr4qrDMcUK05AOnM39nkxDhEXMuTQCsLCIkOhSruU7wXl0I
URDnCXY8eBTdPJoIBBuspbxV3TZJcJfUDU8g3FTnhNFiJiLcyqM2r0YoHvVhKun6aM3JaN3lXUCM
O5qqWp4EqYyIeF2Ah84JmJ+O1X1WWMtmjAd5KircvGQEoia4cO2ZCWfyg1mXB6+zCw4HyhjCBOtL
qAt/Jxka3WoEvoaTA1edbnr+4rkJydu6mnZ2vCYsBKO2k2nZEC5ePZSGxl6e6dMxyzD/IkyPm0RL
gufST4w9aSoGeneDEDTO8RYJFyxnwNhzWEzaI+46/9aQizopjEcgDpwgtbfSbatfdiJvCU70boK5
N2FeTFOLqQWfwAa9EE4eFqWjSCsE5gz4+LmEc/g65CiiKIvTmvA5ld05VQnBKbmR679EVVG1gk5x
542e6+ORAZyASXyt3Q9G6bxO5ZBlG+bd8xu7T7qPyspd/WIgzi7kvNd4P18Dpk8PU8pQYkgCcUcg
xIz92Eud8WeTG03Ul9N6LhDyYUY83rhyxPPrj1V21mYifMNYebnH41elR+ZN2ptAdo0dtXPXEabR
ONlhroGyRqQfOXeKwecD7Hvx0xS+BrZdkGPCvdHD6xEJJBT7UGksBzjI9Q12UWr8muhwP4snLK2T
2RB7UnRsOIz+q6+6LP2NUFr8CDxwfQcKjglejPl7kzjoxF6aVZFMhYNCkmmPWiMEXxdn5m4osoKp
T913oopDHvBXdxY/ZzEsYps63CRjYXdmTlSe/jh8SSJKnnJK8U+EzRx8lYMZO8RDTEr7rJS55Rjq
fpsLybFsPTDWW3O0C4xUZnkErVfflO2yHGy9oxXSkAzatzmBapUwZbxJnY7NPaga7bEm4/Q5M63k
Lqk4adSOK26T5fopAvliaWvscyzluigvlfpiBItAkcDjeBJIadyzDNaflgD5AXzIHdm1R5bKhIUI
tisfR3VC7VNDG57TTOfeGVLzwVdDItgnuOnOdH75/sM4bRJG5ICF0/ERHXFCnVqPv4HbvHr9XB7N
jq9gJbbx5Fez+vIVxk6wXg36XBaERjZ1KlRrWAPp7lZ5LMxAPvx1EfFbu3YtlVYnm4fbGlvxOu75
57Yeuk7RMBnSH8iZl6c4YDHkOOzVkcxl+1CuJ5rFkutAdSbeOtWuMX41F3vonb8raH5vMV4/y/pJ
aNkxeOgFv7UYh8ZqKpHL/mBnnPwj3IjOneeC2U36KT4pmwMhA2mCyEpM0B4W5G3eOdZh6Zu3BB7o
o1Zb8tRZJE4xGitfhsG278bMnL9PnLh3f3PhKI7/xUHwx4VbG70rORDO4e8fFkNS4Y2ahUyWWToJ
JLX7DTKXE+mIpnca0vWGrYgHzCAJ5anomSjR2adORT036Kmcmz2bQ9Bff6hryfl/bQ3rh6IHhLdp
/VC4bH8vfJNB8ozQez0w6S8JmQqseNP5g7xZJm3cQ1lINyzNy1ZZFhtPPHCCyskF23vp+praY/GY
T7Y8XaWzIXaaT3z13oOPaLuFqLHAcmobGcre0TZ//ckZ4fy36+lZpo94QVHNnOvv9j1n0CySWcmk
mTEER8rLBKpvFSjClWdWpwwdENaX94VDfzxc819BC777ufgxEb+0zWA6bzXCyjaDqJrL2Jr26yhE
fckWqzjrRKO9mTac2otIyPE4t2nqQzAzio1uE5WdzbzQFUvJIQky5043SGhu54rzakkfjwPksqtn
S53tlNN8K4dp06wrjGkP2iNcSveb5njqq/IT3WFm3ra10OpYY13b5dzLwBMRXCxgKShwCmmfZBg7
KfhLC7OuNVkGFSvx9aw+14t8QDBd15RgPbaD634JsJ2iUmbuN9sqxNacY3FbWIZ/Qzo7Z1ADyQHh
f3wGB4B0Hzhm+dZaQ+GeeoTKkUwbiAA/pixL2JK6ft46SZESxSysuNQOFiwtCzWTHm9nb/hCtfnc
xLZBHKoliqMHOyE5FhxpNvGy/h8xB/p4owOUgN1APotP65sT95kxHNw6pTULdmPO9FDl83pD/g/f
OKmDZjuzCMMcnTnKe7OhE6zDIZ9yWj9QfbPE+nb3g365G5m14UQdbZQ2qrBnI81TuPmpLX6qfCh2
bUbKzDByutKLiSdy6SkowAwOz31Wvnkt9eMy0+z2p9JCPVXZSFHJtQuKyc9Oy8LFZ9PRCFKmF2+w
cTwUFn41wqVZ9Hy89Ecmgpp3gnCad1sZnA3Nks4xr22xs3q/vacS9W8U0I1wmCj63bLufkC7737M
s2EdmQBp3vq1tmN4tozSqidvzQa4O4bwdgYia5Lq2HYEn+a1Z8FKyryHymqHZ90gy8Gszebd6TBY
6DYVljConjdtvbAD9HQjfpg5gpIkwuG29/A9Q3dnNYFJ5G8sRlh9/mwTSd+A3BgPnT7U6NoG/7HX
F4nbcuaqVAu2DarD0Mns5VCn7InQClHlzIktB0oaWyjwn2XnKG/N6TPly6Q8/8aYkFk6QqtuEkPQ
x1XAblziI/YtG+geVDpR6H49PvvMVITg1bK9vypA+P/FbUW+1wFMMQoB/d4vn7d02Wb+wpyUW92P
syd+9kNPua07yZ1RkypfkVscGXBQohorwMP1U892gIgFRY4Ho6GhzADFVB6N9VWd1/Vdp2G6EYgl
b46ch93cVjmzdPpkbmHLoIysxWs26xTw6WzLB+JCuDNNzlHkuheLOmHeAa1HnQuwg/ip2wldx3K5
VKsogS6vzkviqss8oq5dH0NzRoLh8Zb6YR40dbETFA8L6vLDVfEB5QlFelqt4hAcGWGjCi7p+BxK
mwNViavgZohdJ7rKA1qicRlsSWWL4MilX4W8JfPVrhAIQlOafjGvqi4Lr1sdzSrhMAIUe806R73S
xVw8SoHbJeQAHFCncCQbGm++l8OIOAcMcsEhTsjdvPCNmMilG4rkz6k/mJDgYhevQFLoTsRcYrMN
ch7BWiSEbNYVb0wyV86dWbjONw48eovwNXY/+rxFEVzIp3hZLBuhzOkn+ZEQLb4lG0R9r8HAQuxr
yyNjFGvdaLOsUdHHp6tSQ/yAHvocNVq65xn/UmUi9siFJc4y+PVX/ea6Sc5rLnbdELWm6dovXb/m
OnlrkGFZcViSnV7s/ng04XzsQPKUx5re06NulPWNaMxiI6Fq3Ph9J18aAw3NwJIvwmGVEyfaKXe4
ZVi3Er1ncdfM7rMpg+ZtTjjsgA0KbjCqYByaUi4hbdj2QyeyJJoKuonbjvJp29GGPMCxCW7W55mh
JJbhLm66c9mVKJJB5nHmLVp+nE0U7B2TfE/pqnpzLll3AQq0N8PnkbCXgeAuGTfvMNqSO7qfyEbt
+vwQ+XKg1EGMdPk68ap+XY+3Pg3/XVLUxWM1AaljdIsVCY/g03VvMHok4MFP0juPJR/dCRF11Bz7
jukkh61iwpYnA44hEn/O09TS7AoqeO1uw0nYphwmuik3noRrdSTQcyOZ1yuPiqidm8Ua6hvH5BBb
rfcAHIN47bqpBUu2NBzOJ4PVzE7GZzVxTIaG5d/oTWk+aRU5cDHr2EvT+eI1dcv4hH7hRldJkHkk
++ibIj4RqDNt8pnjZ8dqIiLKHOJqmP0nXnBeDkNPsVPxYu97y0IFbeALREofm7eS7mHUT2jG8Fcp
FXoOzhbgj42JuMxc5PrwXJfZ2eNqoBypMzEUyQ+qeiVCZVZrPdHNqFAt7pgW0ea78Di1a1DxVDQy
unrn0XvdpyPvEZFE7FqM51DjWTxrGsaLeUIvM8u5yo7QSiROqxIRcV0qAX2Z27awijuCQEiMdTMH
1UsDT0X2B2UXkgnvZIs6XdPnvHhMzT9Z0ht+eXU873s+ekhuGi9uFlCECIxXP2kFc+SQRJ0dAQpS
xNDxvTMhOeC64qotnmYdTT/lVYF9NaGA6FRD4yRfOJXkNrF+CoB/qTcB55bByW4nDfZgOEmOE00T
c4Ikvm4zDtxw5RfLpTCR1K9/vL6YICbZYqBhth/OxJ4q2FSOBGPM97OpqV2VkkDWMJwNCpdTZeI5
LDIM9iZ3tvBo4y5EUl+IC6Aimzy1m7via8Cp427TjgL2KhR7nXizTSrTaT0FqFlSkglzGfYICXxj
4lHKfDoMvv26wHfbLGsnpkdQ2Q6Oxy8rmsE/9XHf/Her8v+vVclkARXiX7Qqs65b/ydE9qdu5R8/
98/BDf8fhs7IGcN4f+Rd8E/+c3DD+Af9QezL/9qnpGX5H3kYlv4PLKa4hgIaXrBlHf+/1Jf0/60z
6awzxhCOXGudM/7dR5t5UOkL0RVHAleWi5dwRGD9N4cINIO/cTBNHHq5Nskgg7AuGKyTNrw52k6N
3ajvCwKaDBs2YNpohcsWGBikvxM9ZrJ0ZLykxEFhyhVFi2uky0lVP8eZp4Zt3QkcCkZPJ8PjCMyn
RABRqT0Xt9fuBNqINUQyozZpU4tc+pwxk0epKQ+5j8XAn6b5/qrHX5sgaIzxqXFoT4QuY5w3fEwK
C4Cr4t0K6mVHa5b3nhLrqAaVY4JJbWy5h1KRwNl+w/AwaCefwXniYzXd9z5H0pHc3RR4mvmsj3GS
bashmds1ZkJzXlM9UCR+sn0Q/dSAv/KtcGIabbqXeOzA6yYA6ogo1VJ/1xTKSCBc6u4OpaSSdpiR
x+vvTHxF+kZLKWiPhr3+TRJZA+9lbgtR0zXT3TChe+GErkpbcgaNzks2BoQjyyc51jXwyoaVG+se
JPQ6+VktKrkbPdVsG44HGW5ZAL+hkUj/ZSG7VIPPO81blAuka3fZ9PwJ9+TIupXL8dbzc72LCj2x
DqVrGSROA+6c4nh8acuHwA/KfdVWq97nl3s/2IkWilk0YvE9t9W0k7YU9zItTB4YgX+iH7Im0lQQ
P4yumr8Xwile9FThaizrFBMnqY0E0Tm/tHrOH30qspDlX27qQAt25Hhlx54K+RXpDoct9PdN5rX1
MQvq/mTH5cE0jPIxLfPiYZyxJq5wWy+qJ0knbXJPXVMf50A9caoiC1YD9v3TWY9CFeXNZmarPBaJ
W231qa/Onl52dPzsKkqXrPzejJzBpGake7B3wYeL3FwCsmvz+1Fz5XsyGg6tGKH0W+KxF4CUuaGd
KCD4KaXX+gNDBnDYaZQ8W2b5lGvCfHURDpKIuvsjwzv+7Pq8VPZk2TvkPvuYFNUYunKmHrKmXysN
/H2ZC2MbiAZvypgm/Xu7QDNfYB0a6WSHhZjOo506d2VBkrA1YsimgIqbQ5vYxbEBrnRBhTdeZ3NA
OPZqmgLm1B9JW+BASLhMNNhN99QNDSP9k9McCqavz3Tv5tsSdvChSoTzIETK6Mko8hfoR/krd7Tc
z/NgnYdmKQ9DXVN7L3b5IZLejYEzJd4pa63lnvDT8abqUcoqXNeQqoXvPaoc8CfufItlhS7xBc+x
9RAsgMTDiVfiUEIP00LhZ9mpRl68G/yhuxlbK/sxdwRkhZaa9IsoxuwCDF4+DcUwfcsyVzBWAaVJ
o9P92gC9fm5Htz+Dew+0LeHk+UlfvMXcGVVa3Tt6EB8FJL59v+jJRs8Df9fK0flyIPvvcdCrH3PO
kTIJVreoqKh+4wsHAmr3IYVZHGCPNOrkaAbirBwdwGVghaKwh0/mOc2Q+Y7yoBNrFdaOAFJjdMhM
We3tzFQn9n525U9EseGsyymDtqIwCdb29JA3DgJ+QZ5H0w7WAykb6mVosuXDiY3xgQsS382NGEB9
KCMaSRXe8J4w5F7NOV0OO98LO3eJHhia4rvI2nLPbedt0Sa5C7xCfKLw9vsFUZVE21i3trM729Rf
bX9Pc702o7FSa097BNrROebXYqaBRlEE8VjphObCT36ioBovaVzdi7EPbs3GTF7w0pR7WiigF+lv
jiHHQP3iZoV+CfoiIDyuMh8AXA5sFJ0KbkhCKfdBOd+VchCI3Lyop2FI7M1CJVtF8dTPx6wwkpNo
kEoS34VRO1j1ZZD4eD2LpaYu67PmOvnJlLbxzVWVY0ZEqMVRJ134Pzn0V740KbyMuOb5oVOd/Fm4
3nbW8+LEXhJsY9mYbznn5GPZOeVeErz4ZMALBu9JTLjZKxKOUZHQMlQhv3fQGG9nx1suYye0d9EM
OjuaMT2WGfbSkLfHu6mnSX0ijsA6LRLpHOramU5aUo37GPPy7di31gnFpN5R/8vnyXE6HJwqBto9
LnuLKMkHdjbx6pK6/dNnjPtLEcpZhm7fEbkWJJ9TMefrMT0I417swIUN8Fg6Z+MZRIhrDZ+TxGGs
zb5R5NjFu3J8F5VvlNFoAkpCNIYyWaa2fI6Hut8ymtwcfafK4shx8+Krtg25Y9pA/vCT2nW3dpNU
P60k8fc1jrbLYMT+eWS2BaFqaY8p7uVgKCi7qAvYT0q7L297RnPucr/qLgXm7u1A4MWJyPP+EvdY
/HO7cG6n0iPzfqyHH0yguaEpghF/H3YHLCPWNDxAqvVvFgC9v3RrKAcs5YQOhQHX+FxOvfaUpo77
KrOGpafQGubAO41YDhZt4YbLEsdbtJ6Gmq62bjMd7s5Qc0ovMDfitY8dIrZJM1+fiSmzMNZqkuZM
2kRz4/nvBclfOz2z3u2hay4aMd7f/CTpQkOfrZupD7D4Jcq8V3LRI0T1y3oDT7K0jP3SD9Go6my1
jpiXgVT5Y2I2mDbTurlvEtP67vn9uJ09rdxJ2Th7zc1rEQautfVdNseyyDoGNixxVIvePdCRtj+o
T3EZGr1YNhAAgm+Gk4tdjbl9p6et8eTEeWoTCiPs+yKWVCpQ2IKHMqEBjV+piSbduiHlY+K2V7Z+
gddz6elAnYLeJEMz0+Sv/83emS3HjVzr+lUc+x4KIDHv2OdcVKFGkkWyVOLQNwiKIjHPQwJ4+vOh
pG5LlEwdh28cO6wI2+1okSigkJlr/esfwg5/MbBG6W4xS7K3thJjFZ828Mr9sbkpyVy9ScYSxnIo
xHZgto1xHUpKKSd32vg03/fUAuI06G6MkJzR7auTKd1jBndq7Sflg1ml9kqJ3VtdgOpxf2pL3SGd
ZivY8oJF3MYhLWCt4OcgmmiJoBYndxuq6nNE6ky1aJjJ7UU3eGbB8YYvLK1oYDTrLE7MG5/adK1F
HNYdEABOFU5tx55eTdQfA5vwQQfy95qqvstVeCG97IkN9SfV2HDe5evewEEoRdawViLN3sIKd65t
DVAIRCt6pECzmiXUDQqQ0d92ZewvA8AjZKcarI0dpu1YzxdKekMLh2MTpvM4LtlqQfnaN+MqURJ5
tOqZ/zzpcmepY37d0mWyTnSr5uVw7S8UvuHKwK4ZwxK2FdxAKKYHKlVY80KVH3s1DT6pSZF+QrDE
cJzIeVKwGc1dl0nrIpy0qFYC099BC+gyQuPQiNLVcYItnN7fRWgTJm8I9Hgft65bLaJeg7geBW6x
zSoRNC96FtuNi9NfO2oQVRhlXfo9w5kBKHdvpmF1aymNfmUY9Xhwq1rzCJiZI3GrYR/mcloFFP4P
eAZcxIZ1Cizg/05EB+jYGndp7LPE1v6A8Cdm7jIhIr4FNwSjoAdt6sVuVOzZZSHUvQrX7xV+2091
CLXDVm7x0AIOAkTw0kkDLqoAioo2lxtVR+CSwAgbaBEuolTLiMcLPvG16GsIf8bSbdzO01OKGyWN
gK4i/QrmyCPDaEaofcu0PklSL0mcmgF2yoPJ4KanGeCGg1/1orCNfB+E8JTzzlmHQT7uYRFeY/ki
7jCLw+wGb9sMiynilAk1JGYBy/+lnxCwikYDHyYj29jOIOEgx/rjqIhhg1s30U2ugxzDtK+JLU6W
pZUnVzDDkielsVfCNv1ThunVtoSjvzcFGaV4TEQefHRjOTk1x1wTEm9c2s56bNppWaLLwFseNUNZ
tMEBsSEnOxq5a1Pl5mInXUUTGjKUIjU26CVQ9Xdd683P5MofBecM0oivghOLQpipMvEUb0aRoW+M
adQ50S7OGto6ZYCDVU8Ou7TJZOWjoebVM8FJgE51B6Ty/sV/lJJ+vTjETgi5DppGQvJ+nMlOUV5b
41RGO22AdTfhvXbJHC4k7dhNju9f6iemrEk/4/Cfufv92QgyqqLYGkKgqnkSkq9YI9gq5WSzvLx/
nfMc+YfJJBcybHS4WOQyG3o7mUQFNxoE7wa7rvTHNU4yxs7qzgy4qAUyTaBx9S5+b3zp2VOJeCdg
VwG4VPxwbq79kE/3/kf6+Su28bgyiJsksudnO+VObZ2wpcuACJdPV+fhvR5LOmjkSeiS1SCsn4eu
53vWYFyer/0f24/fUd2xy36X6n7oXvqnv22fspL1XvOSfYWldl/+z3+Rnzj/7J+Md/UDzqS8STin
zljRN/zIFh9MJuAMklm03zxB/sysNz/oqkUgHrWzdsaY/oKVMP6wcOugrcZ7gaTGf47u/nZN8S7x
iyxMRiGIY1vxhn1uKNYA7gBknOQm/f5Exrawgrv3315usfx+PZ0v4hI0izujzf8AoX3vRdQWvVKS
sQkSnhCZOtiEnod2by9pzdrfLJS3PPf5UliKsDsYKm4Jb/3gisxnvobQczv0EUbIiLwuMG/zMcjD
lWqOi91mWq1AXDEN5k5AMO/f6U+PcxYt4Ctga3gozFllP94pYjHHnKOWtsC9J5HZ9w515PuXmH/F
Dw9zvgR2pTb8Cfzn3urE0XuPuJJpFdo6eRpM/a5xYWx1aO8J1qte3r8YotCfLzf7y5gGpEXmoepM
hfjOzUQPKopUt2m2YCHA4kmmkbTmYoCbmH62T3vjk+HLikleULXqwsT+LkPu5k41OtgawXaD9Ig0
tQADtxD+/a6TtsssvejdCl/ONCiQNboxUq1KK+UiY/RYxy5sQqRDn0UsN0HftHRCDntd3aribpyj
sQCsusxL4NAcwqpzoR0miCzVcbgbY6iUEZrVACtGu4bkhYnDiczU4J4xMKqyDFQDaal5baKZOlro
9RY9RpEQADm6O2idiyBD8UkrR/C8albwZqdpR6V71cUKWeJZ9oqf1rGIjGdrcm5xi8qW0nCyfakO
fwS0/1witmB38Dth3k1eUk5oyiqThjnXPLOJ5QvixYqs9PAaFb/iRW5RE6MBJUQW0joMgz53jZa/
F4F+Z8M538dhhLyssUtKxv5FtxT3NGBH5I1aHANdVsGptQxo+U6yVJHNeXYRUF5Jv2cmm/qrWB3C
q7xhxhrOFs3OKC9MMM5kJWulHaHYjYELjhd3wzpChHqq7N7xQvQWmGNF9mVJPKJ6kZear0EsqWvr
E56Lyn2Y9PU1o0t+jzMM4kSUan+B2L/bApMygqvxR+ZbNcMLP6vqqwKKJ5QB+OaUeLwiWRXfVAVT
KkzjtBV+2mKNck29I9rE8ca+Gpa4/YrusYvUSguW6qhdKpMdnKKwmlAYotT25wyYsLJm6DHS3N1E
ct8lJI76tpzy+iarm0vfHfVHGpD2ZHR6sq2UULuas/+2+LgWENjRs3VtPmzyTH8MGXqOiyTqgnVs
68MWF073FkeweAPZp76aAqW46VJMdptuvAJ1LKulC291jbVr9VhYc8YbaBcMy8GEaOAa3QXNElTJ
KbRuIrtZE99WYOTXkurlagE4RxLu+LH7oQ/25FRXHhrkW7iRn2ImvjTksbIxMtg/VKLJIgp7JPEE
rt0qvtQ2Qo/ULY6f6XbMWmNnlk11MSKkhg8XmMU1Bm+O4I0m9BS/gEC91f1qfGro95Ypi+ayD2Ll
og0ssdEHN4QVgnoSHSgUUDpX26vUiqsFiY5q2gUQRBM4+GRfheN+DrZ+dJI2R5MSuJvA9+XFEMfx
0i46ubRA0TcNtgCs/UxZCINce8PvBsKcGPPrVir3oFfa5YBF09qPLZe5XREvswSeg2WHT7qv37va
NMKha9VjRGTUVvQ6PBn/ksC04GNSqMZCs3nSejTtWwMpYO8n5L0ZSuv5zJS9ytFmLl5M7FZV3saV
n3p5NX2J4CQ7i1BFiuv4Qb/zlaBbwfa9HcZu3Q5FgAgYJKxwS7mZmMOBJljVpxqDT+JkGql4JVG7
axKy9CcEoDCNw9JaNcO6KgP9ZJqlu8y1BOA7t/vmplNK/Yl929lFmdQ38LPojzDjZ+7c8Q2ZRjkd
/DRpASR9pDAFfopEMZkTFbRLCyHMx7qQzQItlbKQjl8s09IXHrERl5ApNiEHwCLrVXw7g5lWkWZa
fmgyZ5f24lOSAYMKX8uXAR2jgQTemybF9/ClcK4CP3nxBzdeTlWzsjthPJGuXn6OO72/Lo0mcxdm
ytpjS7CuozEeLrHqS3dWJuqt7kSJV8hJPhSD1DE6rbmyCsowLvFfzMHlGA+8ungn3GPFqZ58XH5v
9Sm26P1IF9PSLEZha6b6xsa5Y0UYJyAOOOeXLBuVa6w04fmgxEgADO7M0My3OHcUdKh12sGsgdwf
0xGssAZLN91kG5ewpWS10Mn9uM4aRyGnRrWWVWU/E90REFLr8r1XvhnvnNixyVAatE1uRthR4LAH
x32MtiJBI6JZbrhlAILIfehMXLpM89rC6H8bKkEAdX6VBehu0jHk8eNB+gkr3QzaGag0Dyk96dDC
l3j8gZcqbSI+GhXRaTLL7hGbGX8MvRUeLNjt902u49ocEQoQl3V96LSyXSdZzJsHjXprJGnNeJ2X
jMPzNYfpDNu3ho8X+M2O81Hu+lhnz6iAxKyLVstGgeIhbbqvdcV/yvzflvma9v9R5u9f6uZl/LHG
P//gnzW+/sFVmfJic4S9++zk8/c636TOZ0vDotxWf5gWG9oHembIzMRqnO39qCf/nB47H+ahMSod
F/nsHIn9z0yP6Q3e1HHIamF+OXhYYAhqsCB+rOME9qiZ3pl4GvWQgJd5rbcrWuc6uQjBmC4GFZjq
Y2A2jGbVKOx2PULP27BEQ7HBrA4gu0bWAN0uccEF/Y5IgI4RqygxJQqwXItugY3VzQzzLgK3YpMZ
FHlAfweepBFdehpEbj6w8J9SjZKDX3XqWaEf26SYbpvaPRVlECObpyVYFPBsILJpACU1FdQVqU1g
GSxl7dhYgLht2aoPbqJBmVOUSBzzXCb7pu5B0DOHoc2MsEh0YisDQswhG4rG0xRNO/qTUFZZo7iY
qNWFClqjAw31GeB5QJBgvWAKwQy619rVJBt3ORkoI84Piign6FV2+JnvH6cspeGnpdbXOxPM0NlQ
sbsF6b3dbkpiY4nLOj/YmBLfE4FKD+PrzM3c+z4muHCZp476gM5zurLK3oXMCscrU6EJtbKpd73S
cXWNkTmGA2ChTdS6SxkVercIW7c2FwxFoOPIhhanjh2qYFEGymPXIZEF5c5mgaSuXdZO46obaWrp
3ZikNpT4oNMe6mwuo5MBIJ9zIxyunTJVXqdQustBr/w9lOPwi8J2eShNx9mcP18zfyre7HpcxPz3
TqQtX8aZaIejVS7Xao15ftdBxyocKGBRwUNuUKSR1oYUaWG3keDg0jpYil0L7fHSEn5ILm6qIbK2
GkYw6xCvIBhH01xwxP6kLHKlSPaTUez62uCcbOOezTIKxAOkJcdaa+XoqBtelZlblfEuOGWyj7um
8bg6WclNY+Iqb5uohqGQ3tWKnn4My3p8qMqwuSTy0j3FUw+gCA5ueZSipB+aXXCBrDC8j5E/LUBV
zAua1mhJqHNigchSv/cFNxmTFbMyJ9HkG8aVzHnNqpULy22txRCX0+OUy3EDP9jdYNqvv0pLR8Xi
1xkhnpo+DeQZizhKSP5V2/CQpAW/y0ViSWSrJaRYGjogKfbvdWHHaAeS5ujDK4cYLpOlziECa0j1
rzIri4YlgKSzIQVGW2PQoSM7dpJN5gwKXjdoYVNg4yhzNommNh/bwniALtxdZqZ6j9XYCGu9rySZ
At2kTKs+Sa+yAHrysgEOW0N39XEdEWQxqgkALPpj3Gw6p76eprS4aawpu20UHdLFODK1jQxt38Gb
XmiiwuEJn4rthBRiRdjGtGe6laSLhHnXUqam/mnQLNrEbATIJ56AhUqI9cJocBnJBbY7S1v6yTpv
+wHpXDsLPPx4WnayUTbERzRXHbON64G07ItckeZNS+bnCj45QznVhkRM85b68cJRXIoEt4o6j3QT
+6GflOjK1zR0iXUcA+MUO0JqLW8qZ6oJdqiSIIsijBdjrFuIY/iZp6lyWfRKXA/5FvlG9bFyCSBf
yV4LV13Y6xFRJfn0iXmhupriKjz0tAn7SS2LO8ag40ZUNnppZq8FEXsYIkPrGCcNTlnawl0Pc5h0
XQ4yL9kotEWXStXrLfQ40i+L23CYmnuX+9d3hj8N8Q6dgN141hTAkWTQRAeMEBrlGbU4fl4mBBO1
6qAChXahLe28rDFtEeHJgrAz0WfDShFwjC/6dk4e6mtcyzH8siKK8hJJltsPiBmDfCnH7KmY1GpV
R6PYFXQDh2LslBMoPZt/JyBwEuMZ61wibaHsOVN9UztJsrdzekboc9Mt3sXsSg0mJ4/nnYVYE//V
xdlwnxasUKFNmvp1FUHVND8OE3sUkj3HsxSVbbUXBZNuaEcM6wor3xAcWO8w+RAGy0GKo2bOF2IW
N3jMqPgkhH+iz1VljwG/VNz8QGzReGhqUFyvKKZ21XRAphAVza+Wff8pmH5XMNnW7Cb+j3l1x7D4
8vK3XfOTDcjXH/yzYNI+AK+fzYbnSLEfbEC0D/h8zGlL6KqA8v5yAQH75CfwQrX+DqZ+q5copTSD
YtsFdgNj/b//8zz8d/DCMDelismbN///e6+Kr4lHP0JsALL4RvIZ+Fy6/QavrGqIZpnLWI6AB6zZ
xpD090S00Spw3GwVCfNBZn1/RWYKJX1XPqSBqexUCUeh6JhJZVM4M0KNjJooy2/STr1DF4fwtEzJ
7yoM6Xhw2PRdrcGWNpi7EW9MIQK9/FDyNi9g6t/EgyS/V8+uLJle6YrcQDDwvbY2IQbJzFykPUnW
rOPXTu2iQ8ZzXFY2Ud3kwFUEnxMWNZjYsUfqdFG46o2lNYTb1PKJ/m1YULWsUKglIGrRawM9y8t0
PNXtwjmAfGxkhKy5DPJXN2GmrvVHf4CAbUTd2hDJVTdON0aMbjDgb9WxshjC6Gks28IrmBObLeu8
157pVR6qsVkXKUJ5DFX0ew7XbVQ71kKqONiSFzFxzEN9avWHpE+fbHUiTDeQR7VOruYn0GaoOWmO
XuPZiKkJ2nitp/Bd9AxUpQsQlDBBPgW6PDr5YC1BSoMdaaDPnB/uRgvnDCnUEfTsuymd7U0lWYyY
qi4NM9qLsBPMpIeTFY5HWRoPoZ7sgyF9qquY/c882KFek9ZukG/LDc1pFkU73hgp39Wot+vKLSsM
ieYapQNpI0IQ9yE4l6LgQWGW4RM4SyoLlX24QvTfzgG2xUVbRkAbM5ndCLOnTiPyWB1xg2tnsvZ8
rZIknBXT9hvZqDetkJsunC40By0mctmL0ibMt0/CV50005WpRVcJsm7Bl7N18PtaxIjqmXiOd5NP
+BnB4inQoq54ScOF+siJvZAD+ZLQ5n0xTne1UflIBIZTppreMOb4AobEaPtF9ATp2l2lYnh2iumi
F0G0jMM6OiQVUQCD+tmp9GsXyA3bAw3zlXY7mV29rQaCkuHYRFFJGHetb/FSI4hGJfsyaUErOvik
mEUQOin5Pl1d0/cu0+7VMBF7VYkMplaj3uWB9uzqkkNtDotug3Sv2f2pqruTMaQE+MLkUa2i9bps
OOk+w2gs6YjGEgVWmRZBq5oWUQDOz5047gOW6w9FlceI20xqWsNeY9F80rnPRTjAxpS69QBjcdxi
p4czrUbhK5Tyj9hX3CX47IjCwu9vdUynvHQI/OVYGUx6XbT7lT32MGnMftdklrMbegUcIxzTVTWV
2XWulCOskLTfZ2HVLIWS6s+t1vwx9rV1qTlJOeOzRVQZXp2EJSnGlKAemh/55NsF+E5QChLbY6PK
70jsussGxepgYjVuhPAkwgjDPxh5gnKOgjQZUmJoLZJYkJCV7VivKmwPNa+2LKh70VAHe+ccvmNX
h1QJb3LYwCupGHeFAq7adKa56jvzacjH+jnPRceqjMMVfNGFY9O6lBiwrrMo6zwxFv6N1poATzmv
/xSL54KxCnQA8onCXsVRQJCtbRd8byNLoJt4DStfUz3885xrQ7W7zSB46cbEfrAV69DBOtn5ff2q
yPrCsH4XVfjzoISemqkThkOQr38yQ2dYbHRkIxZbbPGShQ5TDdByOERmdTX52u+iVTmU3oxliGzh
QEMZRLvuvB3LuIbscguhGdpkgiGBAyGWzak2Ohv6d4fpt/Pq+/Pp7SwYDywQBgdhjIqh0k8+0dLG
miOmSNwiQXpyZ4x53o5jTY5LpC9NseOf1PX71/xprDZfE+DAQnVNztDbiKFAz4lxbWBvja0Zrsym
PxXk/i1xn9lKBf7HfL94ol7UDbvb+5fW34qXz/eL16nK8Jum/234C1a+corxZ9yiH9G9mB7/ZkQC
Nm8XF3FBVrvqDs+yGfp1Ivt+H0P38UiEmsle8A4ZaAb5dNEFlI2Tbm5dF+t0MrNWwpEXkioVl3Ma
HUz/FlURX+VWvc7M/jhkwZ1qhvhaDsahc1IFRlrhbkyIT48BvstLw2F7eP9Of/EKMeJHfYjKHXr/
W48ukUb4AQgj34aiWRuFeqO60w3oRPWbJ2r+6okaGtNDACHcsd+6ryOicwb+Je+qmxq7Bq/AUYuM
lZqyCeeWG3uNQ5ZsoGGJ0Y83dqtmt8j+IiRfwWvVsy/PpQqNBMJfMVwgCvLh13cnxbUOet1vSMtr
FyYOsiBDs7XsIIaHwBSIlgOB/nFOe+vUujnmyXA31Bz7sJSMfYuJzEpaLV7KefTqR3AR8wQX43pw
is2gEFBPmrkTdOupJRVtKPVtOBJYE+bRMsgwktXLgTg5NIaim25g1OsLIfjdoOh/1LM3q61RY73/
hf1ih4EnMk974WSQ6/EGU0OwVFSGoufbScI2p5wY2NnMUoBLSX37/rWosN/uL7qpck7hdUck01t/
/pqUcBtOcr41k/7IbGqfAZH85hK/2FnIpREGTGoQK1zU+QzfzXoZrcFuVdV8W7h9CfQ0gEf4E6Qe
8Ywyfdy0cEsSYWxdRRwIFA9XdIF7ZfDvIfR+dqyeKW7W15jMxPqWMCgOWZfdqRyzK1rv18mS+srG
U3cL5Y4wU1OXCwzDmss0sla9U34iFXRaWA0GPHCvmSyY1C34dzH6dEkPEjUu4bpbiU03lO1CFdGr
mfMKkp101Q8J8+hgnNEaClRNUv0yp87zENRGbY9FLmD26dNvTNuNX6zYb/FY7MPQNMSPDwzrcYZH
Y5ZvtZRGoYebtIzajgpeSbjnkCcQUW556egcMtMCB2pqdTFp2XVLMKbjJ/DiLVKrpD/JRWtphQeN
/UHGpe45MBAXSW8d/M62ltgbHEJXxJ5ZsxOV9NmeHY93qpDPuLItkAZ9HHSqQ7fihmucylBQ3hFk
j1myH5YbCHgbRlvHwLS6RVzzfholGx/CWKbVihF7WJq4G2FOdy5ykd/4PPxikXBmzH80vB5JVPjx
GcmgstNW9jj+OLlHiTMsbMnHMQBr/DL4zTcCzeLndTJzYtjWCDh3flqTlaGP+uwMsK2B6JjwYLnr
+PHe56RyNb4fBJ/4LyMKAWlgm4pjKsAgvbISCsCu8K1FkUMwiLK+WrngXFBIyO7KR+dzkzCB7p3r
1M0azO6p9oecpFa8yp+RoGO+MOJ+Ox/GvGaBnjxBmadKBdKLJ9i+HQPWoRBLytUVIIyzbvlKz+3l
ZAy6F5n8RbdO9pbS8hOl7Nel3xHNN7XhbnCGm3MT5CPs9ySQ+T7v5ClqaSSdJAD1qWj1zEmeatxG
sMZAUq33J5FoN5US7SFSkqRrd16UJ6M3/4OCsw8mdfMLWXb9WjPqZjUvo2YwD4UtT4Sk00Bgtsx6
IgEkraiWwOGuhor5oF3yt2tSYavYnNNB/eoS3cVzjeRBdjzgOI2uIp2exR0oxY3UeIjD/ihJgQXA
NLH6zfYMt/dThhqtDljAbZvuaYo3mc/JEuFeg/hsurNke4XJ7B9hI/N9opkH1KweeO24nBsjCO+4
WDKUvYC0fgBRexAgVr85j61fLG9qHWY3JNnyRr21+UhHPa6EYWbbxh6f86Y/NirnXk+b5Zss67n+
OrfaxYzBti6V3nnN56TNjrKR2IrxY1WmewzM45WLwZmDYMaG5RxUS3hh+codunGbao1Cg4bgbBEY
0YppaPBMWoN7VdZM56eAc5GIBfcyB8NAJasfhMIeE7fjXa9Tbqm1Xi4tNepIumxR6jpU1gGNIedh
qBd8IQFlth13p7ZnB61Fe6wdWlJQ56u+646G2SF8TfH9j5D7epWcLrJQnmIfSC7TcCwzi/HZamDi
12V7tOkOtklkHXoOEZrM7qRbw81czbf2n+frfxC23yBslGYzc+wfI2zbJ/n0g2b12098g9Y00yBt
jFkjHvbsg9CD/5pFgq5/EHC5ELSyMuZx5F/gmhAfcLeHZ0qljR0PkNxfw0iNYSRJY6QJ6ip9h4O7
6xtA7T2ADeHr97UM83G4wmfWMiQIrEuded19V2eoFqZsMcj9x6Ypy44WM8M7qtfgRs4JB+5laQT1
bRileCjaaP3DMFGO2EmNCAVIPVimEX4RTKkQ80F5kZ5iacvWVcqVOfTlY6Oq/B5LmVm5tGLRDQh+
SZR3aeq7IkST3xlCrEoNBwSh4M0UutgQRFSzm0JgEjvFTNbwoW4Ws2fWS854pF6EhjSukbCF10Oe
grWH6Pyf3KAcn2xsPSMvCHlsWGMwWl3UjATXdqpWexM97Wcw8/gJ5Hq8UVCXesKJx8exnmrIQ+Tk
LvVxal/6OtAYpVKLB0LVbimab7VWYQxEwpb41Ol4I/5mazvzIP8OcZ6/AnjNcAgxBnYdzXlD68sm
w4gVv7E+TrXu7kwmw6tSDGBebjHM3bKoWnsRicy9QZUkEFIJbq20nMJcoiHrN1NIHCPhyMXOnbqe
htoMD6IzCqwdE+U+r8zmGM55kWYUU5GZLUgNDOb0Lk19ZwNbuVx3jV5cO079qU1py8w5gAF8/yRC
gcOT+yWukON9t0Z+0TjPDNzvamhuGoxhfoEhus7V2k+dJLBygFNc/tGAJ/oI/2e4CRC+PVASk2Vg
M93sYr1GXy3blRHmmVhkCs6Zjc4QeuhAvspk9lBxTTlcBznwnyyYYPgj/1TpQryIstBoh4S8DjtL
u4Q7iXrF8e+IYBFYLUYpaA6muVaSqls8oiDzKHBRk163PJTYzH3VjHdab9X+Qp30L/gEXcpaaNuW
+m+LryCViEGaBMSoZDVQMeCk4oZrM3pMSzfeG0Yhn6OQAXna6vK5rDG0P0c61O2s8QzDflme56hy
OLIokwOWYCymJokQl35RsyiuyfRlJuclDDk5WDnDIxATCoczsmjH7kadahKpGQV6dp4PxyHnWyKD
JYqvgHgrfBdScT+2efnipCgYF7msG2vBAVth52hDHwwhkrpDGV2kMLyufOSsN06u9VdmUnFzAoFZ
tqrCKd4SFxfPE/hAHJWoHa6bVuOBiihYRwydttKc16aSTLcYizb3RoiY0CX++hJtjLucNZ6/yw/8
cc8yYUcL+E5EM1HF8l26c0/93Z41my/DHLOVY4hB0W3rMvRWtIbx+kAVVtsdAQnu/O7UxfQshUM6
StuUI/5SY/gFT0uQRebeeziy1b1dGaWXhqm6qZzyYZj9MarOyj5lFb8FVqWZLuJezzcp3/1lAaNx
obaYEDVmMKxGEIIjZA1oEgTFu0uGc1j5hH60ZLsa1z09yryh0hvWZtlqK7NVxCpSO+TRMdbVB8Zi
0+35tcW8jpiaCI+gGteAS60s/Fc0V+qDo2TMHmEh3ufKVB2iJoLokeFQGXq6nkefczXZVKCU2bIb
3I6erOusjQGQba8SJ3SuHZUsi9X7S/etWRyPn7GOg9OaBYMe8Gte2t89fllRIzEJ9I+iLuHMtho0
yrGulI/xxHi81uAmLK2qUU4xJlrkBgylW+LGlYfYD6gRx4vOGuwWIoXm4CR9+URvBaXBrSSi71k0
8VgbIzejilTbMTdWfgOg/eoGjPl4JWNvniidMZnvbiAnVq/WwsA+kvTQroYYrBn2YLCuLB/+V5Oz
z/gVPglkDrPF5CEsA9KFyifVV80L1PL+K2tPZ2Meiyd9sLVLS9L0hoJGbl2ljn9K7QpSXpgHqbN4
/+Gfz+O/Hxbzuw/MYcBpJwcbM4u3n11mdVRPhjSPBWhxzsS68V95m31nWyM4utPIIrmKhwbxsN3n
m/bMMhF5bu2cMur3Z1KOdEW9S01Z7wq7UuArZ+7GlUZLu0pvhMdME13agvuXmZvC+IB28tpzTPAV
RcbnxpfdTp0mB7i7moabzpBJvkFCgGwsxqpoEIBkbdf599BL463iKM6+icjV8B0bK+RGD9YlYRaP
eEBNm1rOYjycGlZTbucO/YQYXrQAdBH4wlCwdyuFtpr00l3DuPisZfW2CfUcvmFSlrvU6P1H3NDq
HTXBcHNeer6rBF9Qx4f9CuUjHy9PcFQfanFMRUNedRbjweSKiqQO3F7XsRr6j7x5/YuRZvMOMj+a
GNFWFzGpNlTICthGs/OhFqedE1lyUvGRgUtbWRHUofgZJnGBX3o47BIpmN/XmNIpRiouw0E2nmmn
w4EgZM6S918EisQfTlDeBERI1Ayaw549l4Nvygb26qxrkr7C1EHDvA0vhXBYnPfmVA4V3v0VHsKh
zw2EU0gIlVqUT5Zop9tJY09aBVmzCxUoxnhCpPuK3lqSUqZGybJX4gjJZJCvccSZl6tmq59xFEg/
sf23n4U0+pcO7aLigRRntteEToHPFuXYVY9fGKwTRmmLwSBYEK0jQ8d1quFguHCnrNs6gTJ4iNTs
3WBknwZZYApvh80IgC2ijVtZyi2RE6P0GqapX3BZYYtM8tDDP7LYDtrUbIw5n8UGqKLknL/XUkbt
fTMkW1Mh5YoBRzStXH2813Bx9PQCjxE+D1PBJmZBuIHByxqLBu9i0L1nMt8zr+77ZF9oMb5pbooB
uaUjE6CRDwumn76BoS8E8TvOgegOQXWa4rwldWdRRFl8j/+gOy3SpLICqKq2CsFaZzdYNGEJfwu4
8ojf2Fzg1EOxV52Bo4oplVdPBBMt9BCGWYuOTuV2E7Y8aBk8KOyw+Ge/7VgGEF4hADlWYxiz4jM/
BUHb7HzV4NSZtFj/HJIeAItPs8rkQmmZkFa6O94GbVQoqymo1M8Zfk8oUyt6yJGdXV0q+aRdBiZE
vZEXwcHeDdatYjBaX+Kvqj9oBfZxvE/ddIs3FN4Gmh0Px5ractsquUukYDNNr8JKnJ0DZWmVdhm0
LMfykeiq9SRxH4dM5zRWBP+79u0F2gbewqiiylzgjua1LngGqLSvepE+pa+2LY9kYYFqm5St2NMl
WCqmMskOtp2FN2h35JLDwOXJuON0e15I/2sa22834j21T6tzKsxt91KPx5eGvKW/Or35357zPk54
/M7RMf/sX/qzhfz1L/qmpvtdq0xJRnf7Q6t8/lDnD/Pe70if+MzdF4K/hfOB3WyeupxhSv7rv/6W
FjlisPO/Vhyith1bNwSkkPMfaj8u+N1D+keP4f07/Po83/87793B3+WGKAvn4cO/9BR0+4MpbOFY
ME7Pf6iAf3gK5gcKMDLItW9Pga793+spCLjUHEj/2lOAq02Bb5sIOM9/KDS/fwokFHH46ZShRE3P
f77iNP9G74JOgclX9689BQdnM4HIlDHQr56CMwtaQZeQA359Cv92K4L6hFX8rz0E+wNaTiKENTCS
+Q/v1vevgqa5PAU8wCmTvj6l/8fcue3WEcJQ9I/QcBkYXvovUVpVkdpEqtL/7zJwLsOZSpn4Ieb1
VI1gjL29vW2+6EI8v/19fRf3/PPl7XXXoSCvV33kDKb/4eYaY3UrkobCZIF+Bnzo+zOo1S2eiQPy
anVb/Q8aug5HXOrZANE+NCXeRUYr3G/fr7gL2ilQYvCUWTcRztvQ9uErpGr5ESN4+v6bPrsXFPcv
z+/s8xofo3cJ4Ufa/Ljt00XACCL4uBa447a6+zF0CgEKvLuorgq9Io4TKCEtiFLxBnCHfU2nUHiG
LqJV4WU7o6fA19MeQgxORLwBImB/E7bsYFexAiRJfX2RM5ys+A4j1VUNDiirMKeAognRRdYEkSpA
MVacAqlxW+YgEvWgB+32WW8oQFFqQDx8cHgKBfDAIVE1Hb+bAwfBI9pROsVUHOa++lq655ertQsN
C+ggcVBUjq1dBap4UR0UcPprG397c3e7/fvsMvM+eFukX4Z++QwFBcSMc5H19FWgLlrhwhZBALKm
mICMz6EqFoBkzQbQWwT19rGBEEuBku/bJxPf2wATkmluDSEbTJMYeqP1AcmBfOk4yeMOzMQBj9aC
i8hFzBIH8AbaZBFgRIFUsoCRAzyegnTsoDMdUbO7XkOegIFianeYHDVBNDt+HMKEjxCqOYATry+t
nTgw5w75RpuWSSNdJFuuKDoGAJqCIiiREwIWgBPbMgeQ+HwP71ufjQrSpcZoTLLmY2hQI0k1zBFz
5fsp2HOOERW60jnGlYyAZEDGirU1BQdsAU0do7RpHm/L3I0IFGy1rCrOkXFkAhOPYRLcMr9ApfFy
eVvmgEKg6ULtFzbmXNBsIIMs2ppsQRInmGWkZYNJs+cXkMP3T/N5BoEHIZBacfGvhYY9XKrS9uqB
S7xw0Ja5xEFajrSgCQpBWrIoUR6zSVt0iRkqpFW3GGKLU+MDZXX66IU4lJcjRx1hvhHVYSoMh6Tp
oy17MYI5joAcFbNIpMTQM7sckXA6BU6A0TkyABPlQVvW0igkPer6Y0wuBUzBp2ELE2ryS+YNmo1q
i8g0jd0FQrzaL5IkozACMXVTn7PoihGw/YUGwG4E5hIIrCD3T/P56CB3IaKuEg61rckKyuqo7NGJ
cMkwzHmEQCFMixSSoEJeZosXnp1jvacUanI0oMJfhf6XDGWRJLiil9I5xAJc9BTckGa3NaeRYcEh
SrV/IClzDsGjE9Q6hJRcZPBGgVXopzDx7EwAgVsENcMyW3OIxOthmgpXkEggeQC+qUTvrZ+J0ehf
M0NRoJ1kmds+01lkBLzuElBmQW5akR/0XU6ff1uh1ZivTUdh/92eJ1wQDClPIcItAxHjOtFpJZMx
osu4ltz7bbPkCIkD2rw5yjhFtog9HUZDFCiMCAIQYW9tmbMBEIHIY1U3ARvgVQfK6hSV25qjIXn1
hgCDck4/hW50hmwBtbgeGWELKK6gkHm6vq09JiArJSiSLlFqsRYOYJCkDUllBSm6vHGM9ZILzsiQ
XFKKMK2ZS8zEHDQSplN5CBngBy9QlnAjR+5Do19pX2TcS+KczBkBlqnGRIHXRCm20bDX78AUFAv1
BUa8MqXF3h3wjw+xnuXURXiCrrFca0hTVNyotiPyoRA7sidz8QAhlleX2mAKELnSuPuf9GChu5fJ
dbweaY47RJ0rQ0t0npD0CCkaYX/g38kKwApI1aQON1CBPVfA9El1PKDgChlE3Xlgo4k1K2RHXBRa
hUe4tGcLByMkz3oEBj7So051HUlWW48OcZVOXym6tnUCJ38AQNEGIf/q+dePpz/f/gEAAP//</cx:binary>
              </cx:geoCache>
            </cx:geography>
          </cx:layoutPr>
          <cx:valueColors>
            <cx:minColor>
              <a:schemeClr val="accent2">
                <a:lumMod val="20000"/>
                <a:lumOff val="80000"/>
              </a:schemeClr>
            </cx:minColor>
            <cx:maxColor>
              <a:srgbClr val="C00000"/>
            </cx:maxColor>
          </cx:valueColors>
        </cx:series>
      </cx:plotAreaRegion>
    </cx:plotArea>
    <cx:legend pos="r" align="min" overlay="0">
      <cx:spPr>
        <a:noFill/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endParaRPr lang="es-ES" sz="900" b="0" i="0" u="none" strike="noStrike" baseline="0">
            <a:solidFill>
              <a:schemeClr val="bg1"/>
            </a:solidFill>
            <a:latin typeface="Calibri" panose="020F0502020204030204"/>
          </a:endParaRPr>
        </a:p>
      </cx:txPr>
    </cx:legend>
  </cx:chart>
  <cx:spPr>
    <a:noFill/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size">
        <cx:f>_xlchart.v1.10</cx:f>
      </cx:numDim>
    </cx:data>
  </cx:chartData>
  <cx:chart>
    <cx:title pos="t" align="ctr" overlay="0">
      <cx:tx>
        <cx:txData>
          <cx:v>EXPERIENCIA VS ACCIDENTABILIDAD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s-ES" sz="1400" b="0" i="0" u="none" strike="noStrike" baseline="0">
              <a:solidFill>
                <a:schemeClr val="bg1"/>
              </a:solidFill>
              <a:latin typeface="Calibri" panose="020F0502020204030204"/>
            </a:rPr>
            <a:t>EXPERIENCIA VS ACCIDENTABILIDAD</a:t>
          </a:r>
        </a:p>
      </cx:txPr>
    </cx:title>
    <cx:plotArea>
      <cx:plotAreaRegion>
        <cx:series layoutId="treemap" uniqueId="{25E49FA1-FC84-4EB8-9533-99D00091F3E8}">
          <cx:tx>
            <cx:txData>
              <cx:f>_xlchart.v1.9</cx:f>
              <cx:v>Accidentes</cx:v>
            </cx:txData>
          </cx:tx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/>
                </a:pPr>
                <a:endParaRPr lang="es-ES" sz="1400" b="0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</cx:chart>
  <cx:spPr>
    <a:noFill/>
    <a:ln>
      <a:noFill/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</cx:f>
      </cx:strDim>
      <cx:numDim type="size">
        <cx:f>_xlchart.v1.13</cx:f>
      </cx:numDim>
    </cx:data>
  </cx:chartData>
  <cx:chart>
    <cx:title pos="t" align="ctr" overlay="0">
      <cx:tx>
        <cx:txData>
          <cx:v>ACCIDENTES POR ACCIDENTES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ACCIDENTES POR ACCIDENTES</a:t>
          </a:r>
        </a:p>
      </cx:txPr>
    </cx:title>
    <cx:plotArea>
      <cx:plotAreaRegion>
        <cx:series layoutId="treemap" uniqueId="{25E49FA1-FC84-4EB8-9533-99D00091F3E8}">
          <cx:tx>
            <cx:txData>
              <cx:f>_xlchart.v1.12</cx:f>
              <cx:v>Accidentes</cx:v>
            </cx:txData>
          </cx:tx>
          <cx:dataLabels pos="inEnd"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_xlchart.v5.19</cx:f>
        <cx:nf>_xlchart.v5.18</cx:nf>
      </cx:strDim>
      <cx:numDim type="colorVal">
        <cx:f>_xlchart.v5.21</cx:f>
        <cx:nf>_xlchart.v5.20</cx:nf>
      </cx:numDim>
    </cx:data>
  </cx:chartData>
  <cx:chart>
    <cx:title pos="t" align="ctr" overlay="0">
      <cx:tx>
        <cx:txData>
          <cx:v>Total de Accidente Por Estado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" lastClr="FFFFFF">
                  <a:lumMod val="95000"/>
                </a:sysClr>
              </a:solidFill>
              <a:latin typeface="Calibri" panose="020F0502020204030204"/>
            </a:rPr>
            <a:t>Total de Accidente Por Estado</a:t>
          </a:r>
        </a:p>
      </cx:txPr>
    </cx:title>
    <cx:plotArea>
      <cx:plotAreaRegion>
        <cx:series layoutId="regionMap" uniqueId="{AF0AE7D0-2E21-41E6-82EA-D783153A5A72}">
          <cx:tx>
            <cx:txData>
              <cx:f>_xlchart.v5.20</cx:f>
              <cx:v>Accidentes</cx:v>
            </cx:txData>
          </cx:tx>
          <cx:dataId val="0"/>
          <cx:layoutPr>
            <cx:regionLabelLayout val="none"/>
            <cx:geography projectionType="miller" viewedRegionType="dataOnly" cultureLanguage="es-ES" cultureRegion="CL" attribution="Con tecnología de Bing">
              <cx:geoCache provider="{E9337A44-BEBE-4D9F-B70C-5C5E7DAFC167}">
                <cx:binary>1H3ZctvItuWvOPzcUCFHIE/cuhEFUpRkWfIg21XlFwQtqTAjMU9/1M/9CffHeqVI2hLMklT36HY0
dU4UwwST2Mi1x5U7k/9xPfzrOr1dV6+GLM3rf10Pv74Om6b41y+/1Nfhbbauj7LoutK1/qs5utbZ
L/qvv6Lr219uqnUf5cEv1Cb8l+twXTW3w+v//A98W3Cr3+rrdRPp/EN7W40fb+s2bepHru299Gp9
k0X5MqqbKrpuyK+vf7+tm1dfoiqI8mj9+tVt3kTN+Gksbn99/eCjr1/9Mv/Cn27+KoV8TXuDscw9
kpwKxyVU3f05r1+lOg+2ly3XPpKEOUzZxL77Y7t7X64zjN9J9Ord9XV0A6nW6e4D+4S7E219c1Pd
1jUe8e71b77kwVPh+b+8fnWt27wxUxpgdn99fVw36xtdv/qcR3h5/Sqq9WLziYU2z/b56m4yfnmI
yn/+x+wNTM/snXvAzefyqUs/4XaWplGuI4j3UpBx+4hQTlwm+QYyNYNMHRHuSiZc8f365t4byJ4j
0X6cfoycgXP29jDBOce8tNfJ+HLgMOdIUIe6UmztyZ2BI46o6zgOI2xjT2J37w04z5FoPzg/Rs7A
Of/zMMF5f5vn9Zh26xd1eLAeV0mp3M302zZ5CJDjHLnMdZXj2BvrAYD3ree5Uu0H6eHoGVDvfztM
oH6roknnLxmU+BFVjFKXbD3cLCgRQo6k5EJJIe9gBIb3MXqGQPvh+T5whsxvXw8TmUtdNeFtlb+6
WFfROl+/OqvTdX7zZDD6H4yHn26H9ZP3fxixH81fyBGXzOUu2eYnM3NW6ogxRmHOP/zxfVV5Upz9
irIdNlOTT38cppr8lq6/rbOXNGB65MBAKaUzy3XlkcttAGJv4UDuch+OZ0iyH5DvA2eQ/HagmclJ
u852U7MvkTZZ/v+glV7eduubl1QImKGQnAv2I6reLzMIkUdSCOY67iYwzzz60/LsV4vduJlWXB5o
MbFYp9FfunrRhAgZKxUcGRFRm5Ro5kEJUSgBHeoQTjYZ0U4vNxnr82TaD8/9sTOIFr8dpi/dFcS7
Sfo74/0HIQ4lBaGuYtL5npHetx0HJTzSWaHs7XW2u/fDEn337j6J9sPz41lm4Hw5UHBWqa6il/Rr
1D0SSggit6ah5rU4PeKuwzh1t+XeDJtnCLQfmu8DZ8isDjTeneU3JkF9TEf/IbGljuDRFHfFttLD
zN+3GmQiqC9gMchF7v5mhfgzBNqPzPeBM2TOLg/Tof0+ajCRwcshw+kR/JiklPHNzNOHyBAbDk8Q
JAv2NlnY3Xvjz54h0H5kvg+cIfP7gRIkn4+ujraU8P8Hhd27MNI7oPaFmH9mvqBpOIEWqHs0zAPz
RYVhKxDT3Nko0cyxPiXNfg3ZjJqpx7vTwzTcy9v+1Z+6Sl4QFFguU5Sb+u3ub+ZTHXEkcUXIHW8j
d/feWO5li7LiSZn2Q3N/7AygywO134uornVbRbtJ+vetBqs5yBIR8fiWDZm5VoV0BNyzQ+g2X5kF
vedItB+eHyNn4Fy8O0zrWWjkilheelFwlHKFsPnWeuaFli2OBHewrjPzZc8RZT8qP0bOUFkcKCqf
m3X4goiAlaDMcSRFqmH+ZuZyxzM7LmgsOfNkT8mxH47NqBkUnz8dpoFcRHl+W+vmBXN2Lo8YV4Sz
3erMzEIUPyIKlRSWBnZKsAksz5JlPyb3hs6AuTjQhP1Kt034arlOXhYbfsQZArtwtizDjNlFwDmi
zAZ8kj8EZyPJq5vb9NVVW+2u7Qt2+xGaj5/BdLU8UPvRaJZ4yYqXO0dg1k3KvK2rZtkZsUHkcVBJ
ks0QunhalP3QfB84w+TiQH3al9sqw1w8pqP/sIzhR7YjKP43A8OhWMGkUkmXbUi9WSb2DEn2Q/J9
4AySLwcKyfk6r190wdAFI8exGogF/ru/eYxBCu3axLXZtnsGfu7+CtXT8uzHZTduBsv51WF6r9+j
+lrndZTvZmefP//HtiJhDILJLe0z51LVkYOVXCHUfi71WSLtB+fe0Bk+v58dJj4ntxqtgi+YmzE4
LO5SFwF+r9247IhzzhB7fvCt9+3mGQLtx+b7wBkyJ78dJjIfQzQnbvm6FzQedMRQF9bhbsKJQtvS
fb7MIVhEwtqq6Zq5+5vVmM+Vaj9GD0fPgPp4oCZk+LOL2yG6fkkOAFk0RT8t4ZvGJXuWFhBbHhEb
OYHtIi7dtx/Df+lXF//1v58SaD9Cs+EziC4vDtOWLqLrMArWLxuEXIc7Cg3RGzuZ2ZErEIRshRpo
e31GDDxHov0I/Rg5A+fiQO3nE/o30eZ9e7tT5H8/RWAC7UPoHLK3XSJzwgaLeowzatoVvgep+0b0
LJH2w3Nv6AyfTwfKE7xL0nWoX7TtCwSmyziXWzpt3lursLAH52bbOw4BGd59eJ4j0X50foycgfPu
/DA9213n5qvFutLYPvCSaRwgYlg3+96INaNxHGwecNGHJeU2QM38206iOzrHCPmode8Ha993zGC7
XBwmbL+v6xCL5Y1+yZDkYCmUMOzR+RvmjdpYL0dyvlv1mWUOz5NpP1T3x84g+v1A8+8z3b+gPaGZ
wXbg8By+n3RTDC7PtiWxt9dn9vSUNPth2YyaAXJ2qIDcIAztAsG/nyNwDgIHvXDYIrU3gyOEo9UU
LhAtc7u7blYRzp4S5G/A2Aybo7E8TA9mFnLN/4si2s3Ov48JyANkZGju3e1IQ+C/X526YKYFWgfQ
Mb7J22ZW8kyh9uPzYPAMpYsDpd9+q5KX5kU59kVh3Y2RLUazwse0DjCFlpxdP93MeJ4j0X58foyc
gfPbxwM1oXU1mm02L2g/7pHCtkJQ0g/txpHogsLOXaa2G6VmrA62/TwpyX5QfoycgXJxoH4NG0Tq
5AUDv8RaNAhPx6Zbtpo/hIYIekQd5XK0Bu8UYRNmnpZkPyS7cTNAfjvQCuetbqP6hXt+7SPlgp6W
39uxH2KiCHwcQT+H+wOz+/Xn22dItB+bHyNn6Lw90KTsXXUbvGgRw9A66EpsS5ebrGzmychdEQPw
0AH10FyMJP/1fx6tp/Zj8n3gDJJ3BxpWNn0du+J5N0kvkJwBGhsRhO62UM44aRwB4Sos66AbagPd
LDnbSfTf7/D4+RtmkF0dKB1glhDe3Fb17fhycJnjH7A+gHXS/T2eDsobJNo4mWRraAhM953cppH2
aan2G9XD0TOYLt8casJW1+vrsK1vm6bezda/b1jgBkBEM/Spb8PNLKXGmpy0BXp23JnLu1g/U579
GM2Gz0C6ONCI9B6n6TT61cdnrMf9j26M/Va9bCLJsTKLzZWmDXVT+6K38X5tjB3sCIsOtstsWfWZ
+728fVqi/XryY+RMRS6PD9OON6T5i3c+gn/FGQMIgNtWrXnqgs5HLs15FTuPu3Mhm3z/Xv/if5Mw
//kb5oAdaFFm4uPpOitAmlePLiT8w04idiRd7EJRO5OZZTSmGcJ0fcMvfze5n0PkswT7G8u62+hy
7wvmeJ0epoEtNJZ0r5voum12Ov4CYdKgIYhA7+oGDfLQAaJV0mHoPCJ0Rjk9U5r9ED0YPINn8ekw
4Tld9+soejlk7nb+g7a1GWLO/ZgEGtAELbORZbOsAcjuG9CdILu39mnIfky2w2ZonJ4dJhoX6yh/
Sacm0NtgTj2615h6HxOpjij2oXMsR20S/1ne/6Q4+zHZDpthcnGgGcLyNoWNvGSsYerIholIpGd7
iQ3sieSgPTgj2868mRN7jkT7kfkxcgbO8kDAuX78OMeNQ9l4jwcf/adHXCoswWL5HM2pm/gyywaQ
YKPfG7vudiT6zHDmx0z+vVz7cZqPf/As/69Osfz7kuj76VrLdbM+vjtW9N4hl49fvXtgnHg6G7qN
BXuh28ze2c2vrynHRH8/rNR8xYMYMp+22cDbdd38+tqS8kg5jGEBHghi65iNSNXfmksovc25KegV
QxqIA25cVN+5OQ/t19fI/xh4RkC+zSpqs2UKQ7DMwih20CiCikzhzJvvZ7q+1+kIQvT7dGz//Spv
s/c6ypsaR6lCr4rNx8zjmTuC1VQ4PpU6KA+QweD69foj+kPwafK/UhJXOekTcesSv2nVMS14YaUL
u+ii6YsQbZGsuVWJepWXYz3yZUMHEQ4LS/v2tyCveG4tNB0S540KxdguE2Xl5WmvsrS+SEVWWKOn
k0EU30TSxINeYq7SmC0Cx+Hk1hn02H5Mw8FJ164rCv+aZayUl4GMyoJ5GYlqiMILUWXvQmI3fb4M
UlElhad7kWVviTOWEDnIMjKe04zl8V9W3WmMuYfpnkkC0/FgjpCCU67QvWLOZMR0QSXuz5FDsqgN
Zeje+r3O4/K0yXjKT1Pe1ZVzOtVBE/WLKSpwLFJq+xH1V4/fnqC4fnh/sx2aYUs7em7RpKHM9XsY
TTFza2nL6CYmCUuiRaOZYKGnFLXKeFUNfVA1yypsAh56FremIn/fczbWdEH4JHv2ppFhXiee1iWr
yCX6s0tce1xIqPB9GZF+MYYDXXEAEPbVG7V8KOMQRhYNK2bdSKvqbLoMJidwylXq8obZXl41Un5N
hO03SKS+29vT2Jj7coWtMtgdS7Htcn7foh21oy3m3gQjdE56nV2k9R8h92keeH0ctdG73Mdpyo0X
hhp7aL3Hb4+yevbYDo71w54DxQXWbBwzLfegCUQXWfYQshvLSZ2SLURvS7GGIVnNmZ4iJ72MLKLJ
BUvKsb1KatueQg+VZopJ+aeSoHVBossH60aGKbcfShI6oZ/Go13dcNnD5FYjkRNJVqLq25ofR67P
5deqxRSUXi1ReH7V9thV6riLtF30T6CCfOHhtAiKXi8sw5uOCewrm2lDIyM7HpPcv/bVlIvqRJdF
5o/Hlp/VajwZ3WqAijz+/GTmyRxzuBT6ao2horcG+6MeTkCgplioorG+oY53Mut0aEJjENmgQ5zJ
3PYxn/giyuqRFt6gKMNEiMgO26uskPG4yC1S5VcqC7MqX5ZCV/Rj1kV5/e1xMY0/vedvHTTJ2WjD
whZHlJOwlpkvaXvfrexyGr4NVVNBCew2sYGPPfRMWN5Qsc66KmhSGqNpem1eoiJon8Dnp8nCWXbo
CGM2DuXijMO1PZwst6R1M9ZSf8tTYcGHx/BeU+91o92M4pz5An6/Dlp0eGSxyOFRqyKriDh1rdjq
Eq8M4W2N5x9DjMqjKe3O+ZAUOnvCrZh16Nl8mTPFKFYLKBCWchafBtbnhcon9q32qbSy47ipi7R9
X05NVOSLvhxLCGc5WYdreiwzPS7dZBqtq74o/LNaVWkcLLJpssfzLCzzxvdyZUu/WbTCttKPMlPB
lC0oUwNcIrXikeRv7Eml+NYk8vuyfMJMCarOBw+Exm+c7aukjW5JtHiJmceAZuZll3fFV0doEYtF
YWOdpPR8v1WqWpDJseDa/XHjPdOW41p7504K4ru4NPQNk+Wq7dnTNsTnXhzbbpGMCEUIxULoT2qR
DEmd+aEuvhYVrKg8ZnXi8gtKQjaes7odMR3K79LpSxYO4+h4bVj1ZbiAw+/lx6CcfOu0yng8fams
tpaXbiRNgjDwLkvVSdIKA4+umYIKjZ0juo9FFSfTlymVSZ94dpqaoBVh9gGQzlWIN9mIk32/uNkw
ADsm4hEv9WQHjbssRM3qlXRag10yBBESjPLu9soNrLH3XD3E+AqN5AGSR1ZucoOmEFmyHmqZl8VK
dRXprjjTU/O2qhK/8tI0q2i2sAI/G04DjuD6Z+7mPv/S2R2BkjlugDyjK3ONFOVx3zD3mph9B23n
yPO5I7F0NlMN5o95QFSRfp1IVleBN1DbKWqv17FOz1hb9nAUj99x7o1Aj3CbEsRtbPZRP92xruw6
7DPW/8mm1ihj33Lj/mjtJAjesiuF/OrHbIIS9rRt6uDCgWOBnj4uhiHJHhgFw0ms1EGswJIg5ciS
H7qjiXVtaSmZfcl4njXMa3QrrFtdhiW8UZjUOTmufEdH77vaDeBxilDo4DhwG9ppD0eZ92nnNTQo
z1PflVcDq1J39OqeyO5j41p2tCjFNOhzKJEderHN/ajwuC+JMfbQhh7qLkR2cebHSWMsvwPD8c6c
HFuMHksqNnQnjz/x3K+5WFCzzZEd9O4sFdQED584kX6Y92XtfO7a3EYSK6qKIontJqO36Nfh/DQk
/QC1HRLF8BI0d5mtJQuj0qyNe+pf+YM0Kk3LaMqq06igzLjIcqptsirTrqijk0mMCazO7zOTU5PR
zWCdDilhRo8/Ep15NhcZkIuwCa8GBLFOP3PVJcuzScc5/ew2IYNtNUVgBGgs1hrTvbNjkHUjZPPD
wZg4fKVxKVVRItBYIUEaTwZh3tJlgk6pVMUOP4361MxDOfZaXvrlgE9FITOPOAaZrFeJ5VRsVbhV
x+rFiHiBx33i0WYVAB5NERyQiCOJ0JDLke89RKsZEuKkrR4/s6AznqqpSqjWlE6Rvm5sN6G5Nza6
nL44NDfxMbM0ASCDzNJgPJ4ySZpgpZjV9p+RpVaYjt6JGbSPdRO8SR5ZCirG+7Qw3q2F2zyNaNHD
rTXISHDDqPFt/As1FsFUZAHHVDSNE1rNQqRtDJMIFY3xr838GFdoGs0ey7RnNoomMRyphUxbuCg7
7Z9SXdJPXI6ytD51maPhHTbpLQ3doUsWqCzDIH/KLczCkbklB+FObYQl7AqdF152rJG1FoPzqW4J
NKQZsTQenSD2Y354XHAtjv3e0kPtyZSNmPC083OkLHB6mKW+GtLmvSNr149XfsNdOAMYZPexAmWJ
CJBZMPxmyBGotrAFZZ9jKofUzWErsCIDR5AMBggrjghe1Bir7qOtMw1JRJIgNiWyMXXq47PNFXvo
E/HwJgjASaAZHF0t88oG6WBtBfYwfgrDUaa+17QJKxZ+b/vxpaQTr8bjMqxk4XqKUhWHXlWVUfnG
Tls2CK9AtmOdV0Fm8Qs/Cx22KHs9BNd2lNqnvd9yuUycXKc3PE6n6mOmZYafk5lI2r/jHbGHaenG
uRLFokT+WLervhdud1mVoT9oT2Z2Rt4yuyJqmeeVIot4aNrK9/TgllPshXlX8WERDEkHY+imqh9T
b7BEzOOVoqTlVzJtRh4s7IG0fXtSqD4kPvI3P2jOmtBBZrZwprSfJpS1UMXibEhGv/XKuojlqlNO
wJYis4bpUy81jb60PA38JeMNJYsR9akePRk0tVqqiPbJIhBpcIomiGZZarufzn2V2/YJ6UlIV4FV
u6F9XCQ6459H0QWJ9Vlpexg+Dc3AmgurbnLrIyKG096ISsrq8+R0Qa69QmsS1h/UMKXJiR+B3VhN
mruZ9lSiGQ0XTjXVpfuNZLGb34S00N2whKqM5a1qm763F0na1yQ+bfy8FO4SdYBI5YmfWYm8VMSx
kuSkkwWt0/A2dHPWYJYHwtyKX0xMd1DpiVR1EX7AUQWNtI/znBeFc9YqPwrTt7kYkjI4jrug6bu3
vfCDKFr5POtb8dHPKSvPZMzDwF1BVyRLvKKbbIT1tHajXnmBxWXZLEO/muLxrA9qK4xO+ihDtFkk
qudwsF0RteIPbbVS1GdQjt7yFz1D2kIu2wJZl/KakbmDfJdSx8FLs3nTiqIU13BqIsftJl3z8tvU
lop2b2JZFQE9JYNlOc5ijEXSOidDHpMs9QTvTFy0hRXhcQImEFTWgz/ilIZFLEIlgndjX/SF8z72
rbhPV07CLFqcJe2o3O6djJmIlFcqZTgJp2pEmHxxAt+3pnPO0xozZY0lXPYFvHYZinOL+ZWTviVR
GZH0fRz3sesf9zEcQXCsI6zBVwu4LCPS2FmpTY/tIByjcmkXSVy5y7yxLZH/QQOa435ZnCr1uQ3c
slxUKL0xs9RtI0SQBZGh+RLIj5TFK0tlcnoe1nj6RRGSnMlVHPZmxljaJHjRddhYV3nmGJfPuyZw
nYXqGw0FmHLkGyeNqjJ8rtg8atiICdNXxvi1FwexpPZxtzQkKDJzEhl4SMFDKn4n6WDmOecqBpdk
tVYFKKw8cUN+W5YoaMpVFUXItBa9S0anXERuKFoLCPK2bL80cd5GOebLCid9ErYTJ8OFGztG5AhI
F9OVhGbhDgyXym++NRgFk5VlkBejhfdSlZmp6TqCjyLEumUPGTqc74Fn3D5PVTFWfgPhFuI9MRRa
XiWC+4oteK9AAHmFExLMxVZ7/KlW+EontszD+c14NxkttKZabHNcJSZh/sVqkVwwO6qsq+1UW5uP
7yZ58zkwBTS5cGiRQQCSW2H3LYlkEVUnUc5GPHRJJ/yKlxdQFkT2FQrwQCtPbIDSU9dA1VB5t1Vw
lhM1+sIjSdiN8p3KWo1Z6miW4iO0AMdWLUBz+J3yEns0SW+Q4fd8YKNOYJff1GYGdQELgl/bPFNI
I9Roi0LnsienY+ua6tzeQLtRD+knKeZH8ggjjoWTmocf5BhCTwNSmduEPJR4c9Sl7YSfJyvibfMG
T8rM9G4UaWrHFlLiIc23kKiqMQ6rGwzaVTehEX0zodbUT/iHTpnmzrFlizyJzyb81NdQnAQ2SCT7
uI9aDZtWcWCYj7oHvlHn0PIbkUEO9akFMlY8fNUh2X1Xg8s2X0g788K7wMVLmtvGHLJJGPnzVgZh
/7lNgzSIVnng4nvDkpGAnSb16JDmnG10JYpr1Tgn2ylXcVdBnCFiCb4EEUDj5nERJYjzHSknaX9G
5ha73bIorSaPFnYd+Li5iEMchr9s0gLcZgrCAJQNYArbM0cHxpxbxFe8l4ytjN1VgmRxGN8wVaeD
Pm24trNskSqeZp3n1wFoQ6JIi8+HTVnjBUmjSC+zssV/x6wHbyfsnoAqKsHlp5dd0vggBfoqxt1J
GOjui8z9AVWAP05G93sFVx6vBlZSeBi3CtPWPU4zhNjseLByX9VnQiFUDX/acojhb4JU6yQ53dLJ
cZOGVbxqwxT17vXIa5y7elrEIabjhN3ZTKndFBNW+33iT19Y6Oq++VyyPuzlabN59EEFNaaIFcOU
4ImSoK/FsZxsAi/XVNxMHxkKozXgq4yKb/hTt056zABpqXneJoooXiooOD5fRmAfLS9KJ/DKaBtO
cuWBshhldsEKUuETciSmhu1EW0OvNiTLRERa+as2LyufngV+OeE7pg315qMsB2tYCp6AovRJgtI3
y1A75YsmBTEhzrNEGntqeB+BhA8St4GrZNIfEfPqEZ4mXqGyNZPXRsxQBbR1E3DxcZoHGI5dMHjK
P3ukZ771pvfrqoouFYsNSalbhLsLJ/GZbD5w0Fijfzz4sTWGK9kXIq2XoC5wqJ3ngASSX3nACEpy
BEMF8CeLT3gqmWcmbGTCN+pW0YpA+TYzGTcaTDSL7Ih1b/pJZL7zIZna3rqqkEyDVZiKUsmv8LfQ
L6svJsxAzG3zDH6RW3D+KC8NS5VGyFeRWatM98VXqcawJN/4kMr0UsqyGP0Vp7purL/6iMSDf4yI
xlLh1Sn4b2vhpsSpvoCR7JPmkx2UcRAsfDGycPjYO8htyhvVRV1J/6x9F9TESZW0XaYWFp3q5MvE
W8q11yI6DCj2CdHIKR1HqJa00PIsVnTR4U3L6Tynx8rUsNw+yQbLsohBEC/w+x6jeaw7d5OmnfF/
agyMN0H2b4w3qjPzifyOvfdjat4TxLbwiTEYzQd9BnYiO0blbtY2otQvYMoBskX/cmpGUhzHMFRj
lSozV7Yqi5wSnkih6QuXNhS8cadWsKiGsWKOR2hlu+/b0Al67fV2DsKej5Ov6Flf5sbKA2sydGCN
dSK8cKRlzVk52dBvbmP94RK8pZE8ibDS+HV7I1EphLQSqmJdbSq2PIonJ/HivGj5h2TjsJIN0Vii
yRPaYKWlISHrSlacL7MgK7XvhaVsras2EgWeuemxite9iWhg0riQD7iH06VGrPbO4CydII54vmiN
kRfULDMu834wOun4E00iT4R1nmXHYZzCGlebCQEPbJxegi0a+F5eEys+DylLHfcJ4mtW0IPLgX+A
BlM4N0l+opXDBmsI4KvpVai1hNROEAywhl7DzZYWNxaUdiBeQq+LSiP7E9Xdw9rO3B5dMjiCYvO7
DHP6vWoHbfW1A6pq4xpjcMCQAnUALOnxW80IdFiTjZYC3AuUFf4rTVl/b4Wqd5PS9ZFK7nTETgat
F2Xhc/4OR8wY7VYyNKC2UQyENa84INs6x8dleUghoHMO+uOiic6VWA6HntOHsvgdo6Bv4+AKx0PC
jUWCmHy8rvHrFMeTRur81Dz/fEMcxALiQLqKglxUM14xCSubpJntfyyHHIEiSBDxz5wxgZvbWvbj
D0gMbfdjecc8oTnsXeDwapdiO/2cyBzSmAd5k8qPW4/Rh5Mh7UfJRiFWA6/dbhUX/lR9aHs2xsus
zY0/ZxVcg1VPHPHoCYkeajokQillNpQxRwn8XMF8WWxUttU7Iys/phuj6pHXwcaHNvHh1yO3iwBB
yNsRlqkYggNSCys0gsQFK9tp0ZWo7FciY1rY3gDXMi7g6kt8HPbhk8toZKgnF/1mPavYuNnHH2IO
I4DDD3LZ6CoDJUvQyPRQbxB3y4YOVncZ1onxTNNdIlTUIm8/jJbbcvzgyPOpLoEFELSw2dtT+80p
Iw/v5wzIRrA/r73chr0hCMvYszU8q/aqGqc9/bP7gfI3557BMHDuDL87nPa+jbLeBxPdRfHlJiwh
STZoOEkKu8jr0gSMx29olvfuqSkUAstP5pR19KNwMJozPrMfpyGqJpGcOrlVJWLhZJnDvsoKBvOU
Cf58K0DnYgUPhyKhyJy7usyn2dgGMjjdpCKdADsCPaJlhpfHn2rbinHvwcAV4lZ3v5eCU/5c7OV7
iJxtY13GicL6pJqoHdbHVAymG6HFrv5W/1VPOdbQF7oOwK0qL/MnVIteI4KGZOeI1mjBCRY6KcD8
vKUc3IP9PvNFEOjTEbmB0Jf+ECVkGBc+xZLTn3VZZiiDqpjyvDzO0naizcLWtqyzpVsJUG1v2UA0
k+/VZj0vkShG2Ds/z0g5XCRB2Cm0zLSdjAg4kRitGqcoNJwoW6ZWXACKbYLiWBgWeskmrUCG7iJY
yDs3tik1kt6G6+7DjMJ1ozQ0aUDfUQsJraYu6oSctvgAUizZOpesTk0yZ21ymwKLo7B2u3DJFHlJ
3WRk8vK6Unm0lIWTxq23ozxKhM3Q2yYydxkUVtZ6zO9UuiaIO2UHZgm1RSLpceFq3DJLUFV0b2ys
VkTBIh0yHOtwAj4/jdPPDGmvYpdybBQvzmJpW4YMqLsKPOu4qcNUP9asXIZJm4F2BQPjYJXBi8PG
1f7CanXQ25lX4rdSBX2vSlU4/XFQwrjLT2JU3aQ/Yb3BrGghB7SpvNRNjUWET1EBtjlYogkJ7QSr
sCoJiRcZQdL514jSs3bfCDn09CsRw9i4l6DN/OJDrlSc0OM4ry0blTB2+A7NAq1cWEs/zvUIbJf9
QKdq9GwLzES3QGpGhLsY+ej3bxNVN/XkYTm6j1BNK7fCumgU2vUJt9Om/ybtLBnDpc+RcOde5uRZ
9UcO5sVqPXez5Lb1RSXWwwP51s3gt+NVHqaStsii7/IsEN8mTxzzxgSdjWqkd9lg7qQJSrZKoSOm
8LrKlhmBJwu0AzFoklCvT6xOfYIT1+5VkSsrXWWRCIQXBkF/JcZIxMsx6v2TiHfsNLLZdJZVQ3cK
JkN/dCpJF4MS4aUTNakNzrirPvlQ6lMeCF17sL7wW1wV6R+BHenloIiPWjRlzQmKXVBKNBfnbmF/
1QnMMe8L+Vb2UbF0eBgCXduqVrEz8ONYR+27KU4b+xhZeXPsjjZLobEyuw6L9ooSXpxX3ArOs65u
jkUNChq9L8Fpp1u1DFXvfnCKsMS6fhHdRHXpL9OwCLyR5/lS+Kp84040W41+jlXgvBAcX+2O+YLH
ubPq8ZVnLuqxb9Wg2xP0Pfg3pUrSk2Qg6eSNKharMLb1VcHBzXspKJras5gOPvfD5K5TKxco5dvs
U+/S6Nimjf2G2yqMPG1Z7C0HTbeqmhpH1cWO/wHkYYR+pYapG4KlHtQzpCAfOxqH0aoYc+uY1Fnz
se44CAe4gmU9Du0bVldj4omsdxe+o/zQ/SPqqBrP0IHQXteUx+RYt0WDMifKwtHr8NPct24jnGxp
+Vb1JlNoR1hy0sQfho4lqJMyfS7qhpQL3w312o7r4u2Ak1XPa0mMhvrCrKEGXf9mQDp7YTtJdwb2
23oTJSykSxfe74b0Pcu9aXJJiLK5sP7si7K/LS1rWNCITOu6jjX9v+x92XLcuJbtr9wfYAdnEhE3
7gPJHJSp0bJkWS8IeQIJEAQIAuDw9b3S5XPadp2u6j7PN6KiqhQaOCSxsfeaCEWBhnxw2yY8uW2v
+wqKKeMavc1iOeWOjawKI93drlGBQoyRqvZz0icnhE31+mSW0exj7eJz1sulAtL7nM3r59BReptG
WD5+crYBtBh2FVukL5psVckuLexwq9vUfFz1gp4sBL3NpsoJaCBEXXQs01XgkvQNzLSqkrgfDgpA
QRWH0j4s0SAepna1ohbWsqexXccXs2gZV+PilppGRvOK4/zAuJbA3LDwlnar06Wc70k8tX09bJ6/
cam3CiSPfMbb2cdKax89EJAIVzo2Ze1MSE9pN6RvU5kv1xx4vwftkDoclNqKumDEROrYdV4Gqqv6
SJA3E2AYaEr0Z7zK+DTe53Mu9ij0eV6TbiuONlLtPXQ60HbMrXmK1aAP3i3RgWufv5mEPs2Yk5+2
UW7lYdTpWvFRsq8rbsihtYVzO7SB66M1JKOVSUcwtoLZKmy9v8qJ0IcRfWhUsWIiT2Sw5FOy6OQ9
N1R98pvfvjo84I0vVHyTQlhwCLFTNOMy2kf0l0GVzYO/DswkXrdQDYekjyiUWYCTb9s1TLGXLahI
Ie9K4EGZyI8FiJlaTwM/iMyZJ2i7Epy/j09ROCR7nifTR+By4z0ZWnOM1p48Smm2M5v4uFsKlFyM
wbK7HdLQnoxL5/thoua9Kcv0cyI8ikM8rv42XSUWDzCtuyix7ryYYr7q5iVRwG3K4UBzmTYYj6Gw
BOxBrrbA0GtKW/OwxWX7VAI6+ThupX2PDZ8dsdiKmy0KLDRMebfvCc2uwXBHSW0l6ZtyW4cEz7sZ
9hsL1L0ABH/PFqXHGsqQcG9mPn7U1qUMw/W2XRuSujOESgLogFTvWbIRiZotl11SiPIYgfOrvd7S
u9KzBMi8Cb4ENIYG7XrN0q0j9SoX9LpN4QBpl9ciS3xhdyFe2dTbqieaXs+BZvdAWfrbIF2H596a
N/wOA9DbRc+TRAfDXcFvF8Ihv8x01J2I0vGrC6ib676dwxtIfdxTF3s/Htq4T9KatFFxTqky5Z6E
ciAn2Za6AY+bbpUH392UZJNFxTdLfCUTOtyqAHz/eQ3GAvc6D2drrkfiQfREi4nmqyEd5V2ypMFD
MZBO1/liWrVriTbvOOu83IHyXduz7ITqmsAMGUSIlEbBofDTtL1by8G49nBpPcKGjAteuyNw19TM
xElgJjd9HRXoXOpMOupvgJbwqU5cxN7PxabWWoV9fg25Ho2aOUKLeLYYxO1z1mH6M6gjRtssR+PE
BsiKjt7mxSmLl3Dg77dkpbGv1mUMiTvFKHbhVZmCETiM/TqYpvVT5h5JwASHAof1xFQmoKwXdZCS
5bFLoJqp4jbtH9QaBdthxqDJ67AY4/B6JnwZ6tgAx78pepTTBgK5rVFAtk48tl2NiFJxssG6TPyu
X4OcbAlu/xAusgFOI8VFpaXjTN5Zm/LSNmvO8z4GwD4prIcS9GbtojWWuzRyfXstWrCzlRwA89ab
XcahSuQK4qdwXByHLs3UjoEovBEdYNKGL91yTFgalU1ehm0BSIyb6Eowo0FHuqxYq3gG+53b2N4G
GVmKWnKaTlWRigRQHDC750gH5osnaE0So9f4oBSNkh3zbeziGi1cG6ga3DykaHNVtPm7NUhVgcbM
lWvX16ikFj+gwqBDnjGK0Fjmu1b3usrYGC1kJ2QRFe1Ox4vKspso8Ll7Apkr6ZGPZfrGvH/dtpY9
sVa/MqIzXmFMkI8ztB07WlJzCLF5hCgSuQH9VWznfo37W5N0bu9bQ2o96k1XBWSaupIyk49m6PPG
mHytXNmlqK/eys+W0W1fqB40HlvoDRjGMqyjZZrHZsNmk96TqU0eCwiITNN5YD14HvDAVNDDzV8i
pcWDHoep3E1Fwa4nNahHN06W7dzCPL0CasyKKpALuZKKj008jP1ejDR7HEQY7Yht1VnQLLiJxZKe
Yw3SUrEJ5DXBWNTEMfVvgyvcYVviuK/wnoleNiHx47TTUa5uoR+c7ZU2M63INIdLPQrG6zSfvK5I
JCk0pBBEuqspx8XtVoDcjxvF61EpeO/xwMGvNQaLcq62VZhb7PLY/Ltc9E3H0V/gFOg77Drd3hUk
r92g22fesegVyNuyh2iHHFRI5L7QBb8PeGhqL/P2JRzkU8+hBGMY3PZFTPlHNcdWVVmi1MckpObk
4oQuFTULL+sO4OiJ6hgXzUIg3N3iawy7yR3HWHLyc9R9Fm1SvArKohcRJfO1B3PbZHpUVwkg42eA
77G41LRFVwkPx5uc0gR9K4rj5SFMP6fiMgyvg7zs2ks8fVK+DLpdn3cgQgEmq/xqyIZO1ZPpFguu
aVMAC4uZR3XSo45UedDx7KbXU/ypbVsrqrjHOVS8L9qyFvi7NeAvPBPtqrMrmbu4aGwLIadBryXY
SWplP2hMbW0tdJKEr9h4Z1ORoJz9MbAib6zmwbEbs/jpohvYR5sXrurWQN9l2cI/OV9qbA+YPPfK
UaihFM2Sa1B35qxXiEoqw9DSXC+T059EbJeungAz+qrz/fLZ2hVrBYsSc5rTQDG/eLBWvgIj53cD
98kJIDWDZKpbNjTzkI1+RQqcp3tZtPacrpjfqgDtiG16OgbZLhglNL/h5rNnO/X9x0L7pRZTMjV9
GIzhrZuL6BHsWkmgCkIPV+V2bvvDjKbqhOo3zLtlbFuOVo6g9YSKI1C3STtHQe3oRYm3yjDTO6M9
HAZQpOAhqtNWtjwVfs98DipFipoLNGlmdxljfU3XsYvRUycD3V6GyQ3iLlbRPDWYKqhASSO52nRt
Isf69RCEMR/Su9wltKxENHbJWw/ZaDDUPigXTvcgzMQS3ohW5YrUmLaXVFdua+Xk6gIbbrY2Lfir
sq8c1Nzp2gx+pVKc15LGSVhPDgOYvu890KGkWiDzJm5vnB67F8ZEqlgzY6mARoEbJxlM5ZdR5XbP
0KsNV651gfw2jdPis10L/ZMcdtkIru2RhjG4l4OGUMoOjVnTIOT33GmBzyENIJdyHEpmcAAeMndc
/lcZkCLEfZz4sDZEt0v2koFlah//AGsDfSEcbE8u0Ggc0UWfYW68UPfQC1x4EKzDrfjCUhou+QG6
6g3rbYwm0n10em6DthpKAF0BJlvK5xxbBMqxfXYtAIXy2qKhXG5DTsI1rR2b3CgOG9gtfFrY8rji
n5LSDV42WW/dOpwTh8vbqk5BZTHVEL0kkj4mNtNdvsshVO2SU+jcuCrokDqLHgezAxv3Wpcc9Tiw
qhFQId3EEHOhddcEFXMlHZqoMj10tpDrqoHCeiCpXQ1JlevndMeGJe36nZ6huCHADgZVXm9o/cod
DfqcggXzlGhXRelI0l2xbkl6AO8nn3Xp+qcA6hpbxQrmsyp1WDs7qE3kl3AQ6LKgfm+N2Kl8Im3j
DXQqS7XFI8jHLXfrd5X9iXTM3wMs9UfgwN21CmlSizh3NzxaV7nTiYRYyxMQwTroHzlZ5uJqRAtX
VMmg17RahlkMB2NDqBiXUs8DzDlefNFbSAVKaypplWMfdY1NtvXd1AXzggYh6HfoQDEhUq6z7GDy
1MqGynL5FGx0WXUVsXmM3pWiE1kz4/1vnw2i8E01cY/RYNgCj2nE8KjdoZ0w09G1mfBfWLBcEBd0
1PFQb6Jle/i0PA320kUlxDnxSIaahqlSu3QNp2M0qeJj7/s0muqCxkzVABS7DBNqsU63ssxD18Rh
5uwLpA+QTUDDCpVdDU3H6NEgRTF0RQC3bhkmb1mlI/rwmwWE21LNiSh2hcj7U8AmBSm7y2CugLZO
S0g34tVNTTlkBJRUYNsDfAv4YIqFBVUCbd1x1P3IawfA7NMGwQKeDUoeXBAqXOem93mkl/sVH3aT
ElqSHYe24msA8RLAQ67ZdYAyPL1iuJzbh4JLc+m6krg7ooPJTyYtsu4TSmSyHhKf8ndqTugNZJLs
CzMR7nw5bwvkatQBGdm2bql0F85P5ZK5+9n0LS4BNjaww4VUqKaFhFlBZORdBPiwaAhX81UE0KJr
ZmhjPsxJCh9hJqb0OKScQ55osseRMrW38RC+5GaKKlJAh9iafoNCf9rWCpaj9RaeyrhrYjd5mLr6
AQJ50nnir1huoE6bhg1yUEbnBadL+os0AtNwrYdijfdgiMCzIl60mxrmE4/SG8Dv0FVWF5AXJmwa
0RQM63STOO2uWRz5sgkzpos9hBD6/bwUFqpjO+AqoQYoXlPTlqySaMDvxuDS8U5lWg4Veuq1q3JB
CeQoYuzaBhs6h/IKcMn9JoEAVFuudb4THgK7Jgllt9vGBb/DMsjpIBuRuvGJ/jZP7bCL6bTUs83W
jwWqhT8vdjC66UdfvpsyYx0Ol2UjBoIOKJCM1U3S0/hctr0oIBOiq6xMRMk5CNr409p34rQEerqH
Vo/X0IDFb3DFuAE8Q0HWussmbupiTru1cfPKp6o3paU713Zlj/prkv7Mo3jN9jafs+eAtnq5BXIl
EoABSq5Vr2X0sSNQPFQSQoxbBYVJuCvmbMVQQGK4GkYaZnInI96+F9li5hr7Jro69OdNm5ixvNy3
/G5OZsDQSazobdnL5GWEyoJV3vUfk0mqF2OVqpByDuwRikoIpZjHI9+bjyyYQ4beagnqAJ3HjXGw
90zAXV4H5oIrw7GoG9OJ4s46q042G+H1MIW4Bi5QHAMals9AjLsCjwHLP+l4S3ZLGk7vvFnjK4FX
TcY19+V86dZCCenMAIinmKbyOCXtkDcbCdA4yY4shyGLff8ObtmuMQC3GoNHPa3HJHM7tC/ReVhV
C23gHL20dF1eCLVRpScXwjqZiZ0se/oNsuKwSbPUPpVo9w9RSqNPCgr0lxC/klXBghsHyf8LPDfl
zQKS/6C9xaor3RsEyvZeu3ClVWlVGGEdbPeEBQIdTZTKA/YDM2DMmJKmLCBOwW9fz2NsPnCAHU25
YFAZ4SneqqWN1HNQ9ukjb5NU1ilQ/SuthwhUGJSWIkk+rw7ov9kJDTzIfMIGJaRvwIHDxfSCiVZJ
/c6kk0qzO8vbEVV+KsuLNsmM8D9DJLCsXI7gGkA4qrt0hZRmPcwxvBpxk6hwse1V6FrJtysIuVf7
RLtlzj5nQ6rEkatS2rSmqQlt0JQ+S2eD4iWgZgGnBX0EJ1GXhw2Ed9GGtrEM1642IjfhcuXWBShm
lcdLtk/TYS5f82GwKCqjFv3So45lbZg16POgU2iCNWcMgpYUGivIkdHGQ1W1wguNRQMZe5pBCtpq
9TUcg7WYGhCaEOrtJj2vogVj2TEBtZBm9CIixzM4ggZhnG3h+OCT0mKE6ZIlN+ZZlTP1vAERW2Lu
g2WoW/gt52pyqplmpDhEu1Anbho/ObH5aK3wV3S31rNK0ZJVm25RGY4UNklOaiDWlytJcxaS/tCy
xRfjBxewLc6qjpYC34MWvsiXc2AnDMxnvk60z+slJGXh939Dz/1qEAH5BwM1gVcWJCdketnv/qYh
xMzBF00+hxwukh+sd5yLDPSTSSSD2nMu/SDrUKYmLqrC9DAiVT14lKm2ybAUT/w70fXX5/Uru4zT
QupCDrsq0gpBHoIr+pUz7LIV1iTWFV+E0hdvk/xD+CEF6fEgBgp02d8Qlb9y8pcjwsaNu3HxDoPy
vWQM/Mz3AjQsbQi/xFf5xxH9H6qaJBsMqPmpaFMHEZwPlwCWj46DrPzjo/gRoHD/ByP6Rw7AZ6Xh
rGGt/e3L//deSfzzfy+/88+f+Z6V8F9f4XU/Rk3qm/3Ln8LLzy4hYtPvP/TLX8bRf5zdJUThly/+
lOfw3yQ2vPs6ud7+N9/8Jc7hl6yRf0T8fI9zANcNn8U/tQB/CnT4LZbwpzyHP37zH4kO5D9IjKUG
E2+GF2WFBJ/gH4kOQXF5mUKONIcY6V5Y9glWwY9IB2QtlpCy4EMvoC6AWQpPGijlS6oDAvbw5GF8
+a+IiH9c6C+fJnIsfnz9c6rDr090hj8dIdARUdwR/h9nF//6fJFkzQOhA30su/5bqxg5BOBLq64E
kPLT3fkfHukSsJSEgKnw0rDfjtQP6ZBuS4QjxZBGyhDO0UGhyaWt+xtDzL+6JhyDYLkUSOUoL9//
ScfEbADVjBb6aGcBwtOFd5OXHBPE9vy/viTIs+IUKh4gbzjWrwfyRR8RZTZ9XCfxTfTiGw26bxz/
/XcOk5VphIwPjK2/3TlEMoDwgoQdhMBMdgTmAOQC5PAeLt2/cevwrKLygnopSli/f70iplFPFcaD
o6cSIAws5xVVcXltYD3764u6/KWf5BeXB6+E4R/u+YuZFO8w/fVIhZdlYMmsj+0MRgKT5LuVLc9R
sD5rj1b6rw92qct/Ohgq98UbjsDm353UAToQrE2ljwRYTlNM8H/xcoQJKejewpLJuoOOD45HGA3/
+sD/4lG8hCVlCd7PirSr3z86zBku7ttBHwGZAE01Y1JlJBDPAcf//fWhLjfsT9eYFTEQcRB3WNW/
3tDNcbd2aKCOgRvNUTqN2TwO6eNfH+VfXtBPR7ls3D+tLXRj8Ne4HkchS3aOzfLs5TycBvPv3bqf
jvTbUz8L2So/4EjQoa8NFOdv28XA+j9YXpcXpfx266B9hASIkAIC8D/5FRWVcA4oLY/ax6rRoQ8u
dIZd7rdUrjtCQ9VAcg6fLDSaxxC0fsP7hOySMR1OF+NzjpaqWHblwlxt1DB/LtpO1gWnyRVwqwiQ
s/i2Il3him2Rv9HFBLxeb+DAYgJ0VumLP7WlcheKOa4ddoxjsYzyYTUk/iCKWF1llNNXL/3azHLJ
jrTYYFVfB3KYOZ5nAdcUq6cVcFslhqVs/MjSK2sxEDrRDzsbF8OjDXh6Csk2f8bkTA6RzXHueYSj
8FSd53LyvG4L8Pe7Ne3DT1y0Qd1NOJ8AgSZvEl6+Rnir94owfcfiTTUWOtK89gmlHMr7nixQ11hy
yKnR+zGkC9zFrgSFpoMaukoJbysKl+SFrUGox5AeoLi0rBt2eY4tALBStLdoi23t4bA9pYjUOHCz
qTPifFRTyrE7lEQGdQET1QfoobLzwiL+ykrVP+ezgNlzSvTHMZfxB4prB1syR/qjlqnbcE4eMpK2
0MTWSQIJdbXkadBVkO/2z9NcQlMSTPIhCDr7SnFrzi0fNWBV/i2M8Jk6nscfZNl9A5VCH22+qSs0
lzj7aVLntY+V2Js+xLyETLW+veddvrwDaZVeoaLDZ+slfCEM0x/agK6t+tgNp45B4QewjXW3LNHk
jsPC8i0PSHQbKY6b6PoM5vpgLsvq+2PfTyw9AQ4rr9sct0wAf/xAXcvrLW3XGoZt9h6aFFwSKzrx
Cv4AWyxsnA3NWg6NGBzhW602k/dwH8Whvomc16TJgexjptQB0pwiP5X1AOHiVuXhYK4hFNg+lFCj
vF8GIb/FRatOuMYVPRoqZxgCYoJShDyrOI/eJ4PC85OZMMPMlGagA0nberV3iyTXkDsklwgifASW
AueBpE8zBTWDCGpI2cjzNBosuzTcgtqn2OKAd5YHm2jvqqyfwdTAWMn8Ac0wfyNzHOzJgHWUFwpz
fkd8f5jg+Hk3G+JfNrOJQ6ad7fdzYOIOEtok23Ybh7j5omKaXZWD7fm0ET19iTesrRS4R9T0czY9
AU3UHxlPs3Ox9qihcEZnsJEEySkPLzAH7BxBDRYkPWUtE68jTHunhbJhZxaMasLwb2DxyTWN8uSE
E4n2EZMrxsFpnJsWdNItE2TZAbkn4KvwCbkEW59LUNXaEl5AuBPpI6A6JxpgJe1XyLey4yBykL55
m2/X4E5f9LT6QyKVBOcCH91um8vhBAzm20QhCxkDC9A+6g/EsK+w2RZNOy2PwxgfrfKfHIyHoC0g
uHNU52dshcVD67AoowGnBfmzv/FQa+yYwDpPgeVUsS7EhzLS2zkky15uRV8zUFO2ljNM95UAtVYl
tsdDjaq43EOSAwYBYOZdgqZyPyLEZydcDwuo17D1TxwGd4PqJmfrD9Fl39UprjuW/A35XeVdOfPs
rV+m8iHxNrqFZC96z6FTOy0OT5RAQX2FaRWRY/2qGj/g8rMJoulKliO5s4ObP0+BAVPFJtScNhXl
Q5SD8cF8/QawrARfivoBH2XxAEgSzJcxSDso4JgAnefKB6qEuY5mh0r2vdNyxIyHPpSQLawcRQy6
0CafcWijFCIUphKxBFE0f26z4UoP/VAxAFh4gmHyNF1/l2ir9u2clPgQpL6bLtaITsXq3EOihEo+
tq5DcllaiwJ3pwMC2IBvi3bfq+7cdh+tKKOv4Yxq5S/PSBZu0a2gtrvl2cL2fgXxVMzoJKogsNkt
Z9l+QqBK7RFIBAJpQ0W0CnDZlqunbsEd2go6NEtYwC4RTHPt8Anzqg+NOTLsBu8hYqF1CWDjRDcn
HyaH2hMwVA944HaD8BL3nCi3T3iGjAmIkG8TGoef4EGzZw/rWS2UuyvBVR4RQeYPMLuRAzJzghtr
ursEfqKXgPPpbl1ae0P59qELk/lDKdayKVfVHdINoUEblEe7oYVEA3w9ve/Fx2I0sumS9ptilNWp
7Z6wnp8RHMaOcamCHQQsY23DRAMOmsArq5UdUNw/BZlyVVxg0wP/nF4FsDo/jwMqrxlQcUJZRu87
aMVUjdgzANbfi2yeTnoPViPaY/aaK5FDSYB9G2wasBF3lHGWmsPQkgoxNxr2rolwpDn0PYoZx5A3
4hHhRNYR+K8rRHaEpCp10QHXNdI0qx83ZMbopJOAj0cLqxBCg2QFKdjTJGMJ6jKRJ1XYUNeqdOMp
6SfXuEhCCdAgq0EV+XkF1iU3bD69Qf2TxQy7Qjx3cxMK3gaHFPqV9jRDKeuXKpbUl6fUOzVUFAwh
fP3oxY3LK/gsi28wDrdlVXohv+osZ1XUseJqKQsd1fNKzITuJgt3F/KO4x4UAmAYTGz2fsgL4II8
BRNYI2GF76xuTdps0Lh4wKfR9FqKUCCTZ+kfZ54ANgK7z9AhrDTtYLpd/WnouWggrP2Ulg4OQc6r
YE1AfWRBCxQL6wuFwz9kGQ9uImRH8QYEwYK9Ol4PWKdxUik+QffQl/YYj86Cg6VvAtwNsONY7OJQ
lQ1SJ6IXCSfArcMeHUHhALnOkMbwIZM+2W6xXNln1heRA206BVVfLLCH90Fw1S145+u+YBL1Lc1R
vlOG7gTTUjpXM3BjoHy44KNwM9yYJWIADn/dYP8W4YcpHCHemP2Be2VwQyDQ4dcOe9o2lrop7I8j
NtAmj2d/Y5kLCzgy0ScgyAPyxiQAUBhv6CsEMeqMBZ+dLWCxrorI3w1qvyJQP84HCEFUAKHAsPv7
oMZihjWA8zEyegZKfDYCNXUu8C6k3r2DdzTa//Ud+NNkCMdBiNEwTRFlcXk58m83IPWZZLPuj35E
EzZQR7FBYTseBghMICxTf5dw9qf2/3JA2P/gqyBJAmD31wMOBg1OCqUICso4w9MyoM53E4K3Gm7k
G4Q/0PdMLfrBDJrM79vOrLYoh0JtjvZt1Ac1rNLZm9pGf1gm7Ot/fT+Sf3V+WRTD0lIUePXm70O5
XjoVgPwUx1bK9OT8JL+pZMSamu08QdQOXnvZwXiKhdTyyN56RJxczOL6TkdotDtcBFqZ4QQrQNms
0ENXeF8isNN+ddk5jTtyPRhurgUY3p31Y6cRIEKzI6OoysmCwRUS2AuFjdSVN8TUbdBb4F+HMoiK
h/VihkUI2dI/h13HX7/visMAULieNxH/nRvld9fUZXVEGTpKaOZzRKL9jsAypOJx7F7iaHOOfjsA
L2oXaDjAEb6MXREcA7SNVcmR1wE/I8xpxuItL/9E+e7/mKh/Rsz+NGfj9XR5Cf4PlsAEj+lvj6dd
oZPVXdQdCebtQxYwddbp/Hdl4E+IBY4CoAKgPZwFCPq6LJKf5mzXOU9zSH2PeYrmOQchVQ86t/UY
wxQN3ksl1Qq94m0r0PT+9QXGvznTcI/RosCDj3fGI4Mw/d1DBYUGRPn93B7TaYYIsYek4DqglLxK
h9Z4QqLqekegs3se0vUZFujxW6CzeWdXnzEkjg5gSVFvDdgROMghsrMa7WQqzBH9N7nmiKX9MlJk
yF4FdMLg+v3s/z9e/a9y539A2Re8Go/ipVL+80n+E1793BkM093b/7n7/Ln7Arj6rf8Z7/7x+z9Q
66LAG06BlwGbw3JDtBL+9A/UuozxclMEqCJZ7HtA8SWh7R+odfgfwEFRSwEf5gmsm8BsfqDWSfEf
EYHWAeAvsjdjsDv/myxivP4Cz/8vaBdQrghhW1gaEQKRfl8fbEUC1sBZezXJwp0VdBBJNcR6OiPc
KW361MJLIlwSvYMxGDIsBsEhpJuQdUXzEda1ALJL6go4KYh5xEv4AlguevLclRbc10USCeUlwca6
ZMhPzCXU+ws6jKuJboXZA2mjW50F6ZxXpMzgWk8RAYDmeBWQ8iELcKTpaSjh1qrMyjCOyJI9RcNE
aOUzQ2uS8xcyz8/R1NMc4XLT+rRZD83/3K/7zgdhAxGte4C3OzphOWG6QvIU1hekPL7eAjq+Q/BZ
d41fiXRjwouSSgUPHdV8aloE6hxNMqqbbV4HSLaS8MNmjD/zJFzfU70m+9VM7X1MoKOsyHa58n4Q
sL/JvGtgxe+Rkpj5oWrnVT6yFlbUGLr8mk/4dhGO0Rks6ZMSKquQqedvynTdl763NeRyCkoJ5SH3
7lL7KOBYv6cqSh4oKIGlUnCIR3ukOOOK+zLYGuIo+uPCp7tY+wgetbFvcM6iSSbQtKg5soJKrADn
m3yA10Ifo669LlJodyPX3rESCSlNDKl/3xRQ8dZpNqcVurotvbYBEkCqachtVeYbNFTSHsk82KcU
TS+HFGWLdoGPMQbxS99ppiHD55G5663EoMzDjx1Ix8bhWnYYt57psIYnMpunVUAARtZweIW0fj1h
BigquZZtk4l1xyKbNUgQZe+mdEiGi3GhR66NHG/7oZW41T2itdDsq/yOQWV8j9Qh2gRt4T9SJEw8
IFOI7zKWL9frpr9aZMKs1bBu+Y6OHbvfgPOdFgJxJIwKdVJGyzVyMCmMHDlt3BDQhyixLxAJDXVm
C3HV5oay82zD3j/AN67GN8PY9BrOo/vWcVhHcqmzM2dj8ijylDeIIHLX2TSNObhEiVs2I8P1xsXh
67yk7jbQcbCL5/ArIhdfi3lWUy2zYbzyGAMQ9JCEdytaaWgUzfqf7J3Hct1YuqWfCBnwZgpz/KE5
pGg0QVCUBG837H76/qDOvFdVHdV1M3rSg5pkZqSConQI7P2btb7lvrvUy88Swx3qh7iM7C4ux0BW
41gdVBN05C62m7qExDLPX9NENmqoIUNqI6HQbKA96jVf8lOOLGeoIqi6k/rI8IruEvziBcUkfcxC
M/E4tfrDbGnvgHve1X70e1DHUe+ghzl4dtZ6gemkXb+fcHrs1US3X63YfU7i9gf+nRivCjr3qMcY
dLBKFg73aYkysvbcLMhTWz8knDk3fofEdwyR3okuOzM/no/4eSrBw7wpktACzvpVeEImezde+iQY
+/a9ypR2vPUDzFOYmbtcGeMH+A+4gbuixeBgTKGY7GU3qt5+NY30WLCc7x6ZRbnVYYw1MBbuuObn
wlDzgmEArYq/qI11FZYRR47RpMe0irWoa4fZtx1FCbXWdl/NvkLnMchzrVIFJYNI94VbYv2wmZdZ
8UrRpq7zDgHVZm4qi7cFvEVY5d18djNnZ9YDrSiTMEyEwmTY0ufWY9pURdTaxeTbGEYDmkUzwOPT
nfLCwB0wjhiCTJEB06iS6zxZM59ALuVzV6rW0Rrc/rqgtXiZkzAdy/PI9DCEaYhtK0saN1oUo2I8
d7aRtOgQe8IGN+dxkbGMwJi059JSm6tWInP0LVNZer9r8CqE1sie9chUzOWk6rtHelrj2bXcNLAh
3IWppaGVXlsJmUWJG5hXZVG8y9wbfXNx5rNlavSb/fS1LNBbptOYLr7FLh/Fl02fKKe7UibrTzRy
E7/qOLvUSvD3OVk77pdYfMICRYDipB7jX7vWwkZXx2NcrZgEmri/oAD/ysVi7+ahnA617JCzl3GD
HnRo59kOqiobPvWa2yZyTEdckDZ6uynRnhLHdg8wOdVzBso16Gs335cOE/1U9gfRutBtuGCj2sFE
Ak1qOuh9rR5VKEVB7BXp0Z7NJWL/pZ7RKIOC3hwzolX1y+ho3nmpnSxCqXOLbbkGjkic/dx6wkVc
mf0cs3VskCu6JkIszt5ZQ/hEskB37BDeSz9PCnhli/HQaw04/0VfA4tX9IolMrvL1AXdeMnAbZWF
F1q49U4rE+LdPHbnpcI9piKz+w4lG8pf1c5RXpbtZTCMxJejmR576X1zvaE6Jlb/vfOSkZ3F/I1G
Z2QiuWrROHLdaH16dKkeD+NcGmEVu3eTFt9wQRp3yNhq3x0n65EpaLXrFXGXrPlthHXyOKf5w8Ln
eooXS+dtLO8Sp5K7xS48rkZ8aqpvT8LeWVL0ITCfpIa/NWLVNZf1i1msqz+PfK43NK2JfZI5NK7r
KtSkiXRuzt7Xs8WgWVKR7qe+OTcruKzalWqUIraVT1WmesobRMhlDTPHcWWIZk4P1KmoHdRShVaW
aHHh06yH1sqeLKe38xDnG6WMKEoTYpOGnaixNLyETEmazetV/VgbwKe+OsoOZbiupGHLluTVaMfl
tUICdXKGXDuP+Dj23arMbFMq1kOBthZYq2Enc/SXNZ/BlA44JFWkvhUnplso9seau3lIPZefJixG
bCp1p7q5cmRorFYiJPAqchxv3q26m3zvmKXsxTBbD2J1u93sdtrO6KG7YevheC06gw+oWMHLp2qS
vOBsxqWbVwObr4KBi1cZgEt7aU6hKq0RcvGozT63G9qAhpbn3LdjlbK66ltN+GhdPdfn5lJ3luBu
8901dfNAOExQZVGmp1VodRJKtljjUU3X8VymhXJUus6m8Iu3XY0KRvAeOhQ9VDPILtsVVudhTfIk
1ingZGGBoepdwOjSwiVX80cXs8At9/IZ1ajN9KvRPGsvsnjZ9a5qH6SWIk/vCqABvrr2DtL8fh1e
4fd5YSw87QLMsbJY9izrmzQyc2cLaw/3Z0SNLtGJ+26NR7SDHB6IxpgOCaLmCU4T2EBjUSqchFuD
SwXUlUFl6+7RzEz1Fa9gHrClj9MgGQ23wORr1hOPC3P/jPHcG4e3jAw+pHPjwVtyCjaZSEwqOIpj
DJUJQNzie9AbonkY85XthoXmmpVWi9Umre5rtgJaYBfpGA1WeqWvg3w9V8NlHh3rSLJFi8sSYs6j
KNlTRMKqy71Z232EL984uYjNphCpx/p9wQv81aPm/qKvtnOOTTSPQYa/7yJUSrMQB0ziXfFHMJZE
/DdUhnhd4623TSxzVyoyCVDbqcdeX2UfiDy3343WnGaGji3Dd8aZ3CW6dyXJYP2hY3QLBgiMH5yn
2QmCkRatnWm/ARUVK5uZyol3CupaNxxUqUNIrvod3nfjNgJdiCwbxXmzOkVUmJm395ZqjKBBTGcA
nvPdytbohrqsxwE6L0AkscBDfkg/sHAtHbL5xtxpWTPYTDrbPur0if1Is7AZiYcuUljd7PRJdb7r
tb5cwBzLO8in7VM7o/1h7dnkP5tBE89erWJ619QyCS3IsScG2fGJWAj1pOJLBVNpdWe1S+xHQw5z
MKttc9TRBEbKxmFheNdGa+1o1P6qHVlWPAaMklNcx2VV75hYWHvGm/VxUanFW6+cn5u+NHaK2jPA
7fL7LOnBXefVdAdoSj9zSEwhLyAvizNhG584+aBbZ0GqdC1ut9xmTaxVqKintfMbYJ5UDGZ+bjNq
FDA6HQXUUH6mhW3Jg4N7Kcq60f45Dc383a4WrEYtC+PrpOuLsZvRA//vGeJ/pgD/ZgpAkaIb/7cp
wMOPuhZridUu+/i9/f/zC/9q/wldRrWmcTc6jEX5r/9u/9U/SKOg1tBtpDRo1ujx/2r/9T/4X1gw
mR4RWEGC2H+3/94fzja32/A1jM82uc/fEK0Bd/zn9h8aPVwovKUmAwCAMf84HkPmLWTVquvBcuoC
/flmHMB/Mxt3VJLMayFcY5Om2OorKjG7Y2Uj+v5ouo2m7mRH/xakWLy8AH8jI32wsLbCKZqMYe99
ttMQ38+2TQ7EqqGqzsaFnqRyMatXihARphYWHvhb8esazBciR6IWwbsTa2z+IB7uFU1vXnqx9qc1
79I7BhkI2xUpv8S6YmQ0wHhFe09t84gSu3tC8LvUB7XzmM9qLOg+yPGx66DAgJ/Taxh4UtXWK0BA
LbR7aX3IHJn9UDQt+Zyhbl7RPztvsAryMfQUz7ykVblpMhyhjrQv8CP90Ur0CJCY9UDeQXmeDI9X
vmERN81C2Wus47C0xNS5zTAhZJljSABOkk+BxYcSLAtrc6W3kfhXFdtRvN6qP5WW8cXt+Zg1Bf6Q
P+qpeqqZVFKjAt3W9Q1OCmjF5+LSQAl61QMoXhs3gKweVVk2OL7c/j6NXVP3J7WoT4iBGDS4Mg6K
OXV2aMdUajG3unKuJZBaHboQn0wnmQe1pb5qjjNcxsZ8E1B5njQhanfv9jHOeMI5EnyyMBX3+KOM
F9odfZdzX+6rNsm3lWgcX9GEZ+FqqAWHdS2vljWJm2M3bo4eJbZOBu4AVPV2HZmVdnOmByz3NbJq
s9ubifpgUpdismx0405TxPiO6SX50lfGcj+JDaxT2RG4aJDrVaFgKB6qPaLk8oTvIL54bV4/Wupg
XgtTf83mDbDdqAWm6XElPCuJnxjMd5GtWNVhVtE4N9oQFEWe36ge1PtREU4YL+aMj6XZF0Q+RZU5
z0E6MoGJZVNlvjc1OI/hBWzDq+Inw6ZPfB3KroH6ghliKLUbDzmTmmXpjkJqlS9Lz4g015rDArR7
aNfWY8PThpndO2PnIhzH7WzmFeKNrRPa8cVRdilzet8iJuCA+YRR+4jzUhtx9ZdTqrzBlEqObZky
rSpbGl/A+SfHFV2IVXeNeg1rbIkp5s6YOp4bHlto6ja9eosUyh8ZIodb+kIR4O2zIlBxy23F2eJP
SYbvcG+jzEq0L25cLtmOcmumELc0ados6+c0Sd3bbAObbIMVgA7AF72w5ifKIrS7vtUVqfYCAobt
pWrl2RmNv/M4uGmcvi6mpEYFkcPlWHvoA32stSvfn3W35676q2e0DcS/HMJG0IPQ6SNTaxTrbfEI
FTvOjY7yqGxkzt8mV6WJq62h23yassycnxDvj9BCkkTJjTsa/Cl/x/zZy5qy/1dTkG4Nwtrirw+n
X30Dj1mSvJNvliB9SzVWvYXSVDyev7qNhe0brYf2qw/BwugkjKBq141AZg1FcgBJZL6zAJ6HT6fw
tMJ+5zPymEuWm6MF86VhLX4dF4PBv4CPHOHSEPLjpyo5DM91MUJwUztDtwN96PWYF0tbor8/r/+f
icf/X1To/x8KzDfRK9favx7Yn5nRj5/F+vs1/ecX/XlNuxppgcTMbWRKLn5m5H/N6MmIdAj+8HS4
jNxLm+D1z0uagE+N+TsLNBVBLOTB3y5p+w/TAxQNdQWyHHs2++9c0tr/sSjTVY3GBKMcN76m/1oz
/bbCwjGc9hzmyYlefUjR3bEunLVE7ghqGvYZ9Bf6zG85Xs5j25m8/jh0vBtT1+HQOxUqp07r9uqQ
qeq/E+Xq/B3/cXsABxhjv6tSxJgUEdv27bc/2iKslSretY/OZLXNvecV6r2L8IM/gxJbBadY85Rp
pkIaGs3mkBier7QTU8+FLuq7W9fao9Ast8NVuTqV8ypbJbmDcEu7baZCe69w1tMTEasid3KyFTcs
LcS495WwXKGEpj0o7mGjIIcmF9+QhoQpmMUSgr4u+i/pOiWHhiYwnxEelN3NjQUiKsZFTKsV+MUn
t0cnRKRWHi2999y5hCuNEdQq44G99EgqATO2ue8ARXulzhBwBAXzraLdv6GmanJ/MqEOBVlKsJvv
Yq3TdlOsp+VpMJqyYAWBpsXnvjQfaQfDYk6YG/bxC1I3ZU/EUn9i+aztx9EQn8Si9RDJrSW0c3HW
kuYEaV08O3W2PGjesu4dgTyItnXCSzgpzEGovqDF5PYdcRHrpU7SHUQCghpTirgbYIB31cgxW2ai
acKtt2c2CPWJgQc8EJatyqMcUdEFTroKiODTckkc+aQiqrvvmSMzwfNqvKqzrSU7phrmt16g/ccz
LvzFgmOD21rN7BtJLO1tgsQeME2qHiz84ekUGL1WXI26FMaXfGuIFk3J7qXscPrG+q7b2qZ1a6Dq
1KCV2poqMqDqXfur09J6G0nM1n7BDtQOixG3VIYedtytTVu2hs3cWjdta+L41DsmysXGK6PFS6ia
Tx6F7glMHh1gvDWD7dYWNluD2P3qFYtRaZ9wg8k7Y2slja2pTDBD7syt0QT8nfn91nyWK3Zf/VdH
yuduUu9ufSqGiPSj2JpXA9l2wJqg90mknG8skOY7T8cuas1ijMqtBTa7tIwGRdY+8iKIq1urTBHD
7utX+9xvnXT5q6uef3XYcmu2LX6TQFlKxcdQTAftzdqHnuQpNJatR6ewuXZVamIZXPqD+auZH7a+
Xvxq8WN4/Ed9svM+xE28poEcnHrdT+QQonNjOeH6kCAdpG1eVzILM7w13MDtyFVFrDxbi0AjYyrl
cPSWnjVVC6UsWvgcj5Mje4HSDvBMApjgvKQzn565LfHMKY9yMaU7eCtAWWqyDz+reVvsZeXcP8u5
rS94u/BYt7IrKBJhKhiNFwe6m21vF0g/009KM572m+qC0hNPA2QhNbP2TgGMg9v9C+Fk8pszyYUI
GmEeWf81fmavXhW2GsAITsL5fUqJOvRb115VMnskg+Ui6wsvSOZ6JhhV9M7XGljbGFodpBG/gX06
MftsTTYSEgh0hQuPkh9PZ3Uh53KAlbbC2WooEa1QcIhUQR675b0FxBhOQ5bo96I0mQb2E/M1Waco
xtZalPcmL8Z+RseKvKQhR2qHu7qFZN9L+44cNEE2nldm/hiX1Us81N0tG42hiZZSN64x6MuLgupQ
hI5BpZq5efMMwEspQ23MzFBt+HWbZ5RFjbamJ0ad/XUGdPCwha98wQ9cM8kftCBZxypkWFxEHM8c
vnQhxWeeDJQmGZizgr6rtx9EtpbKW2uA8g9A8ng33ZjdLGIFlPBDaWFS70y18n700uhOeFXn9wSr
M2I+bbppCF0OsLJCqdgKK9qxSQ/ANBjmDV1qnlNvynfOPPVPgF6IqUHSmz7S4OqvDWrum4MfVDsI
JtIPpmm2YBKBgxCu5aTiK1NguJOmVnM69GteRojvio+U5o5imar3OrgVUWSJNm+MAGZ4WOTXIb1X
lkFhfzwJvl2ZDNNPznfv5inpvOscW3xFHM63SDwVITBn847dZX7siQiIuplugbNhORKjEb9NxaTx
Dx46znlecny3DAGBpNGjSVT9cLQgGyDidC5aYnlsuFY9ZUAqtO4EmSGLj1hgx/Pg2vavH9tBceFh
qT2YjNHgLzlpToT/6JON8hzOrtkGRbcYL5k2QOZsHecBFrbGd60+9U54PIhWYdxjJL/kMUe/tMoL
grL4cxEN7oix8m0LhEOiVZhy1bqN2tbM71arcfZmo7R8gVz0+5oX3QTr4s53FmvJQNdHPQROqPsj
buvNrqZ8Jeyse+zZVp9NqzPLgMSb+p2uY/qckFKyT7OcsGcwt9/qkm+lUjSfPKXMH83VwcVt5s7k
RjQfKeijaQIH4Br92XA7IAFk6LJ21IR0zGhcFdr/ueq9bZWubJBKOaovdj4MddTZXfHNHJykiFav
pqpOzIS6ORc4zP2hHNAxuqkzf0BZKuW+Ldj2B+Ok9u+ZIGeGEo4fV/qhmPl0r6hmcVtVYkuWmOFd
Dlw9MszekUENxekqspn9tkbhdR8XtXmkxGq+whQZdgM+kLAhVwa/NNmqCO2NvP5qYF/n98ym7zpI
wohgS5iXTtpXV7cT2kVwnPEWCbz3iZzgjFF3Md9AYxnzgDh68YFY712QLMB0EtFQgMq0PYGLUGB4
zK5i+sa6MJUey3iuI6XpqtucqsNdk+frI1KS7GkpJ9UIbaGx+elLlpKjELfEm7msLde6EtOXhkvD
K3bJ6CutkJhNMGosdeBCWpWZRFgrphBbt/M550vH0qhD6dVLhbYSodJWYFp6H1U5459Vk4Pp9xjZ
j26OT8BHt2xfBtYdJuv/ctT9RZFO5zt5Pl2we9OTzZwjOWs307YI2cj7Vz13VgXHtVmZ+5FL/5G3
luWEyjMQR15T2qcp77kJzCwjxxoOlrmEC27GmKvVpP4iycR9WhbNDJvOUQTP12qf3b7goE1pIvdu
Q771tU9ZkQQc7dUdjdvy0jMyuQGGcr52MRvAxkbAhs6+UD5NjSwIF2FrjdOlX7bcyUo1/FSTXBmd
k477DIzCg47Btzq5beahM3Dan4yVzSwo1UQ9ApiBuIpTg1EXGw81XMYuNYazTV/b2P/RYdGPZcP6
7yawtA20G/+6rbv78a3/IJHw97YOFeH2RX+2dZ71B7pfDMFbQDEDie2X/mzsNNX8A7cp6keX8arh
/Ka9Mv6go8MZjEj0V89Hy/eXY1j9O30cOPp/7JZUZFYqLSEeRlpGyPD/PGw1oMasVJIXo5LelF5l
0ZMfRbKk2eVrfZmczFzb6phNMfljo+J22wM7P1tubzNcGuKnsgJQ4Nf88a+9ltv3ei/sy5JTLnIm
Ki0BS7zavm70yg7i4Phmiqq6612oxeGkQ5zyBje70xcXqJDVgxAlgkwHGpdCWVwt424g7gg7mdrt
1IlavijU+oHYtPHm4XXJYY8lxUu/zvPJVHp39Jfert9UFvOomVMFDqvbeETLu9Wt14cXm0zgIzuw
Ze9oTvJgEwd6wxrT35bEoPajcbmX8bBEymwMp6L1ZADrFQSkzWTETOnR/KzoymcSEpYPx6k6fCIN
R6gp7eUBPbN4sB07fe2qYmS00uRtSE6kvvNSQGOO1aU3a7HzaFLJK/IVtV4ufTLrF45o0iAzJnaa
pju9D1iZPbLRymdGCEWgasu3gqJa+Buo5qAqU3bpsjovNjix+Aqbg8Fpx8/wS1nk1R2oNpquIZUn
aCCaDurNYG40uU6QE+Pl+gSjZZtALD8oZXI/M3jcOflShDK12LniojyoczNflhTREFnYiFC1ynb9
oZrXJ1b/465YvCIY7EK/J75bHJAc11enU+eLKer1AKTa+MgJ0j1B3BjAHerlEjAmLSIEfDDW+pRt
J5XtCPu0U3cdAXdhHZf1I+Ym44kwwOHd8PTy56oL9VmfRtjjxVJvvbVCcI2zY60/vPFZsakED+Y9
sNGs3ow+m3aa2xItMuhESdUFBEzVUiIqyeV7NwtxT/3SXEgnXAL8E5ipch6cBLKd530aRg5moes1
oD+KpEEMFhbMkWnX6eOmUMLADKUkAp0mcbY3084VqfTR2X5wlbrnesTLaBpWe2eCpgE+yFCXqJox
SEUCfFDDSxtNipdfWmmahzJp3YNKO/Ejr5P8gck/VW+RyPvCyik1cytWPt3GcCs/TgQ0+G62S8oK
xxrPdWY7nF9pClqZDCfAYznj1tJ6y7RKfaVxWC4wENEnkNN4zZyW6R+42Omxh/Px3pXgzHylbJcz
coTk2UPVeL/1N73bJvtpcuqHTBXDTUduF0F/HfBgTLKoeCbpuK2GBAhGy4vFHU9zSQteKzOVmR0f
jTyPj8yk+iObTbYRaAVMibCvW3Dj9XH1wjHSPqx1KQ81W/hoGisrQkalXukJ63mPV7ENHIKcIq7L
7p5KKLnvU1MP7c42vpZZiRiHd3t5FTGROBvUZn2y7cJIgDmVCuY/LT1YdlydRgmhhSUOxhkIeZ01
7cCPqfcYdTUtQARXVHdK4SYvjkbiM7jNJmYt3nUxJ0nWylBWzfeSyZrrM1ZfroYExsaPxsoKHGKT
8pJMAgl9rlmUBaWSLPDdtByHUY4Db8eoXSKxctvlUUeG+tqLuB7Z5aNw6HYlbZq6XJkpuUvGDy5h
1aPveixZyMGSebXdhAkCtpAn1KIs1L8gZGmH22Ck43Sg2OJtP8lWF4oMBkSHSxsCiCvmpz5fEvfT
TAoyhLH3lupsfammfO6cyG0tpdgp4zjk31enbbUCf63W91xcXG7/2cT+mzpgq7zZmv7rOuBMkf8h
fq8C/vySv6oA8w/LBRvAmJI7l6zT36sAnSrA1KkCTJdKwWLl+9cOlpHyX5Jr+4/NPUMOMT4FDlWc
RH9j56r9U+K7hTcGogbGN42sWRdx+LaT/W1o2sWDi751sc+VTgBEsC1759DW5nUG7iuUdqCe1iUo
Z9InDGBcTb1qAOssVem9UAI61J5KEmWU6iRAyfVcoXLpzfjgxqMGkdWYLDQ0XSnbOwKhWEzvqn5i
sXU3qEWGSA/0zowumJUcAcnQOiv7Mpmd+CQj7nEwM4ddFWoZ5q+2sytNz1t3hHWGYLnWJ8WVUoOH
mMJ7RtJWq6g22BDLvQ72T73UgPktFM60uIh4RCYOJSPV7oFZcEHsWey9i1IaadCLbtQCxNSbaLHu
0y2G1ntjp2k2fIvVlhESXR2yFjYeiMZAWiOjydz7oqvt947o8VDxmvlrBjDvQaLTBYC6Wsh2Ukp8
SOTL4DdGqnCR0vfuCwIoj/lYpl9tYXVvugBw5rPm9j4bz/0sl/XOhV2Y+Rj41iP/iK8T5ID7zMrU
A5wDLRpywwuWDRiHfdTrHse8Rhiprivy8jmZ2EKDMKpADjfMY1E1InbTADjWiqweRm0ULwsy06NO
4bSX0lkfPcZ0Jy4pevg10xeGfJQJwBny7DvPg/WYk+BrRBPTnvu0YhW7WDbCxWbRLjNzoudUOiSM
uyPQGmk6wURQThNgMobubk36q9KUwvTtDlZuY7KGh2DeBBV4pOME/v9cDtY6hdmIKlDT6zGC9ksO
hYIYy5gNiUUlX5pgJaXvqwL2fwfMRtkTcSyPRJbKTwYezpG5fPsEJDG+G5WuuTRKMlaYTpX1fhml
PWkamjhz2Orav/49FAxF06ti6W07BplaOZvFevLMuj/lLaPT+lTFYi6b0BniLvd2eq/ccEVtzDeA
42KWEfQ1Tf38z4n6P+msDJoi+p1/faI+/1j+8UD98yv+OlA33NLGm9E8eiTgSvQx/9VW2ThXIH9w
XGJtQfDyXweqsS3FbH5JB9G0OVfwR/55wOrWH3RhOCRNrnwHZ9rf3Jf9QiD9ZmqhdudQ58zfdlKA
4H6trX47YdFKK1PXNCopfnr/Oikms5Fy/XQ3xB5OjS5KFYa1S9UUN2d2r0K005s95d0T/o+nTu3F
aYQUQEPjSOQNwPdWUiJjRuh5+kCSpfIxOtssxG7QZ5kuA3cfNlUiHmqHaMVH08wKnQVTTfbiEXmr
q9/h81ObL/C1dYi8SiEbg5kVdq4rGjzVgR4/zXJBtO9BHzc5EIqcbYNM2Cj47dz33Rfi0QeKTDJq
Su2UeotNu6XH3hA5qWqKHaJ7vT0NZpIBi9+aD3XLe1pXL8qA+GknxM460lFgmwUOba0hBBSvIzIP
3VmtIwoMS42ZnmZO/hyvisJiG079RAhQYzUfeR273xNUlE4odbGIjuqxoa4OXOFk6tMie7qvgT+C
2BN0BwaTpBoRjLaXnuNckxMgTdYOu0llSETmXL4Z1Zv8UCVN+77UGXr5kqztAyQHN5q5xN/xv5m+
ayQpPV/2lKBz5oc15gT91s0h1+cXUmmMfT7MDOoxxh9YrNElkJmRvqKTnJNonbKj4y7XxuzP6TyO
ryKpakZqAgTnghWhnjxGzYn9OSzxjHRzRtduiQAiLSwo6DJL8bJMA5Z0T8tPJFN8S7Kmj4y4GJ84
eYUP8rbaj3ykCrwOVO/tvBcOShtXr/dEZd0mmb0ga/rZ0GqeJUa/LYH1TqYdQP1xeEfmd2IIVh+K
YYvcyQwmn+SYCPQK57YFYkNE6AN+/MYv9OKlBZYfjr3SIBecfgAtsa+VLeOH2WtsXwCsA2CBtVcY
cUjgbbE3J/OX/v5eR/wEMQJgZUL4D66oKb0Aku2v7jDrkUNWI3m5ZJTXi7R8CIVsikTnfstGfdpX
E1xaN+2W09Kva9R2lnKjEcQZlCc/YiNu7i1leLKGDCoGmv292nI9UttnG2fD9sdMtX2jWVFU1ta4
G6jMjpwL6a5nLrdjzGAGVqp47HrmH41VVCTQw6aJOTt8tGMZXOAl+9YYZhNMFrd/kgAxZdwuwqZh
dSvqYVPOK2RfqFMZoRvKfFdfnjWrJoW1hApVxkcpa9Atou18a1BerRWllUEw1intLPJNW0gfRIr2
X0dJt65RNxQsjn0xdSS+EswHnBTc+tm2B974sXe70OCKQ2BqExUyweSy/AaPQBL2+YQRgHQO5aAX
6nhjJzI7T6VZtA+2qlc17FUyZ1vqQPZdNF6xEzsi0IizeCZEaYC4oOF6yQjlOdVj0lfBahDDHfJg
FXR26E3GsjMCNZ6mB+byWjCBj4CPMZWaz/pv/d6Be1GjBD/XaRyy+qAP1JHefuDRWgIAmhv/nz8t
mCMxDz+1rpuxrZCttbOXcUx/0kZ6vGuz10nwHl073yFEEMi3eVoYaJip3IEjUM9p7VXE0bttkHYK
PiBCbNBczwQ75oDASfT8yEnvItghUSLLgDfDTCVBbNcZUezJcs/OMvN1V74xx/VeMIEsd2WufPBK
veowwDGcFQ2b14FsjM68IxqoCJlt5+daIZhAuMQs6G32UsGSbXzWxdmVempCRjhKI0R2pT10Vfyl
g/nvAsgxvEtrls1J84ad4RjThdlGe2MupzwVpnA+9MrKQhAyHXYqrweRnqS8xiSJ6VHc1MtuLVeV
wIC1wSo4gC0GUHpXCohO/D71rmGIt++3t7ag2nus5GTs4s6iDO/KdO+U00OZmlmUreIwa2qqE4Iu
t7tEuv6KFfmRnew7znjrYJK0+9nr4pGgrXRGNYl6HS7pmw2b1UetgVXMmI5mSVxHMWqGQQJvO/yM
0Z5FuTIoZ8RtKZ7BUQtrYmijdpNKr4mb7GJG3GCR17uMKNJ7qajTdc08trLr6IRZvTC1JwUK/q+O
ON3UE5yaULLJi3MDLyd7rtX6/apguHSN4eqNnFrSwMPh6YS+q8NSH4fCBOIKPXrbvt1GgEl+4Taw
zU3iffi7eYduWfbK2nlHCPAxkv9FZQrgVZ8rKW2RqhgDMSY4rlqBIyavmpKsCldHu53lXsgqbw1Z
PHmhGLojcyP2HEr7c+mcL1CCm0h687hTRZttgA0JhNkkd6Ze0h3WuOWkFN33qZDXEovAWVsQYEjW
ekEJu+tepzK5YCRoolpd892cDepRWpZ9UHAu+V3LQpS5Rha4CctEOhEGM0VeQgApOO86m+gRdB61
S1OQFsNXcFXF2WpjxHqMXPzYYMHcrrl24RkQOBzMNJiL4udol95uaeXXBMYtFG+QQn6+WvEVU2eM
YjPn6Mcy87/YO7PlxpFz6z4RHEBivvwJcBQ1UqXpBiHVgBlIAInx6c8Cu+3u9jm/w773TUdFV6mK
oojMb9h77S+WDrQVhWofolxEQcI++W60CC9NVoGso8fvtWH/kn7zE3hLsStsCoZhsl5LcnQY+3XN
S+HxVy2txf67n9SvtrcgJ3cwQiwO0Y3LbueBsN3s0Re1POqeWM5kmfM2uPlHX0Z6yGFK7ladDq+A
ZLgwlHlJU/SzQ8x8KZs8znUnLb4Ekz8ILfAjeqt0dtngYmXwtWrXZUt5FoZYLeyLFQzm/NVBTd4M
tLib0ec1jMQXbHXkuS+dLha8m13NG7owvgcq1hOdM+aQjDaDyrN3Hvtc3aqx8p4b1+ZrMd5e2p78
lGIaA63w48e+K8YHG/rOu5s5F9txCPco4rs1EPtg9l6MwzHJ5NbuIt7oJE2sb+xQ2c7RUW2Q9G2t
BVcf0mUXk2g/jDOhiusgygGcFsS1+GFXU2WHMz9nCE5GfT+wDjtgw3LhytneB+wm/b3Xp+/Ey6r7
RTdxQ7PwHA6ZVOa9XTrD1lgIBOJklWogfXkOfHb2rBPXYFqpl08NhNynEfq9HnBqapQYQiLMsLri
V9ea+Mh4UGN+piwyVmNZ6+yZL9k8MnhySbnufGafPVOLcI7NCzAkwiiUfobPkb0xX9a/mAKeABCg
j8rqJA6a2PxR0AZfKicV340400q4Z0wyNxra7KMca4gkaZ6gf57sefquF14RyrrvLhD3myNRQO4t
klSwWJXzsKAAwReo3HDgOpgOZCFlfJydwf0RMVULEtG5976y01dbthagtNRmbTwWWzs1ocPXcoEK
3rjltkYt9dSykk2JGNK7uwlFGSCsCGs0HLEeO1LrEUgwTN18X9GR7mOjxf3qjmpnkAq8JVe526vW
0fYZspJy37hF+spplr9yxfVvxTjplzxT0UHP3PSo2yMVb9Q4p6YaNLYaGnkggMHG4iUWaTaDYJpL
DN1Je/I1wQOR6MgnWHb6J9GgVU0I76K1tSoZOgNqasLA20e1TOpVx+L1w5bkt3hdjdo3y9Q90Jv2
W23abc7zV2eE16P+zUsbcSvV1fLit4oMINqHbnyO8Qr4AX0S0Ylg1czV4C3nYYtdS+U3gASI7kan
63wbIzR2b1DfUtSt3sTN6vWEamZDy+hjbp0p3lqAWO4cM0/eB3dEkl+7/aVYGCSF4O2126Ka0ndo
jdWuRbVF4PgyFUeSQvQQ61pMeIWVMz/pyrF8BUCIR5g/esCEOLHp8C/YmMDuV03/VZVVvZqvs52j
lviGuAyHYn5oFEuMoXzGQZpsVuDrfvTKHGJF1+zmEpleHePGktpSIAlopb0bmU4/FhaBSqG9RKSN
Dmm+HTKjP5fVguGUdJZDTyTDg5Agzp+Q6LT1PZMPhuQ+6P7GyQMijAXFQikTf0bi1PcCisEPys3U
66HTu81oXWoVOzm4yH6uPQZUKLuT0t/gQR+YjBBlFjgdmY1MzogBw63MOTp5rARqxmwHlTj266pW
6sNlJJ7ggIBeGl/YOKJQ17IoPqfDuu3gI9xmW5x9zPQEA/cgZ0rO6UPK53lQAIJ7VNZPU6PoBYxG
2y+2QxyImrUTcQzySCp1FvbKTM8ygwEYid79Vba19f23EJEWc1q2n0r53OV+lL4DdeiD0vLHW8Xz
iOV4Wda9gef9rFk2HBwWAJiaFGqVJm3dF+TU+hbJ1GJtcTPku050y6dOYX0Du2s12RV3tSv1fc1f
e7qGk0iZyrdkspAhMNZiNp6OgSgtGdqJgVTcSErAJCTYbq5ZJXqTd/sJ3QzTvay+s6ymDFkJWN86
qsitmoBDIcnKtjF3HcV5M+OlbdW2L9yjJqshJJpzeFJx6u/aXBeftjVZhzJv5SbKOZmKWnoYiOtk
D/WRlKra9s5QwIBugRUavwpfG/aFsEilS3xCV9r7VcGzaRVpKFKI+dAYRUMpRXxjTks7beD3jls+
N2TGAGHdNnNOf8OHEotwlmLsI14EsQTXeDRp+Qdubrmpfbc8aGlkhtrITVKN+FSJVVVdoOnaDAjB
NHd1ZJU44F3t/pqyQjDOoZ/y4nbKe7ACcWUik1ozV4o5SX5K6Vi3UZSmHLQNUYWQ2CxSC+h3EZbO
BTKrpS0I08vVwKUzzo+J0v07pn45sbipc8id1N6yB+HAROh5SnXjwUMXtUHzwSSvl/Fn51ZZSFou
G0FpNN5drjVtMJV6vjWKyCKwyjffY99Y5ScdMKMyTcp30ireG5PlUzJ4ewtdK5FqcvihT1ysXqov
RxJ+C94/VPWgOMjDmBAWBTOWB3gAsRM6C6RA5EvbgZ/WRlTTG8brmyQGm7Q0P6qseOsyyPmFwGqx
7VWV15vJNLdYogQcBD86ZWlnfxIpESHi08HCmrOhB1o1IQNrCd/tY2tqzrWTVXxaOndv6LkbiNZK
zwV5Sg/MH4jkJPql97aD1Ie7TlFvZzoOvGYd/0xeJ49+0xRgH4flEGee/nOsaNEylQ2H0lJ9OGqN
eMyUy0RAtt9VMqmTW6Ykknu5e2KuFSbJLI+edJjZCy0/YfEdHq8pN3HafNGvUYrN1cq6XLLyWPVy
yAPWWvMrnijSeYfx1mSr+EIp9Zxirw3cVrk3iWOO7FoXCkfoBNG4NB1yXq0lTar/8I3mdjRmlCqZ
eKk0jrxssKyddFoQUWwaXpMJ/4nZEOnFNmMIoDPYz8tK3rQBSJF9kZxTrXpX0mWT3CWX1jF+mZyk
uxFN7qaKZXVJavGO5qw4mkNl/UDt2IZ63Jqh1MqXiY3GLynJfNrFlYdkiqkHxTcJO0QtOPibZ0UK
SI2gOVTSg7KLWZjYqWFgGeDP41NjGEuNDiqKGDuhKsCAbM14U8rSoMeZ7D2UGf+p4sBCl2Da6GjA
XrhQFNpE4YnnGXD0vD0Rm7QZiXZgjxFHIT8q6d7mmS3vB8eisDZwdQB0y1NAKGKB2Tt4hdFtESjI
O4Es+Mgv+K288n6JWDxZWc3h4aXJyZd6fpptLldEQ9+jXPbNnlU620KntxBugW+0i+m0pC45kLqB
viirgoJVN36tdRYoqziY/Z4EBQPOKM8EVV5q2HuBwz+IuzWSiITMYSQ+oz+4QwNvdzlNfOCDAoIf
GYzaLbEt1DoFGsSscU8SDeoORcTvyUXSZvzX+HoXAJlpAipTyL9Wg6xhePSz7gfrCT7xRJRs/al6
bKx1QV/OLjGdCJVdRAq/5Rq5S6ndj8J6RZXf3UDCkeHYOmkAVbfaJ7qMt6Cv0VxnNGet3XfHSsU6
kwuS+vTc/vFH9lEWjZhY6/kjj0mKEAoeDkLodJMp8yuyB+MCDDiHNj2PbXCNRLI7d7hw9okNQDLy
bvSmP7UNwyidIHAkWdZt0Xoac5Y0xfyn5zn0kerWUkUXRAsi41CkI2JoF4GjuyFJMD813I+Gv9S7
PJ3lZ2cQJAj73Sxx9izLd5hp0bTa9bXP2inbe1cvtEPGhdduTNedcOqDanNzWiScmxmSuTQ+tRry
OJNgsC/qLB6tWJafaWZ49wipo1v2Xv13LXV+/RbN5Cdad2oYQz8uE5G4duqOVfBHPJMgoWi5ayev
RhPn/iOeyVcmWtnFd3ar1dJFckFylBRp1QYp7sddKmG9WXqk3Rlpa+Mb5DI4pNHwPMf2NyoE+7fA
priZ1YHnYN466IpprryXERX8BqmmuMSENAdoG+89o4tA1lVakKHOx4O2xjgVNOnazSgoas7XLKdG
DehSLV9Nu3gNdGIb5vQnq+L82TgKc+X+f2U75aVjbCqaG8q7sZZ2wIq/fWml1dw0jedB/KhdX9/0
OEP3s8yiYOZceHdqzF13Y2rrz4RCooD0kDrAJFLwjP/PNCiXT08T6HJU+7Gp0vMipWxDLix/o9o+
pmLCyrYxhFpxCGqthDhl3v8UE5X3mTpIYNyb5k9ZUfHKf7I8c7rYvYQfWum5dDa0YR4/Cc1/KUQX
/4BMnMVhBSx1Ys83g9VHcZgH6x5wuzRrcBSOjIQkd67of0qPYkXwOGuU9aDJ9ZPMHQXOqh/3cRo1
jxMypdcsowIPbZzf9Ou28dA1tYFD7o98Kc6y+qFYtOH1t4yppGEug2rMu21nTb2SNKHf6eiE9usK
2ad57cxH5J8uOuf/I31Kdd5wEcJkGDqJnqe0rjhWN9DaK0HNmCQrUOOfQqjM1o+zOyb8JAv+rxCq
VpaAv1QbZ+GUdw9LDDAX8pQUW1x90zPazviU4cEJqiKZf10DqkjhoVBbHOUhSCelKvEJuyNJJyUd
x7Hr3ahx68YkcXPZw9um2SG0ndTovdRGoC2MRm/aaGKNOepqKzsnPwNlrICTuYZ+rpd6/AYzQ02c
smkZJhorbkBZ12RA7VHmjbyz59E7lIlBQtCwIM3vdCswJSoVHLmjuvXWyCumtzDL6lE+69R357Zu
xl2vqP4ZZ7pMabTkCVowWaRr+NXELgPdSVfe9sr/rrH5BF5FUq2T2ApYNUlY/sCjYWYiwbVvHuvE
8B6qyZmOI7jTk6O5yGCdqAgtSCPbnooxYN7cnrrE72+vAVmIHb8QsxrbIZr1XebNn/FM5J2wcjoD
L2OsaEDMCZt2ftEABuzclgy+a4AWnEtvnwyyCwZ03b+naNV5hcbbh5+SmJOB5ACjhyLRIdT0BeV0
YUHEQc12mNvJWbjIuv7Bc2vmwIZfFOGfwrXmhMsGfkMN3wjD5Rm4RjjarG+Ysf6esmXk3oJaeLmz
84X/r0ePnTnN96OqmAMP+Qtb8Dcz5rDGJrlNLTBITEo+/aoFBRez8Bgxn4bXMK7K1eqdgKV4GAnR
suLsafEwUtSWjT0YGw0u0OXeJA0SM2nzKrsme8A8TcaHOFBYqf0AG+XjH7ldpo5xXV+okKe/hHeV
LOQfQe089rUo5g3sW652Y20Ek0K79zDJYOwWybGpQAFZg/bD0tz+lmhD0qE5/ze/hXtZvvUGyqUH
VTedB4mToC2a1/+urf+dtbWHYuZfba3Dn8Xn+Nn+/LMS6Lev+X1v7dp/0/kBmOhwKcIgK/4hBOK3
YC3CnXV8w9KvDtA/bJ4eSEfmvyaQRP2Kafi7Lsj7G2hdg+ghOI6eKXTzP9IF+YiN/mKm9HXIWCvC
gPjLdQn+T7qgPBsS1qV+c5idOXlTmVpHTNIEGcB6sA4mty3VTjbzQ1GT/EPO+xCAifQRveuS4Q86
1c1iLsZblAIc2VQs4oLU18efk3LWnDaAN16EgwVPzEPlaeR/9cWHhZI3NFmP7Cqg6/vZ1ONtO/mI
WHgT0wMjIvvCorU6T5NaWNnYsNI8HrqD23QRIXAEWp44R/Kwrwlv1iCUbBS8nw1O1vZmaliuOKXJ
LH2ysz0CE0SyGI7kEexCdMTPrZ4qoOIntEIfmdtob2lRas8xMp+NheR03/si3lKFmRtJx3a/TLDn
y6l7HOAmIbrjm6RFZwYhHi0x5zvsp0mIkFmDtIUzVo/zX5Lob7wGPttFliRqS3gsCW8NXH4g4uoJ
9cujY7KcSF1GzTVEX8ZGj6nhPUdDf4vVHwv3VF3GBtnTNEoMRTmUIIHwl/+U53ouz5Yn3wAjimAx
1HTK5/jDR6npNDXmcNN8hNz0gT4S511dXyirl3eSRPRQmly6uSd7jIDzEGB9CPgIPuN1ZEOYsQWN
nPUlNJh6+Kt9fEF7lynwvZlr2k4NeX2JO794AQNpvRgTtTtaWjRZcWTuHIPRBqF6DZNLYoMX+aDD
GiaeTkMgMDeftWW0z9JnIJ2kkYCCKIvt6An5UIwkoqxrKqxjzT3Reu2blXvPTpfW+3pq073RzfEZ
d7u7XXBTkwHkICQtvG8MzDTSAczxW2xhU7bKunMDNyYIRPgRJbNOT4rsVDcflSjMuzJtYENhV5u8
Tc0QdEuwz8VcHfFmixosFLX51BXK33UenH3TTJwgWplyWTqk62k8gOKaGn9PCJDMj4ySjE2cYs9B
L4rmyxucmlZv6m+gA6geKI5mfwM6nt6wrNA/KHPhBs4qZdCRUQ0TsVHXCJrbiL5gmnUGYY2tjnWm
0zfbmZp/kdyxaAAxwNL9mn13vC1ES4RiTGe1LVgDthujQCBbZsblvwf9v3PQM3b7l/Kk/4c1uq7+
4vv47Ut+P+ex4nPQ6zYgMmjrv6k6/65PMqy/IfTEDMJiYD1j/4DuANbV16/iyrhKkFYKwN8PeuNv
plih5i5EUNs3vP/knBf/bJoH2W3zulZ1lM7okyDEv+o/y8ZlNpc749lIZTE1Dut3VZJ64dkIim6Y
s3kCk2njqqXfIySCAvWquKOMbV7Jsntm+qoIQDA8k3yMAuC4BMLjDgitvQvbOkpjlqvMBo0+kFBH
qx0PJnO9qvJnNDbjqJGZjDusHI5cAGU34FoljFbJ26qYM3irQ+pBakPhfyYtaTrVWjnoR1rCGfRI
FD1nZiPBjDhvIMOHPdZWl+D3yQ8Jv8SZWJKxWWZTj0UTh/QzGTtLhT++Bwfvk3USM87BtDqa6BDw
PS8x2/yCkJ+FxPJPXQo2MZXqhtsUvR/W60Rx+bVs3SklTbrafTURUjMB1fZC26/To1PGjXvn80xj
qJh1kjo0jZRaR86KjVCODkEr1lSY0soPMmrHXbZg/GMeUvEXg/BkQlAO0XAv7IjJ2DgbT6OTVMO+
5vYNSSXCPILqRUxBF+M77HLiJ/B7Dm+qteYXEDGuE7RxQ5k31R5BKFFr842Sjt6Lt4hq9AxXlVAd
AcLAMvJh68QS82pntOexrmEOQ64ccRCabIMw+oCFizr3xc/m6YyMg+s4zaxG7ZIO4iLaUxxwmok2
5ZF1x1bg4YWFo4ooQPI+YVFlWLlJ4btpgU3CFTEHDMTqUAc1vpHOUB6ITWHKEQ+9txPjOMKtQwNA
AugQ72ahIBy1saRdAaY8/nKjVP9cbKz/GIW4MfMobbc6OLrP0iCAaOe3pb3v60leDE7sGzrc4q0m
ggij5MAWG4qDOgCvifVQtO59Wc5tCNYoWoVjbhOQl4p7A7ONMSDtKdgJsWHeJm7r38OJlnskM4x4
iX1F6UbLt0Hzk19wheMutAGg/tAzrT6y9RVHVbpl6Nhu9MHT0BIDnhn+V1QONNNzxzW5j1UjnqMi
7Y8jLvudKAg93vhV1F08a/iOil8Lh5mGKPJatn48AemRBYiJDIfgVhwD6MHPpVMQfpLYIHnRPgLC
TRyCbrrFgJQ1iHjTiVIzwy5qnm2raO8aT1++cKhCmGri+YXaqjxES8QjqGk6KgzWXsh7pdbdz/VU
3TV2BuNGsS1cGyMohni0oVclUf3NiVmkjZpfHSt65VfVFKvtVUXFU26xJu4WHOYIBveq9vgcuhEQ
YdvK9Uc7afpgVpPp72qyOqjYbDDxSMsAtfa2kvftCktlNlH8rIx8hk7aUV4yYkBPMPsUVep7pmMz
N/F6BbaXWgeWBH5QW+KTDcQrY2F4e3nsT6E/CLfNQxKW+TmOG9kksnceQGFFMf8sMO9+bjf/vRX/
nVtRWML8l5ib+ySt/9z7/P4Fv1+K3oqbs3yQciR0QNhce6nfL0VvvRNdGhkm+L/1P/8Q7ZKR6rvg
5oA0sz5dMXV/XIre31YjI/2KKRy+nASJ/8QVwe36l+aHgBKDMAjuZe5YsXLt/mKKiEaCyZLKto/D
BKYxxFSQPyWFjE54OuCJzHYHMSpbdnI9joxxik5s3eS7jwDym1158t2Cm/Kqm1X3yjRObP/UST78
76yKlWPzJ0GxxasTOt8+LxA1BY6Uv746H8BaZIy+dWTlUn/aiYUHUU+qc2VPkK2atJj3LBCGoJM1
O8R//W/jPf2nf93Dcb1WLZhYXU7tNUPgz4aRKBEF8K4UAUYcvZVNZAb92Kf+7ZpZw65N2u5Z6B5Y
UEJo3ZvJ8tNvRtamH9NSLT/cfkWJymU2T3j/u21OJN5eXaGjbVM7j+4VRTqtVNKIxf7ZkCYpE7q0
mEwiK82mEjGMRVbKfQIlHvuYwXaX0Lpm9Tm4btj3C5oZyDm0AKZy0CRljgAQgZaq7pgPL51X37gr
TbWtyblJqg4J3RW2qqkVvBo3vp8E/spjhe6qv2ptq21Zsj33CIsRIYELwTjvyOoOmnCMYWHFu7Yr
6XXWSgh3nKab7AqCXeBMEKgVOQk3TIUmakXGVld6rMbO/WyPWRQ6LXBZuHyrv1QvMBjoV/4sPwDn
4Jn5vBuTwtlPvkgRlgmYtdSQzZPfa9mj3qXAEYG96+9FrYPZrly9Db1koqDp8UXuBnPykA/xKD1B
bWVFFV25uSQLqmdISMm2Uu7YH2n+IdNUyKieCJ6Ft83GiSTLlD56Vxp55K0ncL5y2BwJFNGKF/Om
mlqChOMYvgdgAxjcsIpB/spMsw5cQoLkJQtR02jbby4C621iO9VDXrXTrovRwHPso5C2rljhWAdT
hBa73bWMqh5mEAL75UoiTsSwy/UUm/AwhDyp/tFZycWLALbODQXPmPi/LKQ9dD8TpDmHZeUe+4WE
gJy29bJTQoGRcTOMdUEzWBPQ5JWf7K0k5UjzphMJEdELA9H+4I3JCBaBvPef1qgP98aVxpxWbvlT
uBb7YLHQjbPiQTXmGzHsckQaNgkuiKCykGfvklzhb/1vJDh0P854AeucTnLTuHjzA1TKTRxkU1Qh
lcUPy9o5iVI6xDbbCwgqP3Ki2Ax8P0kJpEJWctBvu8Zv088hRXJ+8KvBAu7StdFpQWZ6LOApYRNg
T+SfZ1vUnwsyRmKR/X5inYWUQ30nYylD1OSDPgkQaKECVX1bads68uZbcCnVHADXUQx7B21JLzMK
6flAnpnoA40CgRzdqi3RFPdJLOlUR3bsOe1nxQKVnHL8i7l+WJo44SpQ1blNRuTjtNX1Z1e75tFo
ZyI0NBj3x5lUwSewuOthmPD950ta3WdL796RvYfKnSxS/rV2/d4AddiXNlqMcdsglGPhDIr+VaVO
hmE1HXj1E2AoqsdpOaRMxt+7yK7fUQf7dAn2wCQ2GXmQtzAykaKjhuu/9Kzt9duM/ZV+50ejSSMi
ZP3ZdoVP6pdWLLvrUQ5Yh/cJBovAY+VxjuaaGu6mVCwvgKMAgoCvNJdVUBIRebmwLrGM+dNGjq3L
kzegkJUnqhCAyZtiNmI2EDUIn+GtAsufQr7Ch/rZzwph+twuHeFekHeaK4QHNhpAnhHBdLb6Xak4
PVHcz1d4j1OnoqNGz6ZHkIHi3rqCftKV+dNe8T/VFQXkrVSg6QoI0q+woJKJPaifK0RI4Lo+Vsz6
hjvrihlaTEDCYdVBH9KGFUTEmwOUCOjSSr6/wor6K7gIi8CIzhOaUXIFG3kr4yjydOsYiwm38NjV
X52hvpnT6BwH38/svbGSkhCZAk3SUCSTJ5WsZmPjClYSK2PJWmlLBrEBt4k5AK/WNGgDycplEnk/
OWA1e/s7WSUOBaBpJLsawVsmYO2z4Lans1Vk9Q3YggQE/oI3XjVecZwafK8k9UKIIlMRVpQQbEj4
AGnP+RUmtaxcKeuKmDKuuCnnip5ivA5KYL4iqQB3g6cyrqgqzvEYcQzI6mmFV3eAaf87N/+3QBoG
eEQqhv+/3etYFCkJWN2fi8ffv+jvxaOLd8uFibFOPxicr2lhvxePvoEZzIaisc6sGZOvhOO/W2gF
v4XKlLx1x+VFWH84vjCDrd6xNSoasuF1DvMfFI+OtY7G/1yfUTK64BZ13bdc24Tb8dcKKXVSK0Pn
kZwmKAfpZpRoR+2VEyOvyJgZ10Fo9Zl/YRPYrOm5No0WkAtwezHaoObQsrgjtHOl0WDSBExTXCE1
auXV9Fd0jXHF2OQr0aa5wm2GK+hmRpCJl0h0w7kYS5AdRQRYadNfETnRSsuBdIFApFsZOssVp1Ot
ZJ2lcM12O3DMANwZ6wgvbwSGx0IC8cUEwP3urZQexaJxG6MsZg4tV5XZ7FGjhkY8WuLsC5SUHYTc
29Fik1cOPWNTeEDuFQ00XzFBzE3Ti8yy+XFaKUJtLMqnEqdVtXWnmklQRta2jUdHR/TpZPKpsCWJ
svHYoFyu50M8OsheqblvjMTbczQj5knqtN7ZFZHVAtYSbyZKW1D/Nmx1gE0Ccj+KE8aixcUQk7P1
E+sjHmYJMW32w2oxzYdeZO1xoAgME0M8JM7ShTZxmFttTp3NxAXxYLpaAZxvfLL1EThJUXATyslN
vjsIpPeWW5v0u1V+Q+ZCEabO1DwNrenytidpfNv1nXU3JhV7B9Uv/VnnZgMufxfJtvyVDQ45ITlp
S52desTaud0Tjc93O4oIJ6dNDhwtYeze8Z/EXl59S0NC6GIfk4V9GsaaPPLUry5Z25lP5uRPN6Z0
x4e00xvWzMlXJszkE/XSGC7xdFPo9kzQyroGEWjtWH1AQqqn8lK0OSO5vOjuBCLdQPGOrPEjj22R
qTsNpWCQ8sR+y0lx2Vgd8Ztz2oG5m2yxNWxeKanHMXr9KH5evDXcpPDWIiKramJTK2q7rY449cZM
QALPev+j4M+DMbKKRwaFBUuSKfKf3NSWjx7WXCp9ctE3Ml6WO2v1ZmRy0PY5ar/9ovXVkw4kjBK8
V2eRW9Ya1L1hrwKsn4/9bT2Zy/vQuna61YgLP1lr8IO08oJ2wByssMlzwBPoY8kNwFAFRfukJ87t
MHSNixwA40QDKzrwMhxULDHIJ+74DBKvyzymjzQVOIt60bSCMdjy5KXswSP3xhqgZ3dN9TaPffaQ
mO29pooXg6D3EMHmE7iTYktT+L3DQn6EZPUym0mF3LD7KN22QDCEYIkFgLjB51QEFAw3xfxDI9SI
EoK9LxyyV1TYAK5nPzqg6NZuR8/3txF6ypWm/M5h2N0LWU47rUMxU+SxfZybznqxHA1/QeaS4RS1
OsQw5E6ZdnKjxEYPJlBjRyDm3LIlk6YRR9KoFkUCGZroTaOWVTF4x3AKT7kDKbW1gPdNWbkdR0nO
xghx28qzDoypWTxiFY8JjuJtJi/GPPq+A1lrAoZWYbcOV6HMfskn59ZqhxNB7eOxZXybh6PRjSS8
qJfemAl5bGYbk4mRVDxgdUclfqloKbDeNAYKt4eZ6q1kWGnflaDe6gYSpOMsPkNgpEqWoMdLvDR6
gL6X3ttJ91lBozwCSGs2CxkSjkQHt0laXX10Ld+yXibkrMlC3MRFVe50YfOR1hGOgie4ymGLh5lj
l5Ub511Rs3EJIFd+LL2PyjTifB6AbJzTeZo//Jk6fIPmrblQYF0qnRA2es7yvgaM6W8Gv+jlQ8zY
62iiv+32Ev49ZaI96Bu4gPVR5gMA77RSRVjLyn9SmfsLHvUYUGYZ9IBewSzNM9Bzg0nwGKBWZb0i
ysp+ioO6t1eXVOpoO2PBIechQNpBrZ14xCs5EnH8khQkqVjU9pUiKVwn+darteZ7rmUYXhJqXn0L
PVM493nrka+c1ZNHFC6SjvNktc7jxIV9MduIRyQf+egdWzXYbx2SsFNCu00NRkX5pfj0I4FjzEgV
pUUuYD9Huk9NoXkixC/fnghV8k7NHLEzJGIZeXGjjnNqxqR09cXFg55NuNagufskJ6k78OEbvUvP
6rYDgkWC4uLk01sXI1DL2wyxy6yscwzcFfGTJV0SkEf8OIP0eD5MnKZs0BbUNhztv0iCpWHFm40y
HZrLwzyJRg9dMqogEcJ0xANl93D9LKB/eAzM5rNp9fSdO5nwoLHsbztzKe+jwfZ/6VPSI1kpIvNJ
Q9H9quXFclfq7pEtf/GzLE0Ho45vp5s0MZueVhdPaOxb6dGuhyOcQtKUqR/mkCh6WD9+xLtIQkfi
vfTDbJP/1hU/NIJqolPJ8rdjeZCOj1FjOS/cI9jqpiXe9fMstKB2CRgnt95I4mObTtP3PE19i8Mo
jl58FsMPE0tOPpVzoj2kmdPJjTDL9j0jjuXOLCQQpCFSMBtovpYjvrr8h6Wa/EmO1aVg6k7C7FJF
x9zIy5DUWR5WWbOIpQ9uyLYZMfRtBLk55XYWvn4LEX58txHA/SQgpvnwGJPtyHj2W7LG/dhH3oKl
AErY8FDZnDcbs2th3+kzY+cWVdvG1LwOT8VMCIyrjfIDH0XlkT0V9UdpKHMMszRjxoPePXttmAHj
Eq1N9ZRZWIhpMs3mzlGyOPLMpdm+FzqUqBlRNgrcxN+abqu/Y0+PrG2V6gCZ0VWxMCis9IlEJ33f
mLMbVBhOMoyRVobuIMm8jY1JIDBz4Z6R9TXkAqp1umXpRH73XYiDj1alkIDCvNbaNjquPicT7PQx
p9LvdPLR6DsVdrbtn9kSQ8R0o1qFk5vJY+daLcCiomrfSWRbNyVx3xlBDzzzLZ+FrDBCEsC6kVmz
/FzZireRPsIUE84XFh7/m5tU5Wcdd/XOTApSvTjisanMLI+1YPRzTkSb5fExdXX31ofL8THYbXGQ
iZyJ34lt+L+zOZtf7si2REWG+eKrhHhXj6ADa4OtCE85ifaH2Jv4ZQ6Z2TtkZoLTJY+aYRUZGp8D
w3Y4TLb8YMuuHm1f+dBHJ4EFDXBttI31seezpHdopuEm//Ab0SDSwx6x4g6z6C31VfVtXpTT7cwq
mW76rp/3A0rfBIcVmuLSNQHXI5/Xiap6ayqXADB0VoxHgsHT0Aggd6xm5T9aytfveteKw9iH5cEq
Top7p6A29AwC0RosCQyv2sH68t0FS7dVy/iF5ZFL31uOFoYUzTTQmnWpvmcUFiPPF8t2hHlzFFkx
7BcLAd0izQJxhN6fDS3ZOj2JXQjfoYelveP+dGigk83QVago0Mx9i9kBfcGPiXZDrSNy4acJgwDf
WX+biAmVAGVWB1jB1lm1IVuEa5tb/8PemTXHbWTb+q+cOO9wAIn5RpyHWzOLZImkSErUC4ISZczz
kAn8+vtlye5LUbbUPs8dHe1Qt0UChQKQO/de61vZS2OGRHR2+h+NkRS8Wmx5XUdt8qGIVHGPUjXZ
gyA22B9E41XXKOY30P+DS5KQmA7Bv0lKGR8DVNX9rupa+lppCNusEnH+scco2q2SCN89Ugtsitum
Ed62jZblMjes5ihBDV3xCYsrAfzyS7Skw45Yu+FQNu20iwlCuGiL2N6IfPnQzGSHQOaxuufYbv0b
JqjGV8tMu4v/jFf+nfEKtDHa7n+/Sf6/xfPn5/J70cH5R/7cIjNEwYJHl562jsUOlan+n/MVdGLI
DWxmJH9OSv7cIttI0pjHoDA3bcdDk/Zqi2z+JgR6Sbyv6MugcP8j6tTbDAF+S2DrszCFFqq9jfvO
LAqg3naMQ2gAxSUBbl4OY+j096+uyV/MSd5OcfRhUMrpFoFtBuJtHsBi9R1t2sk49Itj3ec14lR7
NIN3JSV0+Yu5iJZJvN7zcyzik2xKCOZQ3pnd9XoqwneR9eFkR4fZqsN3ptdN155r2UdQK+qm8fAx
/eKAtvXjx6PLADPXpD1i2Qy/vm8zIHV26S900SGdyYWlvV8PVzVC9HqFSgKoShDK8NHUU+IdIP3J
xjJCrNreqyVgkNaNR0bzEwENOJ2hW/EKO4TEE9CfDDu8uirtrhjFhsy/43AvFxRXpTcL9H2qooS3
ytsiL8J9gWzuwQJEcQynrtkZUZmeIgRNJ6SxLnqpuEr2c2vCEY37edsOWoZlOMvXMEuXxyR3uke/
ia9NQte30i/AojQFXWXej9eOI7xgnWT2eCv6sfwdNWH9brFl9iBMOqWVGRU70JrV2gJyvNZxKAez
ZjPaLq3YBxMW5a6d5ZaBCqX2YPeXvjXUp64JmG8Xuf0MkN84FJ5sWW8MeWgJuwXoqcIIlIwh6i/w
JcsrUo3ULcLhZFyZrUSd3QUObn+BQDk3QplvVMKevQW2TZxC/6RndnN/lVQNcM3KZ0mUEff52kxq
XvWmXVafx85vnrIxDj5ktCbuwthk4MQ6Gb5kqAp5oYf0Elba0I4POkvJJZwge+D0spPPeVIEoMUq
p3hHBjD4C8+J6yuf+Rv4hUo+BrNO1EUdsRFI29j8IoUnqClz36W2dZeo1MQ8mM13SRt6256S/KlE
Ub2rlTmAbvAMd6Vwp7x0ZZnsmVl9mTVLJyYX8DImbgcF8uIm5bbn4iSgO69RACwfGMgat3aVLlfm
EqHV6TEkX3jVZBqw7jM4JwYUI4dFGMO26RwmWfVbe07zKzOLx5cYfdDn3NJA9SVm/82uPQ2PXAIy
ryPvSzsUa2nJ7lQVJhppH7UFvWYcUw4THOT1eR4/hL2B0iZqir2Bt2K1GCUCGYX7pRaOySiPLo7f
DJcZG1h7pYZ4XntmkD27AZChxfA/2dFogxbycH9ivryLZCGuvKS/cZWUzGoC3+HW5umh2zGRlucI
UJDTV1USleR2xnCdi2r5PCgCXPlm3c+NyvN39GTEJl+G4Q75nrGuhuCubcN0O7rLR2Ps7JNYoG0S
kNCf0N1TbYTMi9BEQY60wglXMhkduJ190DbikOYoPGHqMpKev+CVp6GFGHOsNxDosSCu5qChib30
2bTJ4zJnUyzGOcek1nrLVUD6uLooQhOt/jphWmiuIgMu6GPeS02jxYHRS5wQsL0340zK1b3TZUGM
CYZmYDDJex+K/Ta0oBJs3Dnp8JtFOVFRbgtTB4JvVe0xLXr+R4VbKdj5cy7cizLAz7CB1jaTVpv1
qU5TKAdvF+dyie+m3OVv2k06xSevZbxE0mBXyZvYM+IAca3X9sllGBlTna76SLpPokl008qsImov
iSBYPGZouNxdq0LXf/HZu1qrBGiPgeK1icfuPeC8qmz3VtjnT4bb5O9D+P77ztSp63Xpu4fJpEPj
Q5ei0WULqBBy9Owj6ZCkQMllQo/lGkm4dwfbPkoRtVeWUu4BaQ2tTQWaiozlJbTuRYLFkNaP/r/9
yCPiax7lF09g6MWQVNGVANN/UZNmBWXfqWb8voVz0fRmdUyVDLcDyJgKnxCMLQgfsr5sHYfa1598
a2d5fb0purRCJhwO4OFNlLTGTGKzEUXhJ9Xxpxbd1fulN8mFcytjbNDLyfJW2U7z1fGc4IoTSVFN
Cae+bEimWDajFxfJFvpffRGYRfiucFPvuQA0inWqmKwdkq/yFrMJZpk8KDk3gw0oQDFjKH8XQVc8
2uagbuANe8uGOhPhbwl+EX9vjchO1YzzeW6LzX+qwH+nCkRiY7Po/30ZePo6Pb98VwX+8SN/ak8R
mFLKUbexzJ+9BP8qA6m9Xo9GqPvwGRKb5FqoZ7Ai/Ck21SUhZRQoPIcCyrX+GQzvrXjERJujDwOb
h9JF+O4btWkyOGqqusa+9rW4cJYOnUrbMjpcwQU766Rs241qalT8Olijtlr4PCxiW+kFBfv6vkUG
qvWMCAhy4AAFG9hWQfNfi6YFvzBqJSR9XjSRWh3Jy57+3VkyGU4Bb7tGKynVWVQ5an3lCPLlqdKa
y6VD3MfCr6WY+VmWie5P7lKt1fS7rFyPZwGnr7WcXsgpYm6Enr2O49rJ8FfZ6saZZxLC0ZHL+BA6
1gK2JM+IwoL0NjMTzvMXxj8tmawoIldSluodXf4+XqGT57OXTTnnCFzS3L+o584hYsoaVbMHDMy/
tWlDiyMQmfmmTdx2voiZxGcbtIyK/TQnWF86EUvfCmpwad+KoKlvQyeL75Ysn961Wg1HItGwIfA9
iNeRFstmsvMPOv6wXWdOvcSHFEj2TReMebUxHOAdDaudeIALOPgLxtzIpP9ziCw3HfdlJGLb3wew
lWN8XnjwiR3AfVGZa8zM6mTj7K2s9TBPxoWDF5ak5iZukc5nvJXwgmzTACUsZOcGTp/NikDvtkNU
DIeEWdikTjmCjTDaQkfvwlVT47fbwVim/mL8ZXvMZo0ki95FdI3JuKrpIiNUHGzkj+04kR/Zm8aU
bFjtGHYdzF6iNxQdPTtATv2kbxw0BIvK3GVnKEBmoG0hrkzHYRjHxjxZc4lxGCsVklu5lDQ9kd5Y
H2OkT2J5guQ8V93LINuhLFcYypYiuv3PC+/feeHRC+PV8/fvu/Vzkf5ed29Cbr/91KtXHqI9h1mv
QB9HTt2rV57zG5J6E4PJt9chG6b/Pxw2LdRsjIW1YljLB//1BmRubPML4ed9E+P/o52vpTdlr/aJ
psuOTVv7PZ+Xu8P79vtNG51y0OzjqE7IDcLtRLIIUx6bhJ91jmDslhp8Pma8IwFTmfnwhGxnegAT
RyuzD6s/zHtf1P+Jv0LcLea4rv4LSMFNzeyg/5//tvQk+s3ZOMBTeSdTe+t+wPdnQ0XS5CGw8RMs
f+sU53R8V6Nfo1mDOFkzuZDO+OQjDyaDrAyGdt1mHXqIaKGDyf7Sr17CYTDf8TsSLPFFYT0srhFY
+9lzo688nJbavfq+/+KMxZvWgb5+DlkKTPcp7djUv7GlQYROWOrm4WQrVL5Y+pfigVdFYO8Gf2bO
PjFdz8ijowBb6O+zm81Ne1/iO7U23VQPLwkBNNYaDD0BWkOKL2ooE/YWfueCV4g1UzUfw2PZhwlx
V4z4H5m9Xua4kdQ27Q3vmk7fVO5//ql+/Bp8jIA+XwTRjezH9Yd+RYglkSaWRsP4tRqi8LGOGRCs
ICVwazTVqG6k6tAKRFbx8eeHfdNAMH0WYyugiaCrBv6hT+vVYV1TxQ7A4+pUBYt1olU+nhAFrdMg
Sh5/fiQen+/uM32kUIt9nYCV+yzLeH2khnbr0iK3PwWN6Ty3kL2KPeBx/L95k2yBLxQLXvY5qNeZ
7cryVzfNG0EGH5QbRbg0sGhraUnv9x/U9+00iRkNnPw2d5/LbITmwkSv2LtL2cMswKRBklaW7GXR
Qkdq89r/OhRhfyHD2blSnt2ZyCKyGsgJzNsHu2sEW0aIfF8bY2o2JnBtnwA7AK8H1/ZARP386r3t
9Ojz9/VrA0E0k0Hf4Z32+vKZ3ojCgYAIsGURDIhuoGqwjHyodD7TXMVHmaT55zgImyu1tMnOqx2V
roU1+b+zdi8wtJMYhnqdTV9TlAkvxGMm/vHnJ+m4P3zJLL3cRCSFUGrydGrh8KvbCfJLanbJYF/j
E2miMNgMIaHZFBUo/wc2rOtOtebtVM44kpMk8dedVWFHQfBWaAMBM/ryDlkDrgK/kPEHCYnxAt8E
ABZsGA+eNiJEbRXR6tHuhHSwcSpEWV+dpLYvtNrIELN9Bml89jcQaFEeXLwgdyKLb+JZ53YVo9+e
oHrfD2eXhKcNE1Y6C94NzrgsUCeD7KrQ5gqqTOeYaMMFygm8F9JMnBKeH5YM4+zOkNqoYWnLBlbx
Lxi9h/ejaeDnkCUM+KhvxwsnEuIed6HM95FPospqYbD5OTx7Q0iXMuAcYhhpmh5LfF01F1YbFi/p
1CDhwfSRvwc9hN9k0tYTDIGYKLgOewvA9LuW6nHrgKPYWZb2rRToY+P1JOOgXU/a2lL2NiaXJiSI
28D3Yln1cGCpEUCitDEmGPziI9SlhLIobEjDG5iHhZkh8GGUy3MAP2OLlh2F+wSSgCJJmc9CW3H6
WLtylrNDpzq7dZQ27tjawjOf3TydNvbQbysPFX8VLLX2/eD4wQME/RE/kB8RDuafXULwVKK1ffYO
dbiIYkf7iaS2FqVnl1F2dhzZZ/eRsn1iTr5VW+O32mv+VomR7abrsl4ayseAG3a8yusv4o8ibvxW
04GgLXMkv9Dj91M4DtFF2aXsXDOgeu9N37AvSN5DGzryHUQrOpZIOhaK5YCQmoj1kJYhMiQPuLO5
7orBit6hZtHVZT77UktYinC4IiJF16DyW0U6shbu0O9QqLJD0VUrKkVKWIvhT7mrzqUtkA1d56op
9djWwzh3wbJibVrXfVTSsAlHGe1k4QMc6iOqAqROcbmsA/L2SIxDAANlJOkMDFm4YXuyEw2wfHWc
Br+DzfbhIpi1IJXXCcbg5OKDiY6VDSSRxJ9K9e0yH3oMXx2YhjiBfRjBomixU/VVCnbWK2dq575s
1q6Yi3QNZRK2cpe2KWmDniM+GE25WFhiPUbE/Nc03hWZSSYaCK3qAyilsLyA2zEU25zZ6d0y0kzZ
YZYSFhjsBBAYUk+RDPuom6A9sRjbxyxeRL4bG84AECOC1G1gEf2KHmdu5HUZIA8mha4CuxJZFsQe
OO7FBpsx0QJ+NfF1pj7J9jA8M3v5SpM3hOrCCYB9g1TRXjChcg4x0CTUYnne2htkTdFmGSOwVIbs
mvAGkFDmIP1vMyJ/mmwxLmkzoy1qIoRpfhL6zZaIy6W+SFILtHcealau/nv0bWn6cfswD1sTt2gQ
DKhS41NXzfVsrFKeI3GyFvqkzFkndE33MzP28eQ14YwbnJyha3dE97IHIJbzA2Fpc7WilKScp8Uq
quTYzmWBgF66C/q3IR7unUy4z66K0E4HkLjs3Vgp39723oJDsSTsvNwUNgi8NQaDbYp65KmgowkT
Lc6m973ryc9Nl9iHyZdxhMfBhXZGUiq/xy3qTDFAnKzTohrbue0H17q3BoO/IT2jD9aDNfuEG4ky
Sw8dpGJ5UeGwFu9Sww8fCeLQN2eWtT0A4p5WqiLdKSByXFsuE1lxYjXbWuuSFSx8tGlElduStyT2
BcKFMdP1YSRukG3n+Z0IGKdfKCeT4/WgBl18JrO6cXPDU9talhy6rpeF5rAoh2UPeU1/eH3qkvcT
50X86MlxKz7F2LpcqgROyLIO84lHpyniPL2tOp9HvhupCmL+He9UMVTJu9Zy0CaAjk6QsCe0Hcfr
0kiAv6fm2JLvZMJngO2ulW78b7p2fCJeIIr0K+rkoSJIlVmRloYj8w8SN+e+mGPvWVag1ogrow9v
D8rsL2PK3AynbZVn7wNWi31fmdapDeP2yTEFUiLA16k41kEcjiifa2Avc+e3kgJ3ttEScVnXpt/O
X/Iid2/U2Jv1ocXHn3+QOFL7QxkZ5e/zEup3SAoVesM+ILC3qZiTfsdoKvxgmFG5KyVbdJQ0vObm
TiZ3JA33l2EJzmzjik7EvPZcoguIiQofu8yY4m0hKh6TxYjs8MKpaNZ8Ldkaz0f8XTwbUr+xt5lr
cEUVY7gti4xsL61uJHg+CosBjSoKcFDMXZt9Yuod3hszZfpxCYfOehn6CmVRSbtqukil4FcRzpqQ
7StjL77AFkTsiZFDrlqI9Ryu1ewX7zNkfERm9QenVJN7WCSd8HVukvC5b0B619eVp5wrAsc0o7mt
yukynmWTrIGMl8k9lQjkMp0JteLV2U9YW9C5rEI5gUCvorl9X8StlX606sUGKkV0Qz4/NINthPyy
Hodw4oNoOxpRIz9jNoUMUPiQgS7AXli3qjeiZd+NbQ+MG0XDskL1l9k3oBgX9GxeAxq6xfSBRM7C
0AV4PZO0vdDZIrgLKuRl3QLyDz5SD2Ne2arbTAUdWcJXWu7+HDeSv5kB8wAoa3qv/SAJ9LzPSAIF
Wtil4SP3etnfVCEey90omjDbBWXiSdCOTyIYZYAtI5/8B1dUmKGlGw/OtRMVwXTXRn3YsbhzRwOe
tfk22ThgCk7tIWf41DWJfSOUWXgXkapDPpdSRnydA8mWm7IHU7OiFz8O10XBbBB1Ax2jPglgY0hl
mugUCbPdzEyjkRmS83V9rkr/k1N1Pzdf/+e/n1/KtKIYGrr0y/BaMS8s4lBeFfCb5+H5v74J9E/P
JT95nX5Bffxc/cUP/akhEL85FsEoIfkljLRdTSf4U2Zv0kjhXfw6yvLPTkrwG8AYU8CzsT3a1zSM
/+ykYN/EtGgCNHDOsn1iLv+BzP5t7wLGjR63s9/QYn7HfAsuaBXRym3RQ3hqnIlX7hRjtzp0LqF8
UWJWHr3QZC7J/sstQz6kijRd1cwJ2cN92LjPPm4i6v7ZzGyyW10GGnO3YrLqZJexaKmowojm5grH
WNf/YrvPJXi9GxZAdRy6LfhVtcdUvD3zoB9lEXULMcS43+6Qu2KSJ3j3ap588yQNRPy/2EAS5PXD
IQH5WL6jc208LVD4fm9mpIXdGGMdX3peeFUPvpGtGfdY3j5zHNqkq7w12oOFlekplGRaq/XoTL4D
9HCcop0bJ1Z9EfkpbaBl8nWB5UUjOVsYLG94N1F01LpPkRAGdl8Ii3XYiar6Must3ooxQZUkuORR
56Eta6leXTVSyRK0xLU2vEndFUsbbATT5WcoQ3W/ylptwAqTiEUGJzn1gkQ8+2fx4fGNoA8b+nFk
n2VAgoAfft9ZNjeBtAv3ubMZ9s2OwWtrGRqLzNEaRJkPloVVKQ1ZmxAsqBt2dCBF2yQW95YFvfqP
4rHvsvbJ0EVG7ElOQ4k0AAbjiuZJTJLawatFm7xTSckZYYWzL4CrJeqhaxlKYL81BHNBZOf9pagd
X5yWXDIq9vzZaz4Ke6SSGzpwstRLVEkGM5LpbukqcW/YhVAfAOgp45MtBq5cCpgjxp1UUxOhW2A/
MHUsF+vIMzh0AcSViQbiPLUV2YSjn70/nSwDN2VyEwHs91b0Ustk4wDuTNdZXrnPGbXe4zh74ePE
QIMYE4lLcdOm3m2CE3dZm1CQoW7ODt+C5wxD/5F6bWoOyFg077vOqXAgpnNZUoNeCUPxoV3ez0vN
1zrRgbEuYwqN5Ljor4Q0H6Tgbcr2QDZ2fRm2Bl24tBgIdFuYVF4nsVxujcBMlB58qIMdO8RLtG1q
DVu0OzyERWhxlp3nS38D+63YOhGDaKikVrYSUs333iCwKLihAmCdgV5fLe5YP8fZ4F7PVFuPBqPU
k5waXBx2Hj8L6aSH2igA+6XAW5+rOJ8+NLZJvUtxXrMxQa4zyYlyNckkV7wsonw+CuXR/yO9PHw0
GE8PtyIl8AXggq42sRtweWVaet07pqOujZmD8UxBuk5rW8jonSAhGCTjjhRf2Ljz3aV240jiTuax
eeKPZfZ7o6S6S0uTNdvDIbVG3ek+96KigElqJs2z0N98AS7ZWxmR5Ltllk5tsPjkFnFleLj8rOKh
zJuaLSMDkKb/iDlS3dGm5UEgGJsLnAL09/Z5YdaXLhIESNaq7w7xRGtrl0WCGZbttocxWVjf7Wrk
0vs1WJatxyRrAe/XU+soBj3YTkJdxZJZU19WSS66e3bmhvFoYMprrwacOR0i65AzKWab1+8CHTJ8
wFFd5nfRlHUHhUOxXUcT4/FlcnhBLHPJteyGgWupTLykRKfEXIjGLLsDhQh7H4e3SnLERAUn6nwj
58rgi6uNkOfYm/RDMUBdXlZK2rxDK6cGZzwalr0OrCDxPqoiGAWxoDhiCdWwzknx0sLbCGUebHbJ
MSngMnXwo7ijJLU60Oord4yHFzsKhvxDx/bSojceLW6Htr+qvGClYvbtWx8xEYiY3OI3mdxOx771
+c6HorNOGU1/9SGA8p9/df1KCOhUM0O/bQkCWrwrWX8WogvHLKaEqiB5iRUuT2qjRNigdVzLX3Qk
Qmx+AuvH9iONg1Nlm+FHdxpJM1ms9z7EErm2ynp80LvNbT70yYYbo1/bpMlc2EUIehKsd45HYZI0
IKzZ3bDhdw9GL0H/MMJsjfRDnDhjv3Ma3Nq4V5s5wvfQ4E6Alv2o549ruzQ/GeyzVwMJOSR0VQMq
d4lZwMpF/LnoI/+rzlNG+tBV74bCuxppUc3bvOjUrVf78ScXlPMWihvp6RVzv6CNqk+Wk5Q7UZlx
tGZq6K7Mwe9uwhgFi48/zsZ6Da08beLiQWS9T/BSP+wWLf4xJkXGekeTYGLv8m4qyPtwnWncjijJ
bnmtN5+ycEzeT05xI326WfsOU8yunVviZbK62oMDJ9Cr94oHWTp9vOvoW1yFLGCbIm+XY2GE+Q4d
I3aPFtUS9nBq1HSy63sWneZj5UL332QLBAEan/WHhMAPLm2ZhsBu2MuvPZ8xT+MpGyDYVNKm8Pvf
084HGTuSByyWLKazI8TJZcuP+cx0q3mlZsqBTd+J6bLtwfQGBbq0dVbY9YWfkB0bu9ZtFtXNXtsQ
Nhjomo9Z3jWU8WLyLqo5ohk4l/54aolUex82ibc3ILPsXCOkwQTwLdjNFNsnIxnaS17YdHiqar6Q
Bvb6Zchp4vVdhwGMzXE7ztkBQIJ3P6XT8mKaRUbsQ7iQq9CFf0g8/nYS9WYCQklEE57/MBzQiUhv
FaFtXdrE2APYYOzcHQDiF2tT2ixCZyQgrHQ8vzzlh1cl719Mk94Mk85HdRkSEvaFZZM01u+rIibm
iZ9INzy2wPyfUiflxdAMggbHz4/zZtByPo7ncxT0fwhezTfV14S6bOxDmm/A9PU71ex4Z1eqeaJ7
wwvjnx+MwRSKUApkwqh1m/5VG56shB4dFU7JoEBhVNeJcwEjqFgTqhJuf36oHwtZ3DYB1w19LSOK
t2qONqYfhsPfO9rebJ3OediuDIt1Hwz1Ze/XweYfH89iH2JxmzDERaH35qNhHKiroiT4QSXR47cl
qEoIkoVA3lON9OnM5f35Md9MNfjutHjYDFhU0Pb+UKzPZewMITjnI/nyVFc+yQqwkcOIFRjqOWug
w0DPXsMl489Eb7B8/PwEfrxJQa25XGfTh4jtmm8+NMyk1lRF7h2JN+gOENPsC2UhFftfHMXHUc2A
zNWJmd9f2iISEq1Y7x1jiJkANJAE+8Esf3Ex/+qzsKEMXNTSIQ/em6N4tMdbUJneMSS+feOlfrEW
qvlf3CauJqsiTOXLY3D//WfJdXB2Q4rkUZB2t2dgy00xzZIW0hwN1mloaEf9Ykv34/uLdzrvMD4W
nXwO+/0hqxQmsiw852jUkffRQqhzXMyJUmQssFdXwUwbxOsXbpGff20/vln0JJzQkvME94cnIhQS
7U3jiiNBIjhCIUlcDt4UMJPygqufH+ovPiI3h0+CKY86jk/x/UdkJtdxqFIcz8rDubRqwiSH5olI
Et7YegeHTzD9xXX9q8/3LQ4bFRoJ1W8OOplpZSdIKo6F13aHqnQ0+SRI9mx0fvmk69bEm315SHfC
dRwIS37w45OWBF1g8j45YkAKAwiepStXqBCKu2ZaulOdgQZdRQD4bpSkrpPUWv1paicV7Ryjd9hc
1O5zEYv+xUp6m6pzwd18E+Q0935xWf7qTGl9EGeN54sGzZsFpUpdmc5GxB2uxwTrNErRlCuD9XLK
6BmvspCy/udfv/Xjsxsyv6euxAUCYMHX5/RqXYkL+iURa9zRANfbkVqiQYGE6AwvQWexZCZNpO/3
LKV3TUzk0zS5ejqUhuqu7UWrUxdHmodUSel+mC360D8/wb+6Jrwp8UJYNt/dW2WIiWp4mQKe+nIJ
KLpNN/tkxYZ97AmTAMLQmr9q4/xwb2IP10+DFs5gaHx7wDbtddE/L8fJiZznHj07KJG24jZVDbvx
n3+6vzoYfSMbvHPIq+btKkCoIRLuNpyPKlbqhlDd8MqESFusXLNhl/Tzg/3wVfPJcNKSV2zrFc99
89SRyGA1dG7noxe5bCzjdODO4kFkl/jzA4k3cigRABDzdPFAFobWZb25kQtI6QqXsKSC6BgUmezh
oA8F/ZA/REYNJ6chdwVeZYyYmaEh2oCi8e1uhauYZbBu1R3KB/oEhmSztO6tpXla/K47mOiWn0K6
XvbOLHT3Q7Y5m2MpEFAOcAnqX/l/fvx+XC16oGEaukh53pZCaYUK3y/7/kgyfbCRxE5elqgy9rFJ
7PHPL9oPNzrGIe4Bx3fo8gKBfbO8EYEihgnfybFjdnvB7IjP38JR2hpCIQOt1C/7h3r1eiUTc1jW
/ACRkFbuuOYP31K1lLbVdq5z9FrlfPU8MR1JMwgfzw0Rz+/p6rRExTzUSolfvOnE21sE4Z3woNzh
fzKFTSX0RlbiFNGQOjLNjpZFJ2nZmBnRIsDB0dnYYg17L/jsWXnubKa6t/pTGNc8gXYXpwcxzOjZ
IPzMd+ZY0kVcztPBtvP1xoLkCYZXevLflSSt7Ud+/41P9BnU2ZpYEMxpca4NloFd37pZvzx2+vYq
DBaD/cyIqjmiKmMeKLyegSTjrnFNeB99v5zGEQS1dmIkE8QASa5d02DKYeKlvkXJnJ06bzD2ykm9
m3omqXBfgw9Z0cWukKBAYjCvaEub1br33TFk/Nc1V4Sc+tZaG47lpp7bhQ30kh5lkGocXuHigh4t
bD3Vamwxd9L7NqGDPNtLVtU8M1ZG82hsrMJ6kV3A2CYzMp4XdMy6GTrHeXKDcI4/I1BmuO3VtCj3
IZLo5OCRytmuq5aYue3SAvY6F59TDo13FxJNi1wKwcpTUhXu/DvdchLZciuGhg3nSoV4XQND3WFb
L5Mbm2jV+iqP22m47e2eL0QQtNJta6ts8rt6MVkvunGwmMCaYHhzUwRXsefV+Z3fWP2L6k0+hbSR
7X61vWp0rrsW5MralwVfszJTfpCPzkxccrrvGzDN4TYXmXM1cTUnOhojvbk0H3K1g8nL4emD0Lki
EJdGeFDOHiRUW8suRi+JrM+L1JZXlY3Ge1WnHLrNF1atEHkGLZyksBl4VxKoxJ2VGqgFc26X5AaE
fd2tmY/LBsRq6lxMU8dIfzMOk7FeALvpJD5e4e4ScwdV1cRGQvgy9clxgOp4kSjyollXrSk9IVGj
pwWXnQGmKtjDrkQKyh52iqm6e6vC1b0PUpcbrEIVKU5G2rE2nOsAevbcfUvs0WpIvJq+GVgke76M
aIQEADGgvf4eDgR3B8ukbr614Nxi5GTsRFnftAVplKC36DEIwZ87P1ZwYwruUJ4Z6dtZ8Fy5Ka23
86gRHVKSQmFP6c2LweE13nkud1EbeOzMEnRd5Vr0umduZ/34eYbeNu1USh/+22gGtOdz5Nq6kIgd
arug9h34vpnuxHa051FZsP0h+40O/Hn58z2yyG4Self+FX7rcVlBC1TZrg5yhuoksfOYlo3BpKGY
HS4sMDIH/QkQ//S2r1pOxDLpnewggPR31WK16tOIfsKAlO+7KA+COmTk76rCuveyDEnO2EXp/DUw
mGRsMwg3zu1sNXSBE0bPEla/Jf2S9ZgxAAk/Ce0K7hWHaQ5YEmew/Q8U5vkQY0Uf6oZ4EIReBH5G
0VLSmzcKNzsWHWNowBC2tHZ00JaAlgSEg2NpmopWGx3yIaBBtoxTJr+t+P+Zk/5iTmq7tp6F/b3k
/BH/PduW59dz0j9+6I85KWkdAhqqjuVwoKijzf3XnDSwf4MrxkINtlZL0TUr9Y85qR3+podxGL2Z
XNLSMF95bjwU5x7ruu+x9gnh/SPPDcjaN6s3DRpt7uFXchbayPN94a4jCOp6jq1DEJAMLVdTHaw7
M0TGV83tVSrtraqiT3MVuCwiQZw8mICF1tSi9SWy2fFk1x7DuI5gcR4zC2y27wY3yRw3l7REivu6
0qssVfJFGw3EREQKcMfYPpvkIXTphozQ+AHaR/V4Hhc2peQVMgmje4FyXl8SBBxeObNyn7/JhpRg
7mE3BBGxrjrh4+DVxtdc+eoht+tSfdX9Qz87ptCBTkntb7sSfVOsskue5SbYe1NU3UvbiYdsFRuj
cxoHiqgNPj3j3nDcZkDUV01b2NO04VpycHvyH5wNzR91sjoFLjNPgk84mwNxCbI74LKACDxYrI1X
WQPEfsw9iApUKvU2CqR0d9CdnFXU558d7HKXsR5cuMHibNzOyT92yFO3rhXBSmfCvgYaIx/P9Qj+
bCvGGjOm+7opmxti6U0ftCTNOlNNxtPQF+lm7JV6SEx6+ThpC8gcy9T6j02fTsPa9xSzmKXTQxyF
zbbdRedxib84g3jXnnUaBry1+w6kyfPYOBBXvUJCJtaltPay33+bknybWZxnTOFZAzYLad1/K/mL
RkcDD7Y233Y1rRN2tbzY/aGn7LEbWnHbwJ30EpWQp71mosPb9lz7Wl1BfXH+47fiI2o8dhLtWPH3
sHnxM6495/5Vo9ugIlxYHVi7o8fMCXQ7b6R9MSCTo9WWxJQFsXLDx2/jx7NG3hoNXqVdADuTW5Ox
s7BcvtJyZPovmVlp3XFoX9jJ4D43qkCJhgKNqLFO9ctlSPIweZi6gyEYA7GeOAsfiMYVv6ftmEoP
eqVnoztzApKVgcIozthmgeenAjyXd3E0Mdd0586GQYsz2dmQTsUaHE2Fnr8NkRlfDI1uAWEqGF6y
rDbWKeRTwLdK/9qkblm9C2KZ23XNUAW9kff/2Duz7caNNOu+Sr8AvDAPtwBnUhMlZabyBks5YZ4C
CACBp+8N2v6dnf1XuX1fVy6XJVEiAcQ3nHP2bbaIQYrqcXbXP95fhlVhddv9iWk1599KMNutEDOQ
ocfabB3BQJjSIltDSRzG0tQf/Wx0L7dXZAdBtTNqNApTCeEh7EaT9/e2PZvAuPoRoCEKBXsyOS6F
MOx3XSkOYTuhl3DXQXXHYn4MO2dmUYiV3H5KckZNhdWlzTGzMtFvY1cyhOjMVU+bWKTj7RXC2QtG
UPcjNDGlfbj9ln65yOTAYQxehmqfX9ZpXSpxzbSM+0CUlMBl0RO21bsTtXRRjVRxw4Reb0fduOoN
9HX2ihYULPegAhbKWGTPSjT8e6Ay2m8CCqlgaByzPVk4XBABo8D97wWilzNBstmwql3WteUP2MRc
kbkLxSCqDWTAYYJ3pdo3ksqZsIBqZvXaFnM0e8UwbYbAXAiScKcrInF2xChS3yyuNCvS8b76XKc1
+b2UnNTqvozAEJKQ5JhaB/3W7IOtrGoI8Ipa8J5g7ficByr4QD0Nb9liL3LNU0XkGiVA+zYwwgef
lpvz88hVjFPPr3aLZZiRPiYOQbBD/zUntIYigkPnQxmU87PvalTCpuDCNsUk+GN4Ay6ubmv8dVXR
WOHSMCSPBmJ8SYIImJdHvGXwZlcP9WFiMfO1wyNobY26QR1ok4HOI7gvyHoloObIDGUdb6xzd+F5
PEEkTCFesJoeJsOxt3jJoSMRoj2FZhcDAayE3R6tObP2TemnaSQ4MZ5qGGZXwiyBQ48FQa6hV6Tm
K/kK3g79rfpue5V1isWQHfLRN74ha18++All2Y4hf37pgIN+t7p5epGOo45thSSN6ACWoJn2iiZR
fEgJFtnUXQEhtAx8VCAGNZZJSY2Bu574/+Z6p1Pqb+tEX74jCCm4A6ayP/vO5BE4S6ymDdkwtt4U
2XbngWjuLsK3YxzlIoq7as27dKZJIEOdB3SMWbxQfSYdHR2RQDjVUnu7QBUp2eR16gQC0L8vJ+1q
VDTnW51EEIGxeuyNS1nwNH9abCs9jnqwH0Z33i0jIOm+K9q7SdYNCcQyfqxHwdNEeWGNZ0leoQxC
qptQ+w9BvyR7cCTWpS3gwL3GaCw+EBgunsvJfkydsbuiGkCOnvTGFb2091x7JPuVkjLyoUNVdWD+
3oI1TPVPSGVnHKT+y5KY7keJOhfIktOIPb1UA9TLaMmgHmnouPGnw9wS7Chb87HvV2YKe1BnC/RZ
J5uPAApFrpv+1KdNs53ZNGzLXIAZyS0xk+Y8pO2WoHOgU8j2p89xO1dlxM7KyXd6JWV1UF1ZMgIy
yOAbra6JfMIpXsj2oxhmBEaXlVn6g8yhSyA4b4+jS8j+2hR+njnez1Mp5f1g6p9pc7u7tl8URM5p
bt3II8b8gjY634wstJ5VoJEdOefGU2G4ww/iwcVnRZPTvc8D2RpPmUumynkQCx0smK2o7cQn8hri
pzQ1YlKeCgYLSHWAqCMvIC8NyagrTpKk6AchBtI1TCtRoSJAvBym+dItGelXjjKf8mwY3/zMjTdY
593HoA2ch1lOCdl6NfbnUHe89t4jZOFOjzuz3qS4Sp6IIHc2ni0nRLAlGlzbnU9tX9WfMznYkdO0
r4RB6qdCFx8GjsRtijR80+f6m2Emx3zK+4umHPvTNME45J5TNKhxb2zJU0jPfWInDxa5f3fSEwek
oENYeCZJiTpuI/QfLZLZKR1s/kLfiMzUJto5aU0JRlRp967NpaJn6aWa/OZglsbHOEclnOAeCAUC
KKDkw0reBdlotCPXgdna23QmUDKxgnjZJDaCltrlCN+tK52ZcU1rPfmJ7T76rN2eG4w5HPT12PD3
pENULKRcesN41whE+61MXl29QwMooDQa1txGSa0cMuOr6jnLG5K0cmYfyAuMbDObZd5vW30NBh9c
h6hKWKOP1SysXYH57EUXYjyr3lpT//nG0U2aO55AI8boPus3QxU8WYM+7vHk0e2zI2/PVrV019Sp
ILiqup+2pNCQlpBOjXGSxCo+ZZmrb0TsHn0yxS9NkahXvS9jN3QqUhll+omkeBgrjuHHITaj5HVs
AzTY/QwPreutk0uo52HWE+yAQervXOnyORAZP7lhVekBRhBPumKn4MFwJ1RDERHKSvItq97mXKYB
+kV60n072f4HqPJaOLazeI7zxtthKY1zJCjGdPCJ6Nh0JOWG8LBDRgtkxcQuigeRp/ZmwVhybmxF
eoqeKnmehQ0f1TRna8f3zHdeNad+5PG8+ZZ30v1BVPC0zQrXWQ4p3ouvhJ52h3WWBB6K0gpolAjL
kXQ7QpkACZZV7m6BjrcQ5Mcswqgi76bWIDJSlUOEvp5UExaj5yKvxvul91vrlfOtuEOCYsEcrIK5
eszxjkR94TRXWc2Jey0DzUJmiAAwHIecsqCe7C+FYerJDowzzO5RpxYsGBs+JByyyVjOF0DW/VbJ
gpzVnMH6U08ZcGeWbcuTV1nJJ68a62azMLwIYzt4S6TRXBfcIm1YJemO6bK6OIT93Xd12okQnLsG
hdCRJ6sph/NsdGqPUnJ+NJyhf0mn6tShhW/9Zd50gdk9VH3Tkxvi6XukrOJkjE68F4n/gUJt2nk9
Ym9P2E/5qJCJA4krkGvNVVJCZ10YFmTBshBhwpwwx6JWw/qtTHch3UBvv8xFVZJrFJjliJuUAQW6
Lt4QK14uhRRa9VWNc/+oBWp50FJSnrZJmznyiz+0L61UdeGRuy9xsu0JlbM0NN7uvkst79oYJcK5
ck7Pddl5MXIx/R2jVns3EwoQZj7XwrGYYAyHS64K/CV56l2xNzr6x6zif4kpFOg8HlEpMbbLyhAX
U+S008cltZvItoSfeI/oW7pHTj/QSpyg09+stH4ZpMOfsRyfKDPLQP9h2+469v55oxVMUpkJdS0b
A/s4WXSiTpaaL4vy+m8BuaJ/M8t2flkS8IK2xaoDH6qn25QKv+xVyNDGGK33DYtMEVwIrIFfwIP5
HdQAgx+zkV/TEunwfTL6krG0cK0YRgOJg9Vd7uQo4G4aDpfEb/Fw87hUmru0J2Ea6DnTAT950VAA
2ti4KduYan/TE90KaOiBtD2brsbkqpsLccjIOXgb2tx5b5xxGp57tN79bhkMg4DrmmG8/Xmhnyjg
+s40bAmDOWr9hF4Em5fxQjZj+0awUP+NS6b+wQgRZGKQUNEPXc/XuwRwvumVPc8XMiQ9bX126jRY
xMI+LRoDxR3xX8wG/XWoqPhCAdigZQgrmMTOJFP5zdutF67czrj/aXzz95ofPgOWMzaTGsQBKCp+
3dQXVMixu1pkHLXKC50sXz3vRkm79u9f6Nelye2FVh+cz+zDYkX4P68uX9DBdSgtDyXDz3eGEwho
h9vckXuPfWHm01snoCwJrl1FnP/01QnxIwWazeS6sf11H9WitPV0NTcHIrzMF5fY3g3GPUX9iIqK
mDde1R08mgBtWnWP//7FjV/WerzJaPJNHW2C4VnB//rbJ1w/cROL5gDggp+OMZVpvVd05kud97TN
ZPTzx4+2Qq6QtNSouqgljV+deOUhsRlA336h/4w3/2a8yfJ21Qb86/Hm5r1ocIZ8+17+F9uE4fvP
Y84/vvmPMWfAVHJlPuHosJx19cjA8g87iKETM8TjE9sHUHf+wYP2TzsI8EsCN3jwuWzkHYhRf9lB
nN8QriC44Nu4P3QYYP/ADoJEg/vpryWljYyZxypaK49Rj28bv0pFyIBoe3f2zMuiO1CK9hmUxCHe
EDpNBnJ/pxHCum0rQnDC0XdyfGJgvt80s3QpajPj0DOOvxCMI7eq06pdoug9PDbQd01SH1JhyZPf
TQxKysA9N7LWntl1tVFTJ9p5yHBPoeJ2n8nkm19zLKfs4Zpc2xtt14RVn5MN3BMCxM8z4P12GQyd
Maax7+Ch8HvTGDnJocjSO5eI5pO5QmTSLn6alu6BTOANSj89tKvWOHQ9qwPf9RHHAocwQMrHlCwb
gt2+SceYNjJve6ZUIo+EVau7WCRYHgbCeUb9a6oxx8Uxo23jPDd2Sl+WvdN0uDkSc7+CfT7CwMm3
fVtkm6W0t+UsHkSh7C170OFdmIO1K73Kj1oHiaZVubx+ZfQh75S9GWo/OCjGmVcvSZsNtr3l0BYm
vvlGxRAw2vHASPZBqECPur5YtsxljFBiIwptvbW2qF+tTZKRQEjaNtSupuxPRebdpUbAbNmqroFe
Tdsh9vZBJQ+I58FbYj8MmQIJioUV7Rjrey3LjchJ1QdnGFU0Dusf0RbDZpBWvCmVxMPoaO4WGfgX
Aj421jxXp5bW4AxTQkUWHfptEpGV7c5ZunrDsBfrruN5jL/cQxAHp0E1euQXJk7jJdYI8s+a0NKl
s+2b1g8tOc870ybvWiPm4Gg2af5C3vNy5EQbN543dZTdhrMzOfU3/azbGH8dmgE/2c/SZcDLsoKs
vfxzO7f2udP8I6N11maORThfT8Vklck+tSQq6K7tNmWJ1DvvXpre/eDPyyU3cdYno2vvNHKut4a+
pHuvrd4XpDA5guB9zjM5mvKp3oJ+1E6dGXy3Fy3fDCMoJK6Jl7KfQxIx2b6JhNjLvNnJpFCRSUJV
VCQAtHwDB2Zf6qExOMfOzI3Pyl6MqBD9edaKLwuh20TJ+xTzhLoeVrN6tCy1D/iUawEmeLfxkpaN
5GLLrY3HJkJV3G0KQ3zS+qGi0p+BotU97DqW3HvD5xNsrMDeuYRL7WIrfxWmm9wRYV/tLP8LkHAd
QQwjGiaJ2gsbUrYBLG8Z6JdZdq0wXZOb5+phXqRq32aBeNHr2d9gTyuuCz61Td8vd7jryp2fI342
4xQ/aSGZ65q6t61nIwkHU9MfmQYsBJEV1RalUxpJaLIbki5QyYPHPhqmiCNU+ePBpN0enJHdgabL
jUaCyys7Z95FfNUbk01l5CbBxATp1ug3WdQ7uf6qSMYMB81wuXM7uGVp60WBXCB9LEX9XGiWeoxb
qZ+MAfc3iQpuip4F4PjWbX0sOEPlRpLp6dZSfbHjV5UXT6stvlC7QNop98Ty3Wt28YWpMIyVGl4S
ewSitPxR23gL72e79M7BS8scY4r+g8oLLR9athNKB7Rk7vCs+9lR1qNLtvTq0xTO1Y3zbjuxI9qm
AeFEC+LHjQ1jjelf8FUSugEY4TE25GMpWV3qqML2KtO+V/aidqB2z2LwWD3x9eQA7CdXKewadb3z
UFRFFUNQvKxkj6fIX1gtZe9dkwCc85fnvjHxZ6ziv7LwtHDy5RAZuq+2ZtaYG1F3XFKJK+6U6e1k
Zb4HnUWoWJZbYB165zk204RoccaxeOx1bjVUGN33kWiL0FtUfO+I3NrrpWGcQGzRZJXmuCVTsseF
VZCBFlT+IWX+1JTmZ9ftLzmcr2PvzB8IvPRCLwN2jN/FPUp0iy9BMBLcLSYSPogIT6GXjnE2RFNS
sq2QZ88exH3rm6esEeSINU15V5IpX+visUxBjccWbXXcdT+EkIRpBjaY10U2e9uW2YZRUr7tpqG8
ECMg9kyvCKy34uBQ5pRRVgqSwg9elK0O9IPGeXFzuRtN1e0GvwRn4vOK9bK8kD6RPfYFywKDQ2jW
YiJVJwiLKDjKnWDIGuqV89wWdCfu0GVn1fVHtB2UbiNc+2SAxFKmHC8Mrty3spg/TbGUB0953xpp
gnQnbBKz8TDt53rWdkkdOxF9dIA3ZHzUE8JSOip1fvHprsVBHQ2O2UZVfG3ypSHyL9vNXca+0rXL
o5FqH2VAPm6nzd+srEVGwKjv6CPM5FkDD1gR03Hg+ZudQMZN+0TjKTf5msPaHs6Czzpqny2Ws0u8
yYK821rRbLfGPvHyj9NIOu2i+S8Kx3tf0L63WvLD0lrvVNZlzLypZGvTusYOwZO/NVginPwW5QtM
vZr2lpx3xr/NZiJ/16q/wHCoh1fMBGwFuWY1VDmHGSeh3UY4Vv1m+jDEY+VxK3bojtBucfVV/gNS
uwAIIZkYxXqTNXnl9NYBVlA2IvxpkV68WpLwALcIFWsEP9k6fcPTu2Av2E54e5BnOlfoUAwicYTN
9VKfhDX2XhDlDTG2gJVYYZErDxVELEL8x2n9u1/6b0psmrvVbfuvS+xj/S17/wUQ//v3/Gm0tn/z
AgYRZLDhMWBJ//8Ka9//jR6KJo4N0FpWm/ynPwtr4zcPWza5nR7CQ1SvlPl/ZnZ6v3n8h/Xb/qCg
/aPCegWj/VRYI2pgQLJ2kggb6eTMX2PUJWCtbEGWdIwtxlUW8/l3EH4kjstMpxBKl5FbXfVqiXqp
jci/EtMgQVlUd4sbE2VgGJxNsZ6N3zxpVA8LAeKfAz1X7KgIAyDjV2rVZm5icANcs58rJ7aOumuY
DyKb3CHMgWndEYHiLxEzwIQQiwAmaub6zx5u2Cu5HOODPr5XjQBvAAOMCbjODVBkq95qLGsskXo7
v/dAsGeQ5JpaACElZryZgzUSyhq8pNgSOlx8SQEuJKElqnXTxZm+bUzinoqZdA+qzUDeJZCqiFnR
6d/Z72Md2ZaN70H/soLcCKGRWvuOzKs0ZE2WXkj1G30OZS/zQuygrgUeFs9h27e4fwZ9uWfNokfS
YvtEITN99ZkwvtlD5oAgIujznE1F96TaHNdqauIZBYIYVh3PcUkkj8ueN5ozf7pfnLl5ZJlOXN/k
zzy8VDV5eyKHi3vfIr3cLi1AxWrYqB4TmTcxTmdaGY21FCHTezSxmfdodH3AUW9VX+e+NCDnVP4j
MtT2GJOY+gx6uyeFgAGpPSkLfjhKwrDWivrkDCyPie+XZ39m2HdceqM7jSzPi1BPHObPmdN5F1+v
zDoSmiI/uGrlsyTzIcwRTKEXL0bjE4k88adBg1zfTk63JQhbu0wLodZDTXp3Q1W56jwXorgM+bHk
PKbgCypxmWLRnVPfH38wX15QfKhBKzY9joSH0a7LbcujN9/UU9DVIfuv8Q7yGLsoXO3Fe7dmjidM
wZ19klXogU0CNz7neVkSOc6x2+KJt5JH+pra4BBV2ZVlsPXRJGXgKVgcXg0ZsHg2yN7eyS61zwYm
bD1MIeseoJYRvK6adoNStzuQNDtek5RFl1vl85tWJ+Jk6VXwfRKTJ3aujseIJgcx53YiJvwKo2+Z
on5IGu1TnljuY8o5U9C2xhqNI3a+r3ZLVRxKjgpAK0u1CZzBiLrKqF/4HIvXyejTR2/O+7uetKKT
h50w2BrN1LGTr9GiuCqpNlyuzYtvdfpDgiKt32hMpC9Gk9h3VAWSuq6p2vu89iC/0ZRxl3+aayMH
11D+TjktZtOHeRr8jj5taiMhqm0ORpW71x7tnF5e6t+Fa7Q7w3KoJkle27jo8VVNo6VOqZPmh25y
Hw2K701re2QAWhmGd5u4w7nk7tn2syzfSLtWoVEirNh40g76qGjNhqU25RyZPcTSK/zi0YCnNkrp
e+5tliaXwXHTvd3lTshknealwNYeINnY+ljwaQMtdY3pwEDvjGP5Ot/IYq4c9PyR6JcF5JjdLlJ/
tpd+qqCReW7t3JtGpx0mKT7YrDietMIPyP8XwMwsqGZjUrt3TQvojDWMuSlX+FkrK/XUNb55hMTb
hY0PJM1Xffk0CUtcy+l3hFpGYxOUW6/lgyQBMKxW5JrRpfcV81a5wth0qGxjfuKU5ydZWreXK7gt
gODmrig3h14uz+ENdqSXwwPp+TEr+A236wfWdfYxXrFwBm/LDvZH/5DBjAtWeNy0kEGKDlO7yxcj
PiTr01pJ/WNtDFjDVwBdob6JfjwPC+9hPOjnPENUHRlBoUNBSF9nawXZQbTzqfmOFYw7sh3K7ZyZ
V12Bv4tJWU8s8eBOef44QMizY4cVnzp7Kzqv0pvnMWMjWc0edfHK2NOnYtyYN/Ae4cc+TYlBkv3K
5ZNjD39sSd07Jgc9lQ3b+ZXjpwJ/3JsWbD+jVwXWapYoG/q79CQSD+YxkODlbQ39vAvmiUaSqHiT
y+js8mlf9ESYmPZWquDcNXsYvdqeqEquJtUs92A1ABH2jTHSQTjtU6dUcMWSTXYN+qjyqVg5hm4g
vnkNpqEiSyi0q6DbYqr2K8YkM3qxkZw/yk8uvxdPF2ToGw6Iihly4pLBUCTLSN2XK1dRjYZ4XQqo
HJpj9/dmkD2BF+i4JSAyinHs7ysBpVFUZfU8lnH85KwMR1TsRL83OmQTPqYATNSmMGE+lnP8nvZQ
IFFYT4/mSoZk4G5d3ZUWKVdu5GC5p34lSc6SSyfX9I/OSpl0Vt4kydbMpVx+U7Pwvk7z2F99LSC0
Qc5qZxEltVst1j/cPq7vlwmFMFzLaWAxTIoWtEueMdqFnRwIzI7O4OowAd+AwS7OCGasyFmpmcHc
p1/tG0ozaPo+8gp55SIs74NGLx9zJ3ZCd6VwZi48TsPQHz27Z8y0sjqrBWpnyWJno8mV5DkZn51R
gDIikOm5CsAjOINnfiQ6l3HLDQfK43BFg5KuhNTAq3cqI6CAtsNlQAdNVBtxyzr9pA61n81Hd+CI
nIvFPWql4Rqb/4yi/y/Zzmt2KZXlv66TP6qGMKPk5wn0H9/zR518GzNTg3oulfCaZvOX0NYwjN8Q
RuBLo+T9vYT+s04mwN6grr75ZVxWIT8NoPXfqK09JLg4fJlMI9z9JwPo/1kls/BwdMNm04Ibz7YD
a939/bRMjOVkZFBnp3tZQTUpUbx/+end+P8srn4pw//XC6zbzJ9eQMxWWbUzL+AT4JnS08rgPRvv
syBKq2///qVui8i/ZukO2U6sxxCUWRaeJlayv1iMlNEbpcM4jbUjFo91x41IT3cB8Plm0Tmf+3xO
/K8pJPlB3+stB/zC4tnBNnzCwtYl1TfonL6XrJTXFFsRGY+Jvld+Lb9neK2z6iKF3aPA0V2mo2Uf
5LF48XNdnVmaNfGL6oZdbmbOqR9y4zHvGgJfVU766xARicJ40hKwPM2RY47iZLQCxChQLNLimW16
MorItevR40Hb+BUZFa4y8a9JEwJhm72S1SnPZdzJNYWG8cmuGrPSqs7eQKK+M7vLvW8UzvRZa0Cc
FBoFH3mppohYLNrWg61xUJ9zsm215wk9ol1vLZCLgdZGQ5EPc7yHSpD94TX8zwLrb7prdjmrnv5f
PzXuaDsarFo/Pzb++KY/22tWUAF+cPIXyA74q7kOHNpkzNMwwn5qq/XfXB4mLKu833dSvPifbbXL
KoulpscX8MTgOfNPHhfOLV3753ssQLVikEePC56oBu65X+5nw0UiASz1tJCnB6m7TNxxCG1ieFTY
uvb4pieVR7QRqpasVetBG2hh57N/jwAF5VvQ4vpzjlJZbYU5Fw8pGqMCDTHZLYEn9nNAnupQSyPk
8mZZ4Pg4dsMmJrE0jImkAhHrpGfEyg1VEJz1sDHLSwvg55Ez2t+jLkpJLWbhAjzZHqKk0uJNz0Jk
v2SpOBa25d7Rv5KeuvSpFlkSR1xYTcjmQXlPnwEqKIpjgnQii3z5PdHCwwEBDbM9Rn4T6VHTzJT0
S1EszbuH3P4ObHBsoc/2hy1fwNZqFUQWyE0eJhwFuNTcoNSjNG70o8HA/FAIU/s6NaL74THYf7CY
ax+buBLfkxleD8/E1njM0lbuSZ0VV4qH6ZQXno4trchBIVm5+T3XWeYgrFhC1I0WcF0Co+4TvU7O
fbtoX2uXxig02gZjFdugo8q6T5Ceu2s+rSFKqT++pu0wPAfBMMO81hbxZU2n+iS0ogjYEdgqdF3E
0uFSBxTyfo11HQNiCL5MHFMnKGCvmhAUO5x3MjLt6aNruiZvcl1+KVfwYrAiGJl+Z1+XFctIuvaD
tiTOqRADoo8V3NjGKM8gqvY7b/Z75t9upmgXlDQFnyfUR0JpsSvwLkl+2oqFNHurPKMNiCPRVC5/
6AqRJKdNXji+tEO+MiZRhq22Djv9WAxZWiDjby308jOCzsp1cmOD8xycWXqjWGZce0dE88gHb5RL
eSNe0vHGu3RBrl0myLWjaWVjlmiY8T9Rh/9gmAE8s51Xa3ZdrvmceVqzZqE7sDvlXRLRLBtnURI1
s1/dtYOWX0wkzwpZ+ASzEz0a/E6Ej8mH2FtMUFQysb+gDGZzWhBgtD6E+SrCow5LuzCjGFdAaOND
OVgqJ3hKYgV1DY5omwKPSyGLusK5z8pg/Fqv4FF9jZibbjTScQWT2iuidLnRSvMVXMpuLP6k3Wim
qDQhmwYr5LSbdHinqT7J63ijoI6qMN4GEqVrdImdfDJk3X0WSjejoJ2M94I2EJypGtS1p6D2D7ZV
cKAJP2gOxLOSPXojssY3OqtcQa3kpUK8Ibnui3Q7nakGBrMk8sQC3jWp/c+5p3t3xY3+ivkyeFlu
TFh148PaN1Zsu2JjfcTq71gEg1eR2V80Hbis2zJmM6SrvjutQJ3Xkxle43GJa2YQEmRCKfIBLdwK
rR08m2RcxWrz6K9Q20pjJhUOyJ8v8E2HTTuIJxZlcHC7jPtZ6MBxlQ8m11+BuRUVHjmCQHSZwGcb
m5Dr7bIidhEveSf0UZzLNwKvWGG8zY3LKxijRVoArHcs7exqjgB8mxvLVwtWrq/tCf3NXGG/y4r9
HREgqQhPCjRgbwUDJ8rq7osbLThYwcFk1dvYdlacMMJyyMKdgXSdhxnA4fjGHvY1MMTjjUhsY0gn
UZcAH9z2IItt7ExfmxvHuDdAGqP0pgEvljSAvLgyjwMb/LG2gpDdFYlM5u70puzauLNuxOThRk+2
8I7QZQGbfkgBuxcb32zJ0U6nmOAvDf6yobfPScEqzC+CCa+VwH9CMBX7Ue9krwO9sa7LJzgV5WZM
mL2xwUzw0trdftarl6R25J6dMUZkMgwwIWDEYg5JaFcUIDbfdvq8fFusca62o+F2m8aS1VZv0pGV
Dny8h1k3ylGebShyVF22mNrs46KBSj8oz64L/ZOvUEGbANUtYxg+San6/CGeYy00mV89GDkuGPo5
cXWrUr/ChUoeeSzOpMoUy3FMpg8O+75rRw7BVRp9TBsOLfDDhKXsk4WHVoa1V08nTAPFB792mQX2
E7eVn7X1oy7RfDIbp71LKicassLG9s3qt2FfSeKwSHhsc9pFc6Wye0QGctf5XpfTI1fVfR7o/Lpu
AS69R5EX9ji6udWRJoaG6N0L0YLuw4K6/85x6phIumWIn23kXMc8K6YXrDY+HfIYp9+tRVMPtZbI
aj9oXYNpmw1iwAzoeeEaR4BX6l9bAuePkxIOhiRmt3PcLZ9h/c5NtEAsOCRGqXY5GupwNgYJHzOW
pLc5PI9kZixnc1g8osbTJqqm/LErGdk6nWk9xOgj7FARqnmd4BQ3kKfvxNwkjMUWkN7Kl81jwhZp
v76fL6KZjUuQL+LA48JDdSK0B8J+R2trmpPzVAZL+g0UeIbQWZs0sJlzy+vogzopIqafzEJMe9wq
wXE0ZP9BxE31OBrOeOB+oiUg6gCed+sFFR9RQjjcopS+GfKagGZpBd3TxKyTKX9ukeNOO7ZNnUw/
5F1pP0g4fXeLF8zHnoMRi6853deB/1VvsuCr0VsMvNHUdp8yWaaf9Skujn2jtXuSKDSfwR2PGi6/
lEOaGbcTrU3eLhvzAjcdJUjLrHtTDIb7xgrNfzAVZpGB0H6A7mS8ZfsF996yFcI0m+daBZ/IgyST
b0yR5Z27vpNGpNe+mbI3noK3DEH+swNPsHt0BWrwA7KmTgsX1y0cgieNTr+Y7pBxjgUGRkbWxWnW
YrAMeOcbc1HPoktYOFg+85PU9XZt4HpMK8lRjfJkeloMs8F1Jsq+OshBSz85reVk76bLLU6ueKE7
WwGCNaEfceduce8MeITjsG/IL9fliUvWFMXJG2vS2d9BOuOoc+ePRaHVX/NxNuF7S+/F6JL2hPjo
BZi22lZWVx099ESRJwGde818dcvljQfgDztL3/PBffPkJL8QwkYFwco/CXtHvnmBlh9czy8fO6Pc
TnalXfhwcACKtjjWRAX8sBYH9fzQdkURTp3lk5kns/IgGjU8Wc6EnETSFAI3F0GSvPiuFNtqMZen
dKHeCYdmciotvLUE/+me/qZ7sgzboK34193TT/K/Zyl+7qH++Na/xH8s4g3X8RlsOEj9+Kk/i//Y
P+IT/KPH+mtHicIPJMzPU5k/eimbbGl00GuaVECzZSBP/QejF0YNvwxfSFBHkcNMCLoQMsNbVvRP
sxHExbhC40472xx1Tyh/CUblkj1W5VIwWKfU0NlSXq3SHfd+Yy9bY1TBcU0F3eCTm144yqozeQ5V
ZHSDjxJPHx3YMnkdEWufY7atUx7LyTVprYNdYM6IbVFGtl1/mGTxOJk2nhngKwTSm2lIYzeD2LMD
yjcG171dwO/t7NJ8Rv6bhm1rrgVOUt3b09i/1FaQIoIZ7I2SAr6tJgG6Wq95k/+w2gEzSCyfFMCr
a964zr6bODZJUJDVNcsXeUJ11p2Vh68qnLuq2I/Wkm3ysp4vanKZyCcc73m+DCdbxFB4euyKedEs
7ibh7cS0hisN3wBtHFmaLdagubNSWEi1Oiy60Ld6a8cMsjvnogv/UJbmtdVpFa3hv9k7j+W4tWzb
/sqN10fFhgduxO1kIi1N0lNiByFHeA9sYOPr3wB1qkpKqcSoalfjKI4jkQlgu7XmHNPXr4oM2004
0Uia/AGdQ2+Q85Gxk2q8cNuLGkOvD2efLTe4nijjzDc26yjDAMfDKi7m3sq2rq25xyJNCQTg7EZE
qltvJyT5CCZKLKJru8N6C/j2vrHLJhhV/OQr3XgcC9shE8KVH0u9YgvSNX4glFmF12xdDRxnVZy0
/rrRYl1cyJK+9X3Zmlk2bJKx8jSCEiagqqsqH7R5OyDCaFf47TrwxzZ5ayvN6pue7SzcmMYsPfYW
vtAQkzS0i0kUb8ZdYcDXAt3MdgYKbLlKKCufpqLs7/AmiZ6OlFbEPfbdziRgLErsSzcjQyrV6cpu
tGzWMqrRPmaMlFbotaYS6NwBwcUTutXquzoD2tibWCP7rt3gFy1Kjvq7rsMNy35ReSyKj3Z+U3/4
HSZICgD08vAH3YYEYO7K70U40hilHLfQXAQuWrzObX/nd8pQzuMohk7ca/gSOGJrfpoXPmq/YgA1
KihckHXIilNRoLgaQRzVzRaZTjmskcvrzxXC1duR5aigNlc2xhYZLVlAVMymINFtpK3a0OF8TZTU
iPq2kywwyDBQq94ppqtsqcuuCD75Cgll4dk0RngHL43NGBIJ2q/4+eOnEDNJca2lytDXRa3EaZaj
I7e55o4EQWFB5ggEtfWoUj3ew4bUCFdwzYij3cCaS54A/XytZSnkaJexd3LMF3q1tOeiIjo1sWpO
DkeUTS9rWupkrYw7PoC4mkVnb4qoEaAR8pmA9bK+ATtePnH8nwbIAbqFIkil+P50X28PRpqya/ec
8ODVrgY0rutdtD/AoANdg4e+Ejquo16iIFylttnTzyRHA9Vr198N0i1vSAaKdm5jrWKsPyc/ldFD
mNfTBYUJw0bzFM3f/QH/XRLfWRJZcSic/+sVkTJ11X76Wv24Fn7/mX90IQzE7ou1gv4QKvMlTO4f
SyGlRswlCCOQoxv2Inb/exuC/gTldPCavA+QzpY65D/rigSmsUo64DlwekMC+TfWQut8KUSA78HA
eAN2kc9w7m8RRVyLUCO4yCPnLPW35F16avjQSt8q22MqCjdpVhnHrpijcdcTzH5J9xlxdVT4lu32
FFWUVUdHYqm8zLwq/yr8az2RJjQCvLfi9vC90p3RFk0S/M+jZGGb+bfhsOeEw7UeBcaiZo5WnI6G
Kb7UZWErONajh2oz5nC9puvmlcURWdRi9seEnbB2hKHkHF+2Yb+unL6t1X3azAD/Np4Vje6tF09D
7J+SpN+MPYrIfFV4BsZ3cMtwAzgecSJbEacYEsyLtN37y9jy31Hzzqih4r34Kf71sNkyapKfo6j/
+pm/V+HF3/gVbM0EnbhlaPxz2Hju37BtOGS/EnFIh+6HcrzJsBELp8vkA1CTN/+pcjOsv9k4VHhR
BdtIKJj/VprIUmz/oRhvoZWjeWPpjED+lqH6czE+IotmJjN5QMEN7h3Ovg+QxDJi2DScYbGu2W15
Sbo5aSx+DF/1h3v1m9be0hv84eq2MKwFHMT9WSDKxrnCrmkITZCUHHYjqtmNqwpnoydGHiAdK/b/
waX8BW7qsqMX5640aCVSh2va7ywdNi6sc0wFHZ58QjOb/+BbcSvJgXF1Hvp5zMmsT1mtLKtHizYl
u4nkoKAF77/uJ3c4/Plb/ez9gWrEDVygn0CJeCl+4QpzFB6y3OYG+klIai02+7LFijxJNrplyAa+
Qq7M5II/WuAu/fPFeQd/eXogoSyWCYPp/dxq1yP2C9mq9zutspyVnk7xpqQK9w5+99d3hBMOlHKw
nA7tbPes/dtFHgqPJhx2rW85eF6MsmOunhpUUukCwnjnS511m7mjhHUwtmCvIOPCMPnzgLAbiYyE
ktQuUmgw46z95prGK4bNAilWcYH8/z3T4K+30TYMiLaL4BQulnPWcw7jDM6JWQ070K32uoSfxsPy
q82fH9Zym34ealzFgtLpuYL17LxNb1FFLzP0jzszkYq9oXYZER7KocIgdQK42p+v9ru7+OPVzh4a
wNOoicDq7TyJ7iisEuw5NKRr9rarir4RFujs858vec7LfHtybAIcG80D1svzqUzFmQOYimGnx46F
r9ZCgiWGEKjj7O2JAAJF2Ny5UnlrSnDdV6cX3rG2zf1AzwWciC837P4xZ49u/WWasHwrOFwrI+yb
+7klyN7FQaGTj/DOxKT/5vmbwnLFUmWgV3v+xnld5BhVzzBKRg5FgP9HvOfTZMuNppkC5a4OnB/1
fGBy9zZGPlkvYnanm0H3AGaQsbGO6sg/EW0XvTMW7N9+NObnZYTb/HU2GFIEx9ls5z013HgxCdkB
UPGJOE+HnJom6h7B3KQEFtCiDKoc3f1Upu0lCZ4yC4qF5SCpOmZWh3tBlWJlEicZhKUnkOyj840G
o73Gr68diApCsyD7PhhduyZEsPWfBrIkkTR7tAqIpVy3VHC3ULgIpTBbD+DEdOxxX62g9QzrPrT9
1ZTbF7GVPQ6j19HyUHQ8TRIgWhPbyKj1p8p3532TcP5VlE1X0GLDS8AOC/WioVFbZtoad8lrpsy7
ntATmslRtu+duD/xm8vtn9/WXwcILHg2Box61mA64j9PM1MX2YM9Lg+9i6+1bIhJn6bBm0wPwxzW
G4Aw+r89JLkiqHaM9ra7zDc/X9FvJ+n5c9bv2jA86B0Sbj364pfWJYZJa02g4Ic/f8Nf521vESa5
7PvR0KMf+Pl6XeTLkmfT71KV10hWrPEQVTD3PKNVwZ8v9etrCkaZFjF+W9AG5nnIVzTYgCFlxSro
Sfui0hr9UI2YBf+Dq1ACZJtimliBz25gwemigMrFcue0gtIOFeE9Ogbv5s+XOfeQM4/xbYB5k5Hm
ovU6hyVkRKjqTu13u2nSq6DSu3TrwLwIcNdURAV24PJMXnzBcf/Yes+tEe0qK0vem5bO6IlvH4Mt
DJ5iHUUUZ7efn1/TUC5MpAtAbspd9Nl+voX60W+tEdvv2rRm66CXcJFaUX3Lq9G9y/oU+5Et5FUx
z+aRLOL3oP/Gbz8TREeP0qrPnvVsWYksTdPC2Ox2ZTSU9KrtjS8QV89l31yHXQ23zIXvkBOSus7J
3DoNNfZWJxFG4HtATNwy/5brk7wmOoyW5/gyIM9YN0lf36tyoA2DB2FPd3g8liq/1kT/3ubi91/A
59yG8gV5mbnwA36o14Z66xcKz9wOD+hd1FL1G0YreoyZxSAtuWkAnUjg03N6Vqy2OBK5+8lL3Ieu
dfzDUIfhGgsbmCNR+bdYdtGxW/O3GaDk0QRFuCXJVAVjlmqsFT1GNnhv7ywJ+vLYf95HgFb74Ruc
jQKcd3xg+P87BWbuGM5+eeztqQwQ0gZ90jLJ00pfpak4mJXCzoo9/J1xaP72LSAWhJKDB2fhfLh7
irlE2UOHuAaSCEkTnv2ZbdWilOUs7IuvVS6nZ0RI8ZeOTJ9BRhjBDGCSi2hbRmhBBN7yFtD4akz0
keqvMdTrmAvuJjtN11Ya6d9UqetMle49qoiNTWxS4Gg+KXUpzURpi0vN1vP9XCHikeLeUVwospA9
16Pf2e/c81+3bh6pVzol/IVD8IvB3zY8bCIkG+yaNH8u0dnJNA+0WaBvmW3znX3ib6ZtRGAUUNjX
84vP1VkdgStly6SzQ1bx6ifwmUxdprAb5/dw7t6vbxJXWmI8QNAgzzgbzE0YDVCwbd6kNnrIdDN6
Bta9VDYUpwlbZRB/hKN5x9DR43deod+svhAAacOYJgvTL6klFKYpuqaiw0+gPoa9dzO5zZ2wwtfc
7T9z5HXeWaDe9p5nowaCBLUu3eDA7ZzP6b7UuilJeGU5hpfwidj3KJzRqoTkZMr5GznEDziWpyBS
NZsby0vWsosgp7Nb+fPy8tuXiVodK8ub8e5sWoebJm1wPN0ObFkfiBpJioVpi5y1KgIhkL7++XK/
WZpRLVMtXMJvfo0HcPw0W6rqPGSo6Luo1kPE9F78zhnxt/dXp5LBm8TtfTMF/jivpp0eIQCpux1n
5HbtkRKASCT1107oaYexo/cS4e0JNCB7mzHEnE81ALuG1NA2Oe/Nkb8eyj1kHeyWBWMIOfH5FKkG
e467jA8je7GJI5fg33a+UhLFUlTo2noh2O1it8dImw3inQGs/24EsxviZrNv96zzd62PJPnbuKlh
QFrx59ptF7gE0pBTR3OiWI1O5TjrauAXIPzzUapJp8lt4gXgVuCzcxfhm6bGKxmbCH+MvkcRYEd2
9/XPb8ZvPqaHZR8VKlZOkq3Ohj9KhkTZpdPsnClstwNRiBuLfhasCzt555b85lI0SiGnCKrMHpSQ
n1dd4BgdGEO32cF9L14tJFW3M8zBdqU54j/4WuxBbUrdS0ntl1kNzv3c1x5aJNtI2ltU8862Ugv2
tO0//fkG/mYS40qURdgiwnM6Pzcacxil1cCVYBdEOI7K+p7OjbFhdaPvMhWYZAgCfmf6+O2t5Hxt
ObSc6XyfPbUIlSgKcLvZ0ZgCQmdPtDfTAgGmQGn+5+9HX+HXFYKdBobeJZbIZMb6+bl5mVUN0azz
ilgtoidgCX27TmJrRCJZhASNIkkxAoc9eb5uTDlqW06Ow7SZJ9csbgvPZnBB75p9jGBYMI1agqZv
QWoOAbHjQGHoFMSfEF5oVxmZWt02inMssB1klHhV8pVMOuC0IQNfYrbZouchSACjkL9LVOvOm8pq
Y8yXWQwpfzCgNecWBqct+UmTszEJITQ+kDObFN+QKVmo92tOMPEFCSZQWdoka+PHLq90dYBU4Nu7
ONELmDOi1knyIUt8h+oY95NdlIN3ZfWDCm8d7Anlln/WEO+PbZdNtI79rAzKTFrRleciiQ0GwBvp
drCb/F6Sfhge21Kr9voCnVupqEUh68fJU9EBOyME3arSgxuR9wmBsII4rLIlLZiWY9leppLjZLJ2
0Gzmu64bF9uftNUUVFKF4gJZbSioOxS1EdSFvWyuEjzjn1wy4elGhP20nj2rau9rO0F+VfVdqm4A
y8r7MrHafqMgBLh3oipowQ5KRsOBTeyEZA0J99YqI6cGPhDN2Ku71N8tpMtqg6KU8p/QDLqaTWd7
j2nc5OspL/BXdVYMaDOta3tfeGhO22Q7SLt+Dmsj/5ATt3vXlw5WTLyoe21xwZqNfxrQoZVNt51i
t7wLXYqoVkzrfSbRy7AyhFR+BhRpkEeTJLW1UXef0gxijT1gpB5SWJAEUX21iHrdyFJ1fIbW3Tnd
KDY+KSc7lMEAeUeapmnpI6+26umz25MLYREyidJPfpobx95LcyJOd0LYm+RPYKU2Dmm7N4vVF5hN
mdzQJSLGhKCPC6/I4ytz5HlwWkBcloRPE3SHna3pQDdhi8GWCQ+I3bP1lGYDmwpUpTmrBMQXd75F
AHAAiIM1ZFY2f2SnjOoS6uH2mJFhE8wiazYTeqxVSgj1OnOz4mI04yDhyd6EnnVXaPG00Ucv3s4w
2NdK64cA4b6xm9m63oVRXr+UXicuy9j1AtU3TgDGtn11tKZca3SbA4+C9c6tKvvQor9bQaedDqbA
39kpEBMUKY6GPm1xHerbzFYfCjE0H8ok3Lu2dZ8M6gPJkfAthE+hbgg/FI4WtYzAwjvIAYOb1BqU
+bb2QKMvPHahmQTQTL2NSNFO5/Tl8Bn4cxBzbrhLWk3eNFHr3XXoKlej2V32KnRXuBIx3Wjlt64h
/8MzgTLjWCz2ZYHf2up6dCrJiL44yGTSz6i6qqacTY7mBj5HvPOJ3z8gXoA7b/DyPBcQwKbAbThH
sJgySaAqHj/W3Ptr0lUTyiPEzXqZfhBDpDZa1VdbR5+9C/4GjjADAnyuYavuklTCaOw+qrgFX4dP
PwQGFcyd0X4k6XdLCpcXgRTnM+9czai+TKTn1nszy40hKLzWBVWAzNi71DSHjIDM9WA550ra2pHy
LJDCsGqSfdtyp1Z9VubBjC3/IaaqfwM+1ngIizJLDmPqtBvbT5prfTS8LYgOrOw4SKdjnHTisyNC
9pPUd+uNO4v8ApF5+6UH2QF7SiHSTEcytC+nqXPuLZJ0Xn2K++Rqk1nP4ZsOaECGFOR/6RWvbY2C
E0t/p7+UE9mxHNHQB5QGcaV+SeJl3Kldz47lwVNW+lF2/B5yswFZ9UZznEm6Xr/Fq4Ck7J6pwtEG
SWGGbns58CbEyDM/xJHXgP5GjUOccvPBheO+T2nA5tC7e3hCyPef6aViznWrkfCa0C76YJg7Bkdu
wFfJhJXhYyXeAOuKeRgaO8OnPRkbTqV+C1qX1u++qMmyWfUAx5+acCSy17MToOl+NIZkXQur8dc4
TsxDXcb58g5q4zHy0/iednYOZKkdjG3H7dSeShRnJBDUmR9fRMbMR3Uy+YQUdBivIqAUp8QjibAS
9XxV9UDoLQzQh9qsk50lEgBtvWEj/FFuA1s3jk94/usXSncGfpPKXpzwjbMpSTPfzsNElkE1WcXO
dXGy5eStu2ihYvvEIGoYVDxdivDI1mmcn9w4rj+3MmpvrbnVH7qE+52kmdrNqgT9GnNTtdZSFxqv
5m1tt/VnezlhAtucawi3TZrsuLPJ3p4Kfq02QIptreZY66l/Ocuu/tyruv0gyQAm8tttvlRLxhIt
95jb2hAYcIyoRuwGv4dcOnb2yUJevER9+NFpoklfs98tCvV1Tk3LmxahrWmBgh31UF2iVzMWtlEa
rbXYa5pVVMZpyQw1hB3BYvA+a/KiT4ldhY+1E0fXpBtXL07kZEFPVHi8MrQ51METsIm0B9PYRL3X
HFUrQFxrg7xoC748GSXTo6elzItRmOzNmp+uhRadBr9xZhQBNjvwkvCSkwVh5NBmgJFXvU8RJ0B1
HR7joud/CCW5jFE05j3By3WFtYZxThmr7J6VomjtubL76kaWvQ7BBx90clt5ywdsQPRcDPs+KWL5
ZFWoYQHT8SFzW2R3Xt/Wn8w0du41f25yKLljfFJOUUKrRjPxIW/m6cZzuuFJ1FNGSDuPGzqId4kV
JrxriN866Jmmthi+YAKxyYhxCHDXPJD+UI409SrmKtlpk2Uj3Wu98M4oIOrj4igvHXPkN1ZzdseW
fXr0BR2ZeZSWdgTF28UbZGQKgxNlvnU4YH5aUW+Bn4zOdyRgWqvckpkcY8860Zzwzoo5cq2QOzbq
UEhoX3x33qRZa1qmXsfiTWPOik95llboqfS5utHMlCIuNkietYBtJg+OiU1m7Xf9K1I5zkxSFCls
ibF51apUf7IiEqzk2OnfHJkOGNyNqUFtls+vlZHWOC+NkujuNrWHb4Y3zMgopcu7X9fcFoeVvNvh
8UcS+BZBMhu5duf3gtnMdeQ3HP/NbR+WFP4bo74G4ld/JNykudV7LzqFSLV2vT9AMu0888A8Rq69
8hjfaPD75yZJSnHb4tVgjq+ywj5UBHS+sqN2rzgTh9t6CMFeoSVwqZv25kBD2PReQEr312GB/Erm
udy/RWs0LJuXJgEuw8p2o+TGsbp6W5dW99jWMsQREL8C5+BfgXKpg1DW5mdYJ/bWqkkJq6GaBoY5
lWtbLg5z7teKjqaFFr1lHPZmoYgDIKiLTcgI9QzXg5FH1jrXqns0LVfSZUqchADy1beEaw1+eg0K
8CiGWB7ToiaxCmLXSYyFfh27BfMGmk8sH4l2NTlafYJ/Ht47oVEd/CnByd4nxbzSS5qNDRF7Bzvp
j1KpPEgYm1ciGttLqKvlMYqJH2erzxbQp/1HCfWTb8fNIXNLotgqaX7FeXNsEqEzpXn8YXaQWhx9
gVpZF9OUWs/stwXi0an67I9Ln6nqtzGVZXKBKpduWcyGVKaVegYVE90J/AG41uq9U+VN4MPHiojM
q/beOH+i/ld8zAp3hqlWcZMMzYqY6DnhrF2lLMhZWdYdMg03nww1ccoKq952wEAuYn2oA3ao4w05
MmJnpml3PzQaqWajH90NHRcZ7NC9GQRReRSmF0Q/4Z3Y5Jwnp+vzfZK4TxMqqR3l0ph9IFu5VZHA
KqqSMb4C9EnYhG4sKCT9cyzCcSs9Tex6MlICLxnMYJQMxq5G/DlmlAoj0tYv2FxYz6ll70pQPVuG
ExNwRaDgKnIaf+fnvv8qs8F4BvpIEErhL/Lcwnqo4yldT+xhtzZz1wVYkPxJt133Vkmeki1h12xd
9oVIPttoQyxo/W2m1WSs66hPrkGfhPdJmQNY0qayZlqrsQZaRdqtpzpt1zQQVv7cG+vBddjQW1H6
KVVTdozGct9nDSxAG4pDpdLpdhbQFFC0bhmKW5KFQMzRY2ND5g7XhWWHj3lWsc3A8wSpXaSr2uuT
O0+0c5AR637RYQtfhyLG+JFnKwTA9qmo4d2tY1BzNC3y+aBUJa8cW2PZKQhYY8A55bEm1umUp8SO
rpp0JhSvbUuOpbmWMozoockrHzrRh4J0rh3WDESgWGBYseaaksaQaNPNYq66JFsq5VTnShBp0DKy
o09m8h2I22ObutM+JExJel12hf6M0PIShGZnVTnNUYIQyrHrka6lODm7dK8TufTBp2fKOedTW6GD
LWKbWMDakevUJYIPLF6vf5iU1R4qw/2sz843IMjNCzvW/AVvR8Wk1WmPbm5rW1MO0aZ3h+JWOexY
ctXqNL2J5FtHABjB4IlpLw28u0fNrEbSLV2McXs30wF8l5ZTnbQxgoJYKrc6Ub6B/GIQalXRBsiZ
hCrikF6KIi1vDSzDt9hCAWAkigk0jcf+a94Z4nNJoMLXJhRzvTY0fmGDCuAIALG6V0Ctxw8tOx6e
G5zqLUkVOauERoxQXpN+M5Mc+ZHVktrZTEThQNGf/1SFifHA/piTKcRA6xhlU/eV7Jn+K8hvigid
GorXzFoiEjpMVS+iS/XPGaCwcPFzTjddM4UvuI04hFthoqF2nkMQ43YNQcVAVOhu5swu7/NmYmLo
YhCV8CLJu9ha/khFA5khr0dsDGxwkAJX9zGcJ3iZURW+gF3hZ3yioNrATQm6CqxS8BqVJmDHQHZ8
SoxjyKWCEpWWyyFm4qIp7v7uIpntnnOjKKWOZxSxdQSvHkLACmTgVB2skfJjEFu+0naaWrYAPR1S
mOJT4V+msbBKvKUFm1ZyH3hK2sxSt86nIXyRrYxjBJJEJEPbsYtXYwCFBsbHJFB1hDXx8v1m2hKP
2QoJkp6s506gTHP1eapWnCeqHUQKPNaN02WQE5eiAM6OEqsSdqZdnqSUe1AWJBwwsynb1zpVoJPR
gKbZ9vZsE57UV/f2iKKCR0i/dUFf8f0y16Ye0tYiSy86VAxyVyiEH1e+7OWrdKiNrgbDruMrR9Pj
h0xJYwe/u3wudN+9zbBG4RqoPfEwxnWn9hNl+PBkDXzpvSHRPFNqt/jUSRny8Bw1lRr9vwruGc+E
sUvtP1YBdRnuotR6/v+5JFQ74fSSrPiw/qXqZPctSaEn7vyhJd1r8BerJyFBxrTOBeNnBYNczEQx
F9ZxhPomVryH7Ojs2KpT8HItRRTwcUsGUZMQyciY4sDNIsz6tS5AvMFT9AZkVcY8zfkplibg4mUL
mbsl4Sg52sBHPRXGpskrcaQn3e7HYjBvi8ibLtEyJU/zHI+PWEPk9zbYfzWo72hQTVrxVD7/tQb1
6VtbVGX/o3L7r5/5S4Pq6n+zaHV9F3guOMN/alBd82/IP5fuG91FzEQOV/q7dHshyCAa8wwXWfd3
uMxf0m1sTK6BroO6EfIAGmjuvyXd/rnMa/g2qxSHBJpxtKR+SVn2dDnMCYwwchp55YuY9SSNyNH9
4Z7cfG+2/U85FDdVUvbd//2/s3ajRU8GnasDDp2yvGOeNzbDQWIgraJwP6Ql44HsKW/lTWH1UvZy
uinoFR7yuSGtuKKA/9108GX63+hb9ZtrL8/rx67528UpgHmCbqfu/tKyZhXJJxNuGox/nyKr23ac
JSad6y4HsRQX5KfIL2qf2nNiBqQ3Jd8mDX/HxmkdM8hbHdESCfM79FA5kx7H8CHjXNF5aamtCQLD
DKzaetNF0Qydwg3vCicf32li/vZLuEgIsbCgZ/4l3EC0Vm0W/ezvORcam8mq5m2hEciXuKN6bEzB
oqlnBKlpBY1/TnVEZSyHFruK1GJW9qcbpzSmm6rzvJWQ7N19mJHsI7P8AD4v2y5awYeCDuVWleT/
rbSC8tifX4Kz9sXbc0BCSjOSvgknnrPuZ0cNZVDu6O8xHo00LWbyymSrKEi+1/g867N+vxJRFDSX
bRQTi3Hwx46kLfUOEgdXkkDa91RCeXgOJ++2N5tbYdOC/PM3O2u0vl2PdhPdIF5xwz9vOhp6R8Kk
lnO9iL4TM0pHkYRglz9f5Tf3z6KThvrJMz2grWf3z8c07BHr5u1bY0xwFKavtekn+6zzHv58oTfp
9w8d8+X7IMRFrf3WpP9lUkCCYfjgRrw9fZX8MLsdriF8svSReXCqMCn/oPPsVlXVZ3eUMb3LGrFi
YC2liXgo54vCtpvbVjksnY60u1WtY25cSd3EfJ7X4RE+tNrR9FaPkmMgFPyZzMBVlGI3Xr2d9TmV
GBtUWsm+M5zueXQouv35SxJtez4vICpBDYSYDOEqzpqlx/ejHohYaSpJ7bQfUxNgDZt7mjFhd6Bw
Qfhj1hkrqhKvbN60wM7YifLypnuSo4Ch6nW/zeoWlHaWjLSySjOAWCCedXIur21fWS/uWBTPWL82
LcXae51ISDh1pGGuW1JmHwyR+ZBKEPb3VNce46g0gjJK1C6LtsAdohems2zv9DbVQfY8e5lUxIY6
fkxNMzQ2ZuRQ3Sh9ta7spNjEhqXvOiooD21opwdi1oughOXI4TsKv8QsPOuiy0h+rWd5qnN9hFUx
u9Zl4TX5ToaOvamlYYGvQsRF2leVr3ta+sBuKri2XYmcC0dpWSjtZPu1+qrI6sSSE/ebKOvNnR1a
xFOlTmysKXo7gebO1q0NsPyBmlDxTDRD9lrrMYnwmfAVgIw2phk2QmxhwxxPH1yvpHZbGO0e7VN+
SDn8Xc6N75ycPPOC3ktKf2UWyXgacLJ+BidtfxJNt9FgyEDmyb5pmeZdgbrVAitK8BO67bEoHD61
ozcksfsHlAbldRXW9NOJY+xXUQulRYMAL+r0crmfyGc5rAFf0uAugkLRC/OjHdOtskg7PdDgKC6t
sFaPWp4hG9ALKLr6oKGWUYufTrC+rNNiNHdG5XtENlrmJ9LXupuU+1QeejFgCnU78yGztmVc80ZI
TqTst81PpLFWW8IokYzVE3C1ChPSI50skjyzaeTRTDREISwAcx22cWzeGmExbJjb5KHPK8oIGqmK
qzY2vpotz7x19PpWtflVEtoxGTu0SWSUD8EQQr6llkk6uhBH2LFE30SQSFJ/iu7LNLoKI+clnpTY
x31PI0mH7pS2zjOnlE8GVtOAbme61lLHf+rt0NuaRLZeuhS/j6WdgR/BRcLJEYrxkIIn6KUgwc/X
YqaoYVzrRbmouqrpQvMif5d11KiU5oUftTpWfJgJZI+RWeuYqOVqRatZ8nJJQk9YhmgERJ6Dvm1M
CCZGqr1rOcpe2Ei/LntIaet2stUnyumCfNLOxdmp0KpSUErr01wJnpCOgPtCIcY4xOWU73UTCoRb
MVwcjVANdMaNQfTCxhixUMcugIC5j9H5ibT80tLVJSpPH746bqc+mLIdjyTMykMmKWvJqEa9Sxjk
rukz0vRCIQ+DzvjSFDJ7GpsqIroudTv9UCaIn5tAb5yC6LuoAHk/T48W8uwt9qP4ILKo3lg5sYWp
IvzQRzO908nbukyWykIp0O7TCikv03IgDoDw+uYIk4Z8wwpGkOZ4VB86kW3DVKpX2bdjdS1ImQrC
mk3BLJUgRdmg7m0U1DCJit7pc+itDDGQwilHKvt93B4RPdKNaMFnGTFAvLmn/zL7IzVnBuq1SkQz
BFmIIHsl6kp+01MSBkBjzXuVpu2X2J2irVNRxYqTvrykEa4/aIL9RV7VMdSPkd3JUkSvqlGsCKNA
QhfmE0X/AYriZhJOdkcxsvmQpiadPTGP1AnZF3IIV7scddphtJpsi9B+eKKRnR84PFGx1mJB8oDF
3APcaNXQrb5y8io8zr7F51JmfW3Gc3h0gdDs1IgJco1+KQvSilIvyeJ8c8JvTkvGS/DWQWh6QC4W
MT6n2a2pTGfWzM8Yft49v3Wahtbkk2SDDw+II+k61JwlqgOjM7moWWqjOqBPQ9xYDoOjS3Z1T3iv
SJ187btDeGSvYq/rENYu+8j2yIGWlAmTSjt7YPmUyJZ5vaJ/hmSbJFf2NsZOF0WzC0vNhtJRaXeK
C8SBBup/NRMRy8cGp/YywvAnGRat/J2gaA9nLRruWmFgfAJk+0F4NvECZE64EthslxrzSOSLMC/s
iRJiw6Sgt4N5Lc3G2tZxMx2KjIhZmafxtjLDeEPF6UEPkeqOfc9BOBvtDQy4mzYsfbnK4kjuKE+r
eMftd7MvreU18WXbFQ3VKQUusZ/KAfN10RJJadLAuPTDwkZbMKmOOpJnWPH1NBpTMX83Z/33wPre
gRWjFtvhf31gfew/xT+dVr//wD+MxoubGJ0W9iv2gOYibPq70VgncAvRKLIpwUEO18w/T6u4k0Gj
6t7iovzrmGq6uCgFBkrAGOxYdczH/4bDeEkW+PEQRw/ON3krkXahGuUwfaZ9guwJkEh56sovZ23O
1t5YK7UtnNF/Kgq6MSgoyFSXUVRfdDb9LF0p+hNMloCyKJO0DfHaRl1NN7SP/E2R6NNdTPfuhnNC
t+xEQNdjPaZiLwbiqdlAkEUNV4EyUbPGngRW7DEOJ46J+6GAC+V8dx+LPNROfmHJ4ggAoe3gGEAw
84BouCoZ9iN+kEkeIiIIQGWF7qSlR9RWjbyvJTf5Xisr19jUFhu4DZtfEmq4l+A+PRCEa/YNkkJd
DQ80KoyIDqlFsPBdW1jEIGNcpn9UxChRDExII0yfh7Iw4oe5r0w2iZgXCD7XPo9xkdATtFpsTEWc
3k6Vfd1PbXOYbSpusFSHT74uiKjvipAgnv/P3pntyI1kW/ZX+gdYII3GCWj0g9NnD3fFLIVeiFCE
gjNppHH++rtcWVk3lXkrq7Jx+6EbDeSLoFR4OAczO+fsvXYO7ss1ya0JUBkVBALR9BTVMYOwxExq
hVWI4nMczaE5CW9hWHlN9pkuSZwPxoHW6Div4f/E8wNJgP1irs04z+JtJBUqup1Ip6TnUGPWXbO3
zDiyAD2U+dDkVwoQfMKzInes4i6QeE0T+v+vCP9WVojA2PinLaxzWqGnIZHvt8vC3//Vr0bqAHQO
vgkmhriicRDy+v19WQi8v+EMpauDTt6mo/3bJlbwN5veFVMNVpK/owl+bWLR+grA+pCDygb0w379
F1YHxg2/a/KQmuThG/Uw8V1t2xSvPxdzdoJ5uqO9fqpMZuENu5p0jfVkVdE+7axJbYCHks8+2wOz
zAmoo71xVWd/nzDYaMLXydRR0OTOE5jPgPasnS2f6cFK+WwxfMnXzJ6/xb6In8qJOX4au87nAZvx
uTHj7vZKSY22aZ3Bq6oTwzuzOkgZDu4UqJ2RJfm+BU128rKJpWUCfkYj4psxymg+mcwf/BVrdAds
H1rCk51HvXejl2YhpqNwRxiHkkb+e7bMjOCFhvJz7egHmdouM52sJddw2FvTxn9j9y90oMcEZSIT
QXSVKZP5pi2xutBcdx5IVCO2yxZVTfhIEaVPFjCSFZ6bagnbNBvcA5gJtAyMjx5c2aML87pkJ6bs
vWiCeZOCSwvhu6dk1g9C7IAlAzGymZyBeiRVIZjtMzVyVK67yU73VMXgWVv8sJvOMl6nXE4r36RS
OrTaIyalCuwN5GSyjwckAOsl8Rpns0hD31tm4ZyJh0PthmrCOvRB0BDauQTR81L63oPynOix7Wbh
H9AM2cY608opTuDpAGh6APS/DGOLjgGsd5hjAOQaKLKt+6k6ukFdnDrlcS37ktKd7kJEm36ex1PX
d1eaUqwSTjjuct9UsUzNHYr1dk9eO/ScdmYs3I0ceselWnuYYRKGRk229QmC2su6FF/UYiNaWmBT
PwaFV6DnikekCNIw/eI5BTFYPcU+2h5z09P8nyD8dEWg9U70GZqnQxI7FdEEFLmp9Rpr6GvcObJR
HKdg19IyFIimSF+JCGU3EeO5BIUc0mG59wnP3gSJvKZO1GMWMl4ggLluyjBxr5bfHiXYqlgMG92i
I8YNbo+B8slnGmV4jznMGBbdQ9y3Z2f2M6LVkAem9UU2C/ufk2NEQ+7j5Qhg3Vw/GUZyNyEaXrV8
zDaGIgDwd36xzHHZel4abaNhfiBlTwNpTZLN4jbZTVMa5kE5SL5Q/opjYBDRlmtLb7SBkJfc3vTI
tIaUb7+Gjl/My8GkbOYGFeIpmAWtYl+GjRV7yCM7I5RdNmzryuu6o2PbBKKl47cWvdcRuGh8alyv
x2VWmhtwHruasR7yz34LhojrYzTrtDSgozYGdGPUTkkYJ8l3Z0GINlmQjKNardzGXGBqtqT5mZLE
u6CfYyqbiaSzdKbqy5YHxtM0C2oyJQfhRKFswYbz22enzJmNdhVNnTrgRuu/A9SZ135CJA7dkHHf
XMVXnrLJwFy6fd00h2p0Hhq7uIdtckMoxi5oe8BNYnlMXXh7pg6OyITvdZAeKiiPa9+cOS9w9WOy
9fxBPumm2fnzdM6EMa0Cp5+2rSq6zRAtRGVG8vmq1liNpJesrRIbnkR9I6rRBdqV9A+pUZ39xrJA
dFJZNJ3DIpiier5OtDPwUCsTgwmDXiHvkINUG8Lrq9ALhpFnS2mLtPvE3QkNChN1dr/32+INgiOp
n8IMji7L5ZHKKcLza2cXwtmzfe+jauWtsO7ipLkbMpo5Pl9qqavLBH31tbiuZnkfeZBfMup9pYS8
T0XjQh7rkpAbhhxlUsGL1yRfTEMPaAKnj6QrrX3s0TzRKc021/LnkETg4NhDutpolvU7aKsM8Rfs
fHnm3UduezfiEtmyTCD5zIzRI8/d7T6zrvRrgSSG8HK7yy5gg4eQMr/bmdyorVk3/QVTRnJvT1MA
AtO8X1qjo/1ZvugYT38W9J/mqUTaDKBmyhTz6krfa7didWH2GvVmtqXSJZQCeMMrOTsX3HHsDgww
p9xC4J51j0QrultRLtHDmBNUR08yBNaZPXlG9uTEAYhjY3jVS/DFjcVB9AR6KlQo25JZB9PocatH
5AButgsEaSLkokuCZOJmN/rtW+XMzsZpF703O/GoIsb7K4i9/hrZ43By4AlfEsu+7wN1U+jkGd4q
atpigdMKXJqVFqVg8JXpt8aIihLzupYqw7/1tb3TaTbdT9y6cqWGuAlZRv2veRRbXwrHd6kACaCL
DUIFhTecvXnYcPg7er7oUJY0Atxs5q+aAXxpCE0zCfO58AF59Mshqbt9p7LjkEb5ruOwGMbA78Fx
Gls2MwruKPBW/ijhgdayl2+IJXGRd7XhX2Z6y3dJSX958drmXCDSCMkCqjckkWPRYU4cjqK/mdKG
PWEsniw57KuoZuy8sLFmQbARbfeAa+uCf718g4W2B270JQMgvhn4Pu6U13kIxSg9DbON/K+0tri6
fAENyFkukyOLYUVIg0K/mlgnJ3XIjyFec6X72H6J6l7dAzTJq5XRYiMhs56VaSjt6jY2BrL86jZx
w459TaWIZOaauADLshRGBNXfCEAjYSqE2gco1FeRbTwlxnjdnkfA07QaDN+5jKYnnmmQVp/MWA3T
Ws4FndLVvGT9fZWR9xqQjXucBvtJTqb6ZrRM/vdIjvt863ijrQk9tEb68hJP6Z59VmyGLngDv3xr
JV4admhW7rVT3Y6VYYRNbtyVc9J/yqf0swY1ve0ntz42i/vZ17J4hEV3FNDJNhZf7xq603xleZX7
Eb76K1ks7WZ0ohYVsAFUtx6SnXv1ivg+sfAl6Ncw1cMLCE+9QbZpnONhzJ9V0I1EG2v/w+2dGAuG
IowlsYtXwiDmB29EiJX3/oudQzco/dJ79jx4hUbkmqHwCMutYvAI04gjMfDQAdv2VAOJvr5E3DAS
txge4otIWZADfr2YUmlTZu+qzb/NpuHdB0E1fAaTsjGDPrlAW3fW88CWDajaKkM/bZGOLaqVK2W2
xUkvS72nBpWcEar4bIkC4ROIGMPxruSBoL73S0EWrvCT/s6AZLpfPLf5bDD5q7t5esSZKMFrpUEa
AhRIb6que29y/43VudjSNQ/WfRv1T9iuTi6Ux50KcPw7CN02kXLZINCcEWhjgx+H/IItoM7EpSIB
K6yF05DIiUCs6PR8U0rGZ2NtIeFMmjfIdVbYT0Vq3SpK1wcWSD1tbGLkfBLdx6SAVY63V5YyZ/PS
RvWCQ98+xe7sbBm+ps/mCEw7rP0CmYwBHuKhTGzrW1U47jdixojkXDoCjCMasIZVcGDoueaCbtdq
wa7PAXg4ev1CLDKhpGhliK28gpUoe/EhHBMAGCUnD1zEKfo5FClWOSantidvIC+H+CEgGq21zhy0
wrIankltO7hifK8j1901ylvWZaemTU8X/BBVtVgtE0QLNskdd+3oZDg2ghT3RFHX2WqS/dcBEwcS
DfS9lcJI6tB0XLVRw/6X1/tEVoSDRQrgim8Ve7sD8Zy02XCszHETtfYlSzL7KQWnsyuU65/SpKxJ
9khKDB/Bw7wk22Jo2vuWQNGdaX2Dc8uBKYtQCpXRE/proP+NWEeGtMF2IwTVTku/PMNp5M7Vxmsw
Rlc8d2g96aMHEAxro1JhKoe1T8uV5SR1VgwAQVA3JEwtefJ1DLoblwP+1vS5xGWgnqa6qjegbBSe
GDwoCLnWGVYjIqQ4GhadgYo79tBpIUM51LW8D8ZS7tzYfiuq/qlW6LYNd7nrSuoUAVd6O41QLloF
o10iB7SV057hIw5byGnimShZveqKsnyaOo30RaATnGaD8YTFnMZmGpUlDuxKkdH1z8vlqWzUtK01
Z7oU8dd73lprC8PF3ZLylE+FixoU37s7+dGTZxU3TdLLS4vILeyb6oPDL53dRG8s4l5DwheBYMvh
00SI43Yp+vKplVmKl6yPt42sgo0EOs+h23cYtmTFmVY9oQQjtiTG9M3F9aNvpiZhK8gnd5eM+XRH
kICxDTQB7zRQOPVYKvjEoOlSTXN/ESZQ7boZUVS1+SqR5nwRWXA0LN8MFxcblTcMA8MTb7xBQfxe
U28UlvEi/OU1VuQLWLq/ocyduRj4BNAw0rMaNoth7IrkA0R4DwcWAxDYCrVHTnHbpPapmhKWx6Tx
w57UvK1SlLeDaO2d3ZFhVjsEL2bZyQdEwznBPJq5/+R4ib2y0+V18vq3qI+/YU7j+antu747eyjy
Gfl0aM2q+CvWgiHsycqFQ42K0PZulsD/AtVs3QZBvUP/Va9EDCwnimibGZVp3Uip7rKR05mhMzPs
cHWkq9yPzUse1eQtL8Zt7zaDj5xvWtgSsoivy07Q4DxTyXZGqHKgzex+nVto6DnscDsaZ2wlAo36
KAvIN4lTvhRk2dabFF/fhS0LE9hU23S0dN16zDja6m7srukgxtSE9OjzXZbiZgqVaM2E6RsqFIF7
EHcWTN7WUc3T2F8jrAe06pyq80PgJdVOgnDZqnmJT7QN3W1Lq3xuwQ82dfAp8PvstkoN68NJdX9a
ktQ9KtuH4FrM+bGvo3nrYP16lBXKbb8Vr9Tw2TmvSMOLYpCjS0xIg67jGxtDZdjTXz3Dr5Ib9B/T
zq4JFM8GqiUiJoxtR1MRUyO9f7uqdkNly3VMrxFDMdrElEzHNb0NA90hsYuy90NXZWDYkyL65Fqd
u/eK+Ztf9oQACu/ViwuuGIfac0W+977N5oPTDhDpx+FilTXHCp147MUBcarIxWHc2+sMh8PKUE7F
MQgBLv4JDtwBJHbenRiLMY9rOW6lQGnbTSKspymj92gWB86NB2C2WVgU5bC94i0RGhQzt96pNkV+
FY6Stca48B5aiNxRCtNxsSc8Rzn6FYDIZn5mq2YXwtqoLrMOTpUm+V3lmVyLiPhhaO9AHyk/EFA3
J2/W1wFUgawgl8ziW7Kd806bJ8TH3VHX9kez9Oc5YNp/rS2w+lwsVvfNtMTlbdZyG4k1Z26aI04o
CnCSo2GtGHx1mGl84zTK7DYVpUD2V55j13uufcgRnK+x+TF2ZZY7bSvL3MUj/Y6iY0iLtWfe9ogI
QsPviVtNu+9Lre7cujvPCpdiew27ie0NXQbqLKzlIaofYPJdwtcraNfYOjSTiVXZMaN9UhctUy3l
cGiZjyNvathDWlqZfcca6VjtmgPgt8HLvqWec8AofTt19XRIwfKuKSFPLNHPWMGqrcTIS6nFk2wR
gdENGm0+Eo7LYvVi508jbZSFTVd2NnpN637OjIOfEagxuHnYNOj+KXSW6nMjDdom4zj6W1FYj6yd
92KGksKz3W1yd6Ty8scwbikHO8SSy8LklI7A2opSUhiYKSAHr75VHcCVLIa4yWl214wNueCA/Z4g
ut16Cylck7IEMQvmttMOKtq2Be3MQdlYu4U3423zsseS5ATfai56Eafcd18B0G1V8dpZaO47/6PF
9EGZm85A9JYs1GWwbuBwW5nK1kszfKiuzZFp5l8T8M6bRiI+1soIc8HIulh8eiVLFsTrqqIXkFi4
k1i1vkLTvm0TFmgiilt3AiwHr7nsB3E0ONOr1RQXYoV0X6+HZgZQ3bOTqwFYb2AqXA4Mytt10sFJ
adyTKq1TazohlG+6/1Ne9Fu6OPGRLctZ5YvlNezQc9PfGPXS7qQWRYDpBEl4WjTRLdgn+NC1tloY
BPgrEPldgf7do4HzRG9Ln4DiLQlCYxvaVkKrjYhe3sKyEX26zWRgNci/uUYO4ZwtWRSzedOjhvqG
B9rLu5uIiAI6Fr9oBv+7J3i77/Xltfyu/+f1B79xuGCdS7r/9fMf9S9/RjC4fu1ef/rD5keO4F3/
vZ3vv+u+4J/+Ii28/p//7l/+j3+zE0+g9p/N5s4oSX+X2i3oa/Nv/jGeYwYnbJeVkLBtjOm49v8x
niMqTLLm2khJ4WxeO+S/ikmZ6Zkmf4Vki4PxD5D+r314+TeQXWR6XzGpjosQ9a9M6eRVzPrTmA6d
JVJP/oP1QRT1jzHebzRVivVR4IJLPnmcM4jvMUq2oTERUNUbN5/RXuR2xYIXJxioU1udY8xYYcEt
fdcRHaCVx6wL44R5nUQnS8NaV2vPfVtaQf+zSn3ACvjjb2pON8XndIF4CULdfM/seApWVp8Dyr5O
JOdrPNBg73Co1U/0CD162U0wDEeKkXY8t8qtNkmX082b2Y/p/7r5WcGEDa0+Qm4xGzcmMZ/MxZQP
eDCrFrHmHf069KLdCHbOgxwmcw7nzMeS5pi8hLNNYYbxGUVQNFYs7dJN0nMxoCrri97DiNm3h6Eu
QVi2aTXdDY2xE1mP+EgEn8dqsoGAkxYeokO7/lZU558nh6AMiiw6B/N0kwRW2u6vJbKFUD+3Igyx
CJc45nu4WwifuWYUCnYAHS6wiBfOdS5n2ZW59ISSXXMNMe3pW63wEZ9GBo1vXJH5lP+SgwiJZTl0
7Y98RK+NpxwFkLVScnQntWt9lRQbMYnxXGeySGVxPTNY2OO3NHjKwQpHmSSdvc8Y8dXNRBtNYQk/
YWetqLZCVDiWmDZjkvcZJ4UgbicxHCxg/sFwKjCB0ubkpAx3Nz/EvuF5aq3AJL0MtrDutcalQXli
TO/kXansI6BK/YCBIEb7ApDUKa0Hj5pvSxSKh2AGrpH3BWgCJXZTBsMNjpX86NIu4ULh8Ew4l/fZ
IeXsZm/aIr9jYNtuflgAUNCPn4BVDMQCpRmPJYfX9axyLKqMdY8ERtcbIBzYdNM03101wFaqpvvO
7SW+OUxQ6/QqbkMv18VH3yewKpQ2VzsUmR/tzcpk1yvsmYSIyWy3JI/o11qo4k10DSbyINcuZ82G
3aPzI58Sq8taesQ6sI7apsUh7bjAi0dpv5dV/zXJJC6ipZbOrcEVdGh8qfhr3ErzFGey3DJoMnaD
jRPE4+POhWsrpD/WdFfVnXWtVfzsExYJj2XeH/tVjibxdO0RstULzWkfp/BhGE0CyrqIsN6pK+SN
62fLkXwi9mpyM9egE1/5HZl/mDS9+gKXbgI4Y91L9wbwjP6STHn0lbScYIu7edhx7JQbQKjVsbc8
9YQb7eJUnnN3fbI/RQzi155pM9RorPOSsXUTZ9OFPvXi1k85mXMFlPkBtMP8VDt5/CXGyH9qGzne
1ENe7HXBpjqnbrzLsiHfRamOVrTd9LsY4QEpl4DvWOItdVHX3vi597wI81NlZ4yMaAbd5Mvg3NB6
JI8u0yPazXpMyAOYRlqDtniBJE4rvJ+XOl6NhWnfu0L2G6vS9ofh+ZTvHVdjmy9Zd+i74g04UMBM
LdL+NTC4CVb54MoHZY9TQtdpqN+kTzozzYXYxDfaOt+oltNdxSiIn6GMQ+HjqbNJaFg1PV7f0aSJ
lpO2EfpZlm2iIZu2dhX7+8lxEVOqinqpdzlWd05s8aD3XXqygqR/RNzFyYXr84hzD0pFRoNJzDfB
SH6ik0fB3vAShRjfbryjD+WD/BBZ+O8T4SO3QeGn+yGqq3cUP8G6MAkFWqnyysiYa3l1XVqHyM3u
Uff4ByarE5S32XmwjJpUD2ucBV1JO0I4xFnNJMEPUxzTG4zk6SUriOupe9P+WhfxiO+gZ1g7WjJb
owZzXhx/DNa2pZb7Gh5JKL12/EzRjnvSzuqzKFSuV4M3vWEypIcs7O6DrA/OY04DGKZIwDdKYX8R
DEs+LRZBjcPkL7dz5dRbq2BeKzj4nyJjNB88q0VMolH8Ntu61vFG14356qu+Xcupr+9x3dcd7eKE
8WrWGytpdfEH1YC5r4bKe7GBShjrhUdrQyBGESbdPLhYpJJxXSF2O/gjLQzPH9yzAEsf8kbaW4m6
+iluAnXyRyc51kGrbhuLgqBrTCLS5iCZv4O46R4cOuiYoEG/rrU5E+WeIGsPo6mB92wN4rC089zD
ZG6+lyUTDmuqEco6oj4zckCuaTftzVLV413hGSBe8uDcMKbClDWnSXQgrD0/Jyb8beqiDJ/gIB5J
llBnT/mM7kZL06hzk+BeBhNlst9Nh3qKUkmYpxzDIUnNT+2g8s9lUDefY79qbykXo2eVR+mpnxqG
EKO/PIETmK/AxAzO3DBvIqT4cOUqnaxJO6EXMnXC7A6YMQfmMl7/hEHFnFcpLMG1kVJOug5hLnjW
zdtGe5RBHsl/x2o06L+V+QgPiFTNPExbUAok7Nhcx278IifqPmdgKMUQhgktc5XlaKWW+yb4+UZY
R1Bd4o6kMDczg8/z4jAJkQsbvV8RebnSsU63bpq7N16q1CPMHEaphtNSysQREX5rf5xuiL1vtwAW
8cj/OPH9dx97z+lbW+v6o/v5oPvj8Pqfp+D/iw7HNjQyRF//XLj2OdVvNbrJ6rcylb//q19lKu7f
0K0JVCgCnPNVlPKP43Eg/gbX1YXBTYwG7hOHv/r1eIxSzbcFBHD+BprXb3j/18goxClE+V4hupBP
/1L87lWj9p+2CnlN7/AcJL1Q6fH1/UHDhmiFAxDC8hPuUCRpJRYkx0KcRnYd2rWu1c6/oJT9Vx/o
CQLIJSZ7TB1XUd1vTuM531qR7+icWBb8tTUg/l0C2Axu4Tf7eNbW5Tc35PaPNq+fHSq/fEFPwpMk
CsSGNvU7EQ4RjIumcpEnr07cV6iZ1oXeovWoneFfmYl+dpT9+ChuNfeaqsX0zKtO8bdfrU3GJO5z
S56IZnVeUw80qNMtmGtdEVuXblmCZy/PrAuOiOn+L39LniSHp8GnBPN+D88bmxxRNVyVkxYQNSqf
7gPLQ8X8dIj/JRLf+rmi+vFFeQJJGHOYWFO6/e6LToQult6UytNYg11fearFSTNmZgGlsvOQ8nOC
UcmROb32Q1qig/4iLfbANdMaIzRF9ddsSNdfyDV5mHCggH+lzvyduYrMo4iTXiTZviRfF2dLujMN
enX/m5+FsBTTJI8wD87vHqg4s80CmaY82Xq0Lj3aoHevKye6geJf2QSv1/Hnl5O6mYLVcTxCpszf
kxvhELfUir08EbL5oQURUr2AqvBXHx0+xBVXKDeCWef3THdzyKTXiUKeUG0x9fEHPMO+SyfJWnK8
Un/+Yb/DBf9yp9Au4BZkEG9ju/v5HfEjKEgLfKoTQq28XNu0k09IubW7okhUL36TO6/SnXlJ8Qfe
zxRwh3iI7F90l//Uf/lfPMGuKVn2rg0GwK+/f2AiYdEScHN4HX4njnZeWddYDGAnytA8oQ2pJ5s8
Fy2Dm6XHhP7j5XUUCnpWkHb/5xflj0sUvwMudkKKuNM0UX6+JnlBRmWZK15e3DX3tE0odwgTPUnF
Ge6vf5RLMUG7ga3lDyxxuDItw4bGPqWkTzMmpu0cQsliqfdd7sSff9jPSz3LN0cXLIjgfK8doz88
vrA/IJo0CqDYbJItbhiteqnsQr0sI+iEKx7P/xfP8jXU8TdvzPUjrxgb+k0uTzMyz+uv9JvdReUL
fkjLC45mhMNC+mBAVrrViHlHY7qn+uK+2g4Yo8SHYZbGvFLkEtQnj4HkCLjEbfYknLf7HysIwXwU
6PMi0oUxsAGqLbXwvP35RSIs6+ffmY2fuTNSR/cHq56t8effGbFyhpLNlkddmOXWXPCo1KlrbCma
4O7UZjlPMcOIrKV1XmdqJhOHH3aHY6woN2AL+R1hRHEjIyfuSDIuu/cJeATctWThvRKNwcprIgRD
8mGNoDKsOJCvNFyn+8Jt2j2kuO69ReR+8Cim2jV+DDwlImteusGrT34sbQghXMAfifG3cVoY7cYl
7vK5WxIDw1sQNdbe0pS/K+0luHDKIKHpTkAWQfZQHYD/FFXDZ/hcaVcDgyIa0TRXcgAeAKBEWRed
1Nf0eWmpl7kmw2JnQBJ3j6OyQZF0qB3XYEGq5Jhj8XvPs6J58RTst2NppUCEfE4thuiMYbXQGUm/
WnPALfMW271Gr/pj9MxUmGevy91XyAg87RKCwetMj/hdW+q6Qw+D81rOuXgDtSH2Q+M1963blTtn
9KjF05g0RNZfBm9jgBoytOg0PVLO8JJOPnC1CMK8PUmuaASBEWxIuotsW7+3uqPYroX1iJGH6xMw
E6J7FC/PAg/qu0LM565+OAasqdXveYlWi2ZAR+2miTkP/bkl+YIGs7syIpQ8QVTxU8pstlDVc91k
byLD+bHLVezUEJFcsCxzyXQfazn9EbA+Hk+2JAKF5nk1L94xuR5MDJAvtzHNqBszE1eu0exOm8IE
Brh2qsJCV0RYN7Wz6bx6bs7VxFRF42OofXKzcdN5TA6v66UxeFAntBywbdKM45dBe52Xm7ZjX3QR
HkOtM+MrQXTxwTQZJdyRGXCeT9Clj13Ig2IECyqPrsa4yuZZHjIjeNYm2oWd32EXRxg93SrLZy+i
Z5pPW6RCHDq6CoF3qKC5EpxcUMjCVXVeh7pxXt2kDwTO+RYRhjNb7UNsL2IP3z9mzBq78ms1DNWj
v6TzuWiGYt3gZ4QTahSWv2Wi1B5TmhOHmG4iP6WYJjQdS92vTR25jzBlUjBWJLblZGFl88U3fcin
MkGeyQCS+b+jydsGdBRiWp/hThJZ3NeoIo65iQCx4plkFENO612ntM8ALerL7zXgjQ/Q/fUBU0J/
CQDL4UiE+DWFfc7KFC5oETajqVougjGrL/hQW73Vzuy+YYew1ho2AF1ngJNbEMEew3WiDtakUDJ6
rfv6QpCiNZKJrZOvsU2/yas7dZ5d6tGmmqOTNXceak09uoAoy6vfXi2A7cb6CHsknlEiyeUruijI
946Av2oN3EY/ciCC5mP1ldre69bVkGiccq23ux5GafhMDTTeti2NDYpbrNYcXpjrAA1hYYpWFWbI
+z7XBmnJjTpkbaK3s9PP3yNcz5vESA3iXuvySwrKNixmlLmqglyUNYzmCRF99TrJ+5HS64hEmSAk
aK0tdEV+kG9cri5Zln87YhiWM8uz1q5X2LRNchCzNi1NnG4xETN6UuMNJ11s5TZsv3WVDjQ1o4gP
kkUQgWWNk4NfKx2iQAKDVc/GRpR1/6RylyyFodJblMhzWCXmG6L9+ktQpIxMA5Cl2kCHg1TG3EFn
gjxE0GrOjV+SG1fS0FSxyR31YpHd1F5AlnvXq9tCo4MKDZcT2escddbFwDaqV1pTMWwQmorsxOia
A7YASdmErLbde9yaLEj1EliPs0l+9srshuC59XoSY/1+cswNlkLa9x1dpGFVehFUJIHK8yWyJE3s
qTFgiRXtvtMB+7EPFQwhp5D1CeHy9adhVNC7PO1YgliNOZhdHUvGRB0FhpcjnDss1uOgJK9+Dwh6
LydS3feOlasXpXhsw5rWIvqWoioIIG9iznNJP2IzrBkM4NnXqvzqZImvPmY1yJUevC7awN1HTpfJ
8Xvpjw0g+txwPsMuDg40bvUeo3EMkXmK0x4xSpZ800P3moFt2jgyjeMwmlk+viAt742HFD6ivSfA
3L8MbYaXqCB6NhnHZp+hCEK7UamnJYhLj4AfOT4NTlveu7H6QF76ZcLF/gmDdbdnXfUKjJdtv5G9
Eu/0auJ3eu7jQ9x73Dne+GzTDDmKMRl7KNVpR10zgAvtHV3UFsj3xoIoYO2yjiMk1vG474LJPMmm
ns+N7mjeLlNK6HyZ98zvuQtYlOknoJJE3rlBaFucp7aVn5YUDA+5q/19mfrkIJHN8CYHo4B0utjf
6sAdTh2DE+bUkUjdFYTANIQtlazGHk8InfWC5SKIHBQSvjyiOv0WKWN8GLuYuUPfm2eGmc7XfHSZ
MbRFErBXwr9eNQyTLoGcU8TF4LGMYAzcVUJ6xqtIR3UqPTvYVKnTn8DKGNFKoptqdxZL3hZCYz9g
exEioo2G42ybFJX96OZK7dGFLA+K5t+NOffIs+jLIZuMxxeGok2/MbWW6XFKSb8K/dpENelHo59f
3MkEa0svWe+pco2bzFvqJ9xagiF/3jOgE4Zn5tji/PGCS0Z9WEOjzz06wR3a2vlUZbos1ipIsNTW
FuVFwuK2Q8uJvEZxsjCIB/CGu1gMI9OOLMIdqlnyXvKps9E/FA79d8EyapszGi608xBoRYnwLywQ
6507jwbeag4ay9/4hYdIhNX3ey3cPtoGRrNsYxXLg5TA2UniXva699J7XVrNU2/N+tkvZrkZJprA
SzahQ2JovpJmkliriRHEGlIJElcrWpJ3fNjsQ50JXyUyhrRYSy7V7YB6aUcD02tDUKXpJzhe05PZ
jsYZ5iGW+NRu7K1v2K2HWLByiDL2nBGxZYowpOfZ/YiKZPqsIB2/IXz13keXdNStqdwennVhgafK
6gKFdURK3cfSLU26bpNl7vdepz6cZIpvdVYSn70g8zlepwtAA2tiqxP0zPOKxnkb5uzOn4xizDbC
dJkaBjFn9ni5jjPMpPYSeNqy80+kIcxoM73hS+LONbjbeMk+mQzTzFWkquJTFRQFxCo8K3eJYXPX
ChpIEq/hiEL7eWJgG8n/MxKA/+d6oRY56PQn/nkv9D/YO7PkyI01S2+lNgAZ4BgceI05ggzOZJJ8
gZHMTMyDY3bsqNbRG+sPlNSVmbevVHq/LzKTSWQwIgD4P5zzHea6TZT8ZNj742f+nISav/nAYgLo
Ujj5MOHRvP0hFPDd35aJIBeiZASJaZf/9Mck1P7Bvmv+thj3PPhQxIixzP8nugCfOOGfekVAu0iP
+WWoA+hQXW9py3/oFQOBr5MiFD2sH72MWTytupZtKqPE59Lw7pGcH5i9q2e/sJ4BabJMlHrXAiTv
tPQROCpxtMdCH9uFW15ao3sMFpZ5o816Ixe+Oedww1KY7M0qRgxX+cggjQgiOkFG5p3xSUk34KXb
OULh2k+SXWiUiH4jeZcufPURSXjmExFfjoixIFUvoGKlMCcJsdEI9U4m+QdqKK51Szh2vXDcU4Du
WNnmW5eaYVNJ/COWHvsHbm6igBcWfLxQ4R3w8OPCiae5+uI5BaazhSEvF5p8t3Dl04Uwby6sedSb
IL4X/jyd99YBSN8Dpu8XQr1WsOoLoPVVj0VpIHFhAxNqegePEl1k1Iwre+Hd17kCTLkw8JuFhj/S
+LOch82dg8rvUpj5+PpC8MY850Bpvgm4pQsc/oSojYoxoU1IF/7+3JXRlm8V8YYs7wog/R2w/rky
rsOF3t8bajrUdjCuJllZd8FC+e8Gt/5CGtyuCMbb2eqKuwzx9mWS+2iDUnKUMnDCOdoLOxq3wh9g
25Uqe+7hFN9igHGOdmt07DzLaanYhgZHlBHeUxW4F05GMwWTym0OUecpWHd1ctVU+fgcBkD6GN8H
T7T1mCgqmCOQMWCtx2Tdb9sxA3pMStWtHEfoelg5Ia/TDx46269fZJLCRUzlkD+VWeleuJzBzDHp
yZzykzOJ+i/bRfQCl1IxQq8T2+LDCwRlQ9wDsGhFXZ6aNsQ8DXCkPCljho2q/FKqVZIv4lSrKpIr
E578hSZmYydGmb5KAdVyM4VRuSWpJHxKBeBICuhiOxVJdW9lS+nnTTS8C3cQyGr6WtchTRkuWGzb
CeKOXZEa07Yz6dc00/WrvsuictXTh27bhCNpHnEtohqg1XMJHd00ymcOYdr5kwau/t70INcMvGnp
Omo7PtWm4v+JgW7wARrrAQcY7jckSA8QyomW7PiVUvSazqyM9I1gMPHk9qHODi6DtCViMtJ3kp42
WaH6psf1mKm1lctowtZ8D7Wf8wstYmvVlllFudVDoTdTV9QvMfffPmFgswRv0oOGU8IkhWo7f6qt
MrnSCjt/opAPWEhhvrkTFOOwr+rrz78sJRPW3w0Y7DEuCCFvI+YkNIYN0CPwFf7t7zMDoyu+5wse
tHQR6bYUu0R9a7J4kuWNf+KRSQ7qHuVU8D/mCB6OLv13u+HY1Tg7WkIqUXe+fl5pqYvYeTVHwYDe
WkPJTaYxICw8qK5H6hxIMlEKWR+s9xM2KYG6Z0nP6ApH3jYuxUiFvf/Owi5PwwYLV1DVOoea0n6H
L6Q8Gbi+crJPx3qXjwyYOhknV6VZedesJfSFCi1xF5qpfzcqA/gTVyS9TuCGr4GAzj66RUzrG+J1
NQafV5S6zHZ5FBv3FVLG/ezBWlXsn/dVzujj89sqxqK6T1gI+Sh3wrJbW7DumH9x92rM3ZeWavFs
eTCfBiId+PX9SJySzNGdzjP/SHz/xWfVi1C+wiGczldtGV+harzpjfZhUBBiBxfYXwJHvfBAQPln
0fXQpKObeIDCk3fxoUib7+4YXAQo/um7g3Up5N3U2jBr433nzU9R0zIvMSf/0iNWAlmnu6WhXYla
V2sfS/NdxznW062R5rtse+9gbj62FjsgD7PyJrP8iMa0tteWxI2QFPoqmYLNOKWblqWyXcrwxuqM
6dqaBIIW2GQI13wPA1KVpTgpBmeLFAiUN2lGh2HI63XnZ0hRjcb6WkZ4mJX4psqhulCoVi7Suaen
EoV1tIX70VjdofTdW45J/LlDb19j8YGAFInn1vA/dE/AMRbBAusHJVahETUYhY3pop1BRYkGiX3t
edV9D6+D3Xs6fy0GFwdKjCCCtKtd3U1wnPoauEQGfhqPJM4zvuDEs3aTgimUjjojSdx69DSoWFCp
x2zSxdH0hX0YeQhvTB8c0FRmaIWDHgjyXO+MqnpRJiqqienBpc5MeUJmxlBee+bGHcIX0yrU2igW
io/+buv6rk58+S0Ri915VOar9IxqY2XZQ4cf4U3jedtyr7dLSYynti8ZpRKvcHKC0FmAZLjtJnvI
D1E6g2NjReMgbtqIILxXRfs11nSqZunrKyJ8RqLDQVJ06xL9gF6VM53iPAimMpZ3lfPMv+WyQtTl
hdaNPVPgY/ArcV70RnrISiBKyNwwwFii/oYfJNviqT3qogL/UddveJAR+/ltgKJ2eDbDeVjjfGSQ
AsEW3FL/QSD4i4rtvalV+DhaNYnOdsa814YUjhrLOGN5fwx1aa49bkN4vmX07Kecw2iFNp1l+pej
D4aZIsH/6kh3uJOYvR8zrZYagvE1VmUP9XYXjnDwRehPNEjpYyp75iStgxQWQfO3rsHqHGDtx0Tc
hoQCGYCwPWfcgQM4jVFhb/XcmVf48qtb2yEEBastldUyjxrrxr+qh3p8LZGVvI7Csq+8joRylwqL
aU0yb3LuIp7kXQLrIC5d7JikvAR4atLocpi6DEWaCC1EHu3sXYlA9Tuf+SZmDj966rzJwFfQ+OvM
BtPPlwioK2wiYztkaX9Jwp/DFVOGoBKUi5vGmUeOQcQ2VxUbx5NDutQ2VG6xDVsVPgUkhN5BNU9S
prSqZLQSlMYVRn33SKWQ0fVWaptMOd3g6FbONm6m72UhxLVVRN3j2CTjoY6l+uIp6A/IwcsNMGKI
ynJsN4ZTJ2tS/o4ZPJgLsguMk1nxAGOhqw4V6YjrGm4DCSM6ZEtAfxkqOlcCjN9li+WgbcLxOvMM
uviwbHaMvJq9EoQK9iNEMGqG80QWlIM5J2ISus79+SVtmqrepOVAbNKIpXe28N4mcZvvCsfs1lWT
Ofu5ms9TEus9yCeOgT60dy7ynJsZHhUqsqrl5Br8az2SMaVQqh18OzNeGGNfWWXdfqNfpQDxdLcL
ai9ClIdmm+F5tGqaBaLWMA00bVusBt+84wStrktIbqsae/uqNUf3CRLdfhqnaNMyLdCeLa9ovy0k
iT4inhJwGmDjdY4Rshqq6JuaND4ijjzgUthhE0wAkzlNpwQE57pP2/A4qvAyidSdg2dvI0M/PerZ
my7ClMxUAjWMOLNYcMx3QcbT1bqQveElS7p8nFv1nuV+Gt3aXqo23MLtGOE/Hp2B2b5hMNePIsVq
g7FvpMFTj7mejhP173zpUqpk6zQqMner25SJiL/4L1z0wWnO0KPvq02BxIeZMxMy/RFn/jg4LAPC
Shw4Db9MhXNrmMGwK8pgAY33430o53lr6bm9ilKEZOngOmdw1s9qthPUX95dElTwYOeuu4vJytnk
gZteK1m774y8NW7+cn5HCNudxwKHWGIN35pIQ9NxxXD20SpvgJs4J2ei+0Gj394EYy4uR8yfdxGl
ylaEgP61IV8dH76eKvr0jTGSJoOjcZibhOGpMBhBRalpMniF2jgMCVYiqNYclXVOirjDit4PHgKj
m+B4sYO2KbTZdX2VYhxWjiqaK89axILOR5yLliSIJDhp7PLlFm8BRX+EKu3ddMbuq8zc9HIcy5Y6
vnUOtpcQKZUG9+YAHW3FjIZJcTZ02XGGNQetbHb0pUPm0y1DyvkL/v783MbFBw1oVGwroXrQ2d3s
XmiM1xv8oB9qYRt1hiq+ysFbnllh1+16Jsa7xjKbF8oXbysYzN51IfpiaqA7O0nda6gtEUgGkdsn
tPKKjcfMndaX45PXj/2Fqu3ycs4Hn5hz3eXXWamku57BEbyXqjXxTyFg3hXAKjPOwYacE1pDTJ9j
Hvhf/cjkwTFErnVHwoX/pWsk21W7KN9nvEw1oRC2Y/DIZ8C87s2xfMC3Um3dJU4qXIKlWh6MW9+a
j8kSOlUv8VPVEkSVRP34Yi3hVN5nTpVbxglRJumIcY4Xv1YRRUn6mWkFSbB7QMm/RF0xYv5MvqJ6
7gjCmn6PxbJbIrJgkw/f4yU2Sy4BWrCv6sNEpla2hGu1S8zWYLeXWdPj0o8a/84rzOEGUwVG9CWg
K1uiumaUjyt3ie9qliCvdIn04g97pPELNzKIqx2UUf+Yf2aAfY4y/qOA+xt0G1sPG9PGv5/6XPXf
huq/zv/nv6fko/pRBffHT/4/k4iN3wNSjx3YSKR+hDWR5wjeDYcIWztMHz+q4D55bSCegiXWeRHB
MYD6wyRiW7+xYbY8+tPg93nSPxkGuT8rbVzEYbw8XGYEGEj6Sev8eRakcBCwHizTywZ7kX5zqJla
SPjsmLZmDBYGFevYjKmGE121hUGqRYxjeI24rjxUxGjA7mz118aOehxhZu0StqeH+WIqPflNNbkE
kSm9ZlaHsiMuil4yy0ft3BtEkFF3LasxgSgcpD4YY0iZQO2IHJzTOLg2E6OTtyzxBvBQtUdEk763
SxBDa28cOvMlt+Gu6RWMIgxgDXd9WZwS3xgJBpd0IgMacfZO0exmU3zpDaWq/ftYMC8HyIMEEdYl
KZMdjOO0rIv2gXWBZ2391LFz80uiWMX3+7IefMHqwixgWSVWApx0NtVHbLTNTqpa37giL+V61mPK
j3ramF/r0pTJ+T/34KfR62/uQZsvgdnkv78HH74tsLT227cf778/furP2av1m4e06HPsugAR/wSl
MVG1XFt6gjIWi4GP0u/Puav3m+fj3kV+yq2xJAH8z73n/AY0Hzw1N6YLPf+fKVBJHvhlEOujgPWY
C5sWT4EACePPN5/UjW3Eo1sejQH4Ur2HchOlwxYx/Miev0D0h4WcguCyE7CaC0K9NlaLOQkytjyo
wgEy4oYQMIQrWUoqx3uYMjPbeolJZR155K+Pjb0tIm96RpKo1EYTIfIWRGCqRG3msBRZf6g4crZs
Fr72Zd0dOYyivUuXtPHoqFm2ZAAz5q7f64HqjobIqZhvTKQPxfgfcgCBJGTq6tmplf9WguM4sn6d
dyTt7fpWyg07WXM9pEl0bRGYdih1AnA7tgfClluni1a28KpnMpvUnjHcfGLZFMSbSHjee+jLGmJP
wRB1VTRRdK4a3T1maedfTuls3vVjA6c75xHRW8EZTqLa+EUUveI4INeIJhBYB+u3LFE4T4g42zcy
LA9j4qzZi+vbqq7ksSkFrimDfeXMY4bqm10MAGy3mrIbsMjYBUJcFsyR/W0etUTrZMq9bxZbzKgc
c23OjnMZ4Po69u1sHEKUUicni41T3gKPybAZADVIZ4RFZnVWHkzjLc7kxYTHYBq7krMVlisvIyis
ewdAyU4o2+W3tvNtPYj2LBMWiuRCPSCTmz501nvMUFOs1jJrb+eMUd+ovXzHeG/aGPWk7xxGqO89
4om61K9mkbR7q7ZhPA2R2HOqhE+Dn1Atp6H3FclXps+9FumZ4BnGPn6NG2ZiCrglWnXYJLHvs/xt
mp3yRLLBXoKsHxHEKvIR1zTIc979phy/R6MOdrNZTv5awanZct84t44e2/xSp/VjzID8kZAc/Qag
16Q2nl3zbEAwuCA1i9jvwuRLToK43tYRxalHi72J54ywe6wJ12gmq3M+Wo/xZNQdrZOjDqTzZqAz
lXHyS3u4ZvsYsEsGLsq43QFXkVhGIQ+9wXG2Ixh4xuLWO4y78b9hlU7mXVqKIYAr0ti72Kn9tbAU
O3VVieKgez9FLEKgzgpDEUgWMkPRahJyKjapQkXTWmwMJjEXN4bhHgJXAY7oS3VuPPGG5k+Gl5DD
pviitvIvXtLIu6Jy96HhWwZMtN4JxT7v7DSj6AvGMvigFFfJNgr1fD0PE37AXvjFB2a4cL7EVgaT
t+sf3Xqyb4DVxQxW8kw+OGGbwkzurW2Ul8FpBFuKTZlsML2pY4/Jz2QU6bhOCBI+1A6KkUdB8G42
Ma/LSrzqHM2VPOHV81sD0FyK8YoHJZ97MdTzDg9R6dFQRqH5Msdq7GiejegKkkYhvyDWFarZIr+x
bssp6MOvBIK1azeZmUeYAaYYx6Bw6BlgGqGbMakrUDwEjUMrMw05ejOzC9J3LF7aOPjlYKL7YXFg
rCq/x6o29A0bgRAyqXNmbBI8Fbp23zJgt1wppraioxV3aDlKNU43JZa+rxqQZLYX4TTUB6mVLDcD
tik2w1YYspZ3M15yziMkHNj8rAdEUxVsl3YJt2aRnux59vGKv6uwRNAW8aaIkpRQObJVq2vpa1Fh
X++ZMHUXVC6uuamY7mCPmWREgVR619PgTTvXGflXMx+ABLh8xmuPWM2HfPQXjBbVAgyCRkEVYRmz
p8LwzoSYMvZLCLsmKDtcIg0Wik1vyz1wiXhPHrK/r3CL3ZQiv2S4vdD9LLe6nGI3vgjrWu6qsXNi
wDi+5KYaklpt+pJFSJd64uTLZu8aJYncfpfy/Iq8ZNtElW3sKE7wWeV1uvVEO1tre3SNlWeU5ZWM
cVj5g/Su2OkMLy5RrqA+7OBC274N5gawSzY50b5rOjh289zn5qogn+VDafXOGUW/ajvebpQhE3/Y
JgvVXJn3pJaHu4kB+SMs7/bWcWBzmoTSHXPocNcEtBq7JXHpNJRm+DELz73RITIN6UVHHp3hoeBX
PWfSSjZwAPyXwVLEXnUhkK3UVdMFAYHz2XEFs2w1wVUfdfoaU6GfcAwOV0407TqjZGramZAEOuRQ
9SrFhrkla3i+8QLce7BK922+SGGQhh21NzCwbsp571JAKrA348KHMYb1mGMxlQ5zhE0zCVBB9kIu
F7a7qRsbCASvfz+hc16JJTM9wih2U+sId9YcZ1uylqO9xxtAp5gBFLew6PJonJ1nG2cYZ6Eb1G/U
mt0ZsZT1jaq42uGgsLc4i62D1yr7yxLhtxUBzA8gydGOBLx625RdfpWZo3rquQ/PfdM1N9T5wSVb
5HLNRDq9ZLub7JUdD1dZRVIdBat3wOH1ygYquUSCGH8Jcf4BhLGQW6atRyVQkAXT+8wJq8I2r9qJ
sIJ1wp1/4yKdhGHnNW++LNeqJWWEZWh3i1eG2Gin8L1jAXzgNvNi4MkYdN/HNlKreoL8mEH4P8Zm
9CVsSm9tlcwnKZ1ZIxra3qJMbUjCsYznqQzNrUP+G4qNxLywjXbBEjeRWtSQjIqt2AH7ZHWPFP0I
TFETtS3CimkbGLTo7TB55Du4JjU5WDg2L5FApYL0jjBmk5E7mzLue3+2cWf0zdBtUIm4b2JRskIu
QYhLeCHrnqYBYMtd5elY3pPm4EcceVGBMf6h9XCi3/6nvv/f1Pf4aHxK4n9f318SFJH8wmD444f+
LO/939iz/WAko2f/s8SHzoBOzHQlZivYJQt3+c8Sn54cRKYZwEkWEqot9PQ/2mvBLwyY2gVSiIXf
EPwjBsPiVvtRlm9ZFoR00rbwmlmsD371mGAdHXum1c3RLUOUEGlqWHfgFGaGjEm9q1TqAziopfne
GjJ8kHHQsPsoQ6AkCanty65J5tK6rCiGUGmx/RCDBRbPB0z44NO2AoSr3WRbcayurThlYVYa/be0
ERZHRcTKU6huWxc+iMa4CM/kbMfThmXewA7abtZWhDpq3xXGfIBO691zhEx/Y0P7ReTPJ+A4uK9d
PgY+038xJqTab4ZqqOvj1CBW99gy7SNNCovouuV98Xf/cIX8re3N/Xw9Ri2MTGjhJAucn3sqYZC3
BWSgPo5GYy9Yl/eIOOU1QPnkb15piST6H5PS5ytJezF4WD7obEAgP7/S3JNO3xJodiQxsd2IlIzQ
QGPzRzuQ3A8Yi/Y6TsO7f/z2OGSkiecNk6Rp/qLdSU3RjkVJ7EbvxTpbGX0DyQgWt0v4pdvo1T9/
NZesON+xfKyEvzaoUeCPSQkA+WixjcjOZUMs+uQ11njd58HDX7/WLw6pz88zkNytVCyLSdL55Zub
siiPi8xMjiqecntto1FEoq6KhchF7Fus4+m6p+y9HDlDDzNK2XqLOqH9x+/ZxVIn8beBdpOYVH7+
WnOrlZocxxSlChmmm6nVLXv2MHwIvBqG3l+/6X+9htxP75lgnoBrSPwyfmsUPHMExumxtub5tvKb
FvgSd3Ad11l81G1CuSFLlpN/87rLZfLztcsh6FkWg0SP0eMicPtRApZFpPhEkMeAHYN4XdF1P4x2
P46rMunTf/ZalET8/iCwTB6qLkkKv7yWkxijNcTgkhMaLbCFWgIuMBt9EbECffzrz/OX5+3na7nW
YsDypekw0vz5faVF5xmNwTU063m0ON5lccoTe7A2f/06/yKh4z0xuvUDjNLL5Sp+fp3ey9vGq6bk
GJqIrJA4Q6BdOboUhJ3b7n2cYCZYTUSrJqsZrhnb8iKKfx8L/lsv3y/XzvJe0efzoFtmQB6Wvp//
hkFbzDYQARzDoV2qQkQPC7CPBCmo56eKreym9Wz9N8/zz4/wh0tneVnMn7xx6n7O0F89sEPkDRWJ
N8kxxtP4pUm94kTlr6/qtIz3jV0jJeiMBZszYt+S63Ds9XAcvXL6agG2bD5qpGAnhC3hITKN4oRt
iH/MqfF7UfVvP53/39/JeJvSQGIzx33+y8eTuZAIZ2kYB5Pu9h06g9OgC8kxyISQ/L1DaSwwaGhp
Um6NaszO5iA0QkO2d0cyJZ2LoAvC45T49lVgeK3ceUNcpSgaAzns//pq+ter1secYjPPc6lIcPP+
/E2SRN5VbT4mlM8mq9KMBNkMgULbbf/6dX656/nqEGrwlUkpcOfIX8/GxBB8KJTUx2qs5lusYijE
SvqCBdbv3v/1a/36OP98MQkumtOR1Ecyan5+U9pv3daZUh7nbNI3kR8OGzMn1C7nVtnRwEXreoIa
YfWTfAGjF+2JQ+n+5oO1THe5E3++XH0mwgs1gKKAP+eXUyVvaqCYcDsOkoGhPspc8DDFgGDXAPbr
+dZgNPvuxmGyTpL+M3o4TgkmJn0Fmm5hkteEDfcU9L2+QdYq+lWr0hrxad71yVqAQD0zcIR7myhx
N+d2+H2Y+vzJ1zn2rLxhqRuoxruXdKcnURD/NGAZR1RfjOKODbh378W1eehw8l3GpbNI+urEeDAQ
o9/qKLRxeZTxcF00ZveW4yZ9nwmWPrcGnMtVQLP0nbB0tz6VhSqQ4g51eJjRgbe7lHYeuKskRGzF
tA0+TKkEePMgtD7IWrAfR3A2Cgz8sITVIxb/ngPSxcBIWES8JU01Pkc2dzbboGhjNUPy3sc8vIGy
uN8jQN5iXRaUjWvaNVAdYxJE/c7EarcfHZNiCBlD+9WXvcDKoiTm5pHNZmWlXG/c/VG2y6qAl6+x
ed/6ouXZaba9fJnRJWymLIjOcvnZ1q34M7RLv66SEeyhxIH5EFS2PnPO5E9K6fH68+MNvbHbCrxI
t7Wt4uxU4YyLjyGDD/skzCIGFcskClxnnNZb1m08rdBJXTDK4AmFidJ4BVzOFYla0qIxza35gDuT
z067PgqLxjTjBwff/5eebbmBSNAsb+xMMG5KHX7PiLT47HU1Og0lk/fGZLi3CptGR/tgDvJ5hSPc
vU8j235k6NVAKBB8toUtkndgzmJnNaDnmWcsnl23hXcZJgVCZpy7HSQjJJbmoKbrRDtDvJGOlbzm
XsejiTzQJ/hLTr61l+uwGMlbA3Q6Rmsd+12ymSeLAgZO6LxD5MK1JAmtJQ5FQ6EMab2IAmuH+bZw
DWQKc0Gd02NKQh3BGyCGJR3nEPqib+BGieu3eAS0A+qUqxfBwkToWDxVhz6mY/Dcynjw4owPjCxD
fY6MPD1lfr4NZiPbTI0zXSOfUaCTJakA4wxGBpE2yYNVc4ufKEH71pQXYzQuUsA82TCbMs+WXc6n
XpnewZYkjESd3EKTz97I9swWBx8C5tCV18WM7Q6rE/rlcNqbDO9efKCYWGqLvVlphsYZWg3TmDB/
0fOtLQ95UDAxBgQmnMOrwbP6BFL6OolKfUotokBjXCJjH1cnUrDqVWwgiED7EqDz4G2Rg9mQj5jl
gMVZ74tFjNmBR2tIlTwzI7huJmIgkZBMm0ETksGBg2ZIJY9eSOSgbmtxkWMkMQmmX9ddOe4ZNSAS
mS2UqrPpbYIaZRED8Tvswu9Iud9qZJvbFAniRnsOBh9m0UcCTJ4VYSloIuw6xzBJ0GLY1+J1cVMz
3VhCMJKr2EvGTcZWaBjCi6qU0XNXi3kbO3o6xXnBA9hZaqRC6Csvse0zgz11Sw5Ui1iVbL55hsMl
lfZRzReEJwZItpWI2m/KzOqDtqqUAXU4hGpFvGJ6sioHM2loRPKyd3P+oCoHRLAatJgf3dmxAU/n
Yb/tBhFcdJalrimUHKInPJ4XmTTzRxa80WMvzPEeXij1Q9XC+1shX9HnDEvzNiSaeudknf8V7lqD
uMiDSgiwgBelij43kXnnu+N4J0ett/bcE87J+ePCGq4BDzEhLW7aTs5ryZ0GM9AgPXglMrzlcF0P
UeZPnIWl165BnCQ8ikrwx07IiSCjQB7qlNan5/oDtKrLXTCbzr5HplSvm1oU163ZPWHGBeA0Jswd
1cweIcorP910wBbSHVP24sJg+Lcr08y9MXs2aKSiRF+6NBov7H7adEk4ntKxhw0KhzV4tVkrhSuX
kCHYIjwnjyU4u5OtqNuxLPjtYR4KLsyU2oEWITduc93IbaGb55IE8R0GqeEFAbP/vXMm9lteaYkH
UbjyyzQCu9ub7pK80I/Tivkf9Vg5qUMNqOVqMhQW+7wlB7iqatwISh7ooINDgJENK6rVN99q4ftb
0IX6pDr7LJHLnYOQQN21E0CUdtHcoH9nlC3z4DYPVcjGyg5tmv80BuoYN9YDJlemD0DgT3ypwf3k
9vOGQ3jxNBmDg7XXbG9lZzA1UCW67wrKuu9xCbCcWIDukbsfpcHmy++G7QgGCsVmW8GRau0V9MH0
GKZKnPkEk41dgEYfQms/uC4XdlCePcYH67AIBDbw3D24CH0ulxSDVVPP7n3oKmuDfa7ak6iJ6Htu
/bceneOaB41aD+2YYL7tILevstD19/HAhJ6oCjhvSD+jp9Kc7Kve9Ktrcw4p+1FQYx9tjRSVfUbC
yIpkp5wcTXhlLnLFB95adDEZrl9twhBytzYC/a2jHb/s7LG/7RyDRCq7JlEBg1/JmY6IvVmX1eBe
0bEvojwpaQCs6pTjZebuwt48pkV+U3tud+0DOT7YqsXMmGD1heHdHEfYEKvBCklZwSV2TvvS3zvR
ULwvAixvm9WB+uJErtp5Xpp9D9wiCRdrYHU0+pJZUpo3T7KtXwt+9bZRFSFHgTuLfN0izn0zaycd
eQhgbo7qRfbHpp0JLLJVEllmPJKhRuVZpVu+8WSbFeJjNAJyVPsa3TzRZOi0o0ifZdBX78ywhxOK
dmPjB5yB7GDmvXZhMDt+1t1Y5tC+p03GM1vlnBo8BFgeYdR3JCiVR5J+S9l+wH6CUmo6cNe/x4ZW
pK+3OeN5pytpkzrjO1vZ8jwhfb1KRrd/NKJweHeaxH+J+qApV2UZGDkYvNl3OfZ0kctizUSkPGBV
1ichmOtvC28gndfCWJIVamP4S95EqtJqlQAGXVNFRVdaaLnpcsVUQ6hw2XlNBNI63QQ8MjXPzoiD
EYMKZ0bFpp+9et9jh+DhFGNqSHH3WOHYnaymqPtN5wjSWBJA5/e+nQrUZggsj1BNOEYspkNclzlp
zORVGQ9JHpiwLCu+Nw6FvW3W3amek/6jpjeiw4jzTQkV9rtq/OQ1FMulzETJPMeyFuVKimY6eKYN
18EV9pshauO7QLt3GX7iEktWKuQrWvD9puARdwikCLDJr2HtJJSTJpP4NnmkMEYfR77HKs7UnWej
E51Bqs48XqFhc1EVT6ZL5gcJIndymPC5SwLQTOnvnBnbKysOvXYyk6BeipONlMhbwXRFK58eG6gA
SulgSt6zXMD6NOiTV33cAQr1ogPmSLHrvfEbi5RgTy9PYlUjgh3mA5LICu8k2sKFnjCQN+4uoukA
u7VP/jNLfw7odLIuADbs+9l6m2t+cVz1/l5oVr5FoQnZ6JLpnt04CMnej87oiL8bNRtuRRTjgtUQ
p4TB7rZlmnVKsM4eApPxgJgGJOp10++hxJjvWWcFK3p8Th0KITK3UE2TLKV2xdi1l2Y3scGxpn2G
0QOyfgyRQU9khozT9eiZ2J6cyTu4jYrXZgF0siXXJu8RmRIUHN5MFnz1jjTtnd+1aNQNUnYgUu8t
L6lwQwevjTaKXaNr76KrmR0AUjwS33zb28Zb4jm7Kow1dUpwRVQVelb1MhbzdZ+Fp67yHusmPPPI
ZWCUJ90FCq/v7MefYC3dkVG5r6mm16SDvwVmMu7njCGl7IJ3yzXh4TZRvwkMy32s8gRfQCXep8Ci
sMKBQS6XQMbY4IsV5i7t64sphunQR95HMQT1ShRMtVeAG4noHPv+y2zPH9OQHD3YvTslc9yCOtDR
F7OGNMIax89OTlMPK1LSV0mV2DBXt4NKnieW7Ye+iy9d9Wj6Q/+gfBVs4za5l3YUH+SIZ7BRQ/9s
iMbfkjsAdZEe5rLvG+PQTCigDZ+lpWsn8tlrnXKfFMrzN21M0FOiPMajY7q0E2gzp301WpTQCXLy
1Wyhh8aaZzS7GHKWK7zgq+lJbZyM+v+ydybLcSNZ1n6Vst57GhyAY1j0JuYIBoODSErUBkZNmOfB
ATx9fwip6lcqqzM77d/WIiuzZGJEEOFw+L33nO9kNHSQT7eegRQGnO5N5+WABlZ1hBEsM5vl9cw6
xbxB01nTuAA6fAzzjhXt6rRqVnQ17aQj5zqTO0aEmI9TzkPITnsXkX7fucxQiZgh1cWnaeoA8Toz
/ETeigfx1QvT4BucD25A3pURA9niFCKmRyG1QfpKWRSy7PsNfilI6eEy08CYHLyivhUolvB2YwBX
N0k8j5eaZ9yLVwfTrbAVVXIM9LLDM2lcEqEQlHf+RNnRu2xLuiXgtJBLdSLjcfiazKa+S5xJnolh
mndkrKQnSMDBa5gLmtyh7cpHiDvd1lEgL+l3DcYn4J6Ouu2iYSl5/Q59dwSx6j0GII4OmXDIjpFW
c+Rsz0sLpxDbCJrLgkhBqeRKl/oKp/dHJyPNLW44/q1As9wTnrBO5VAciypM1kS5NkcTPjOhR1Zw
siJFU6ClyPd6lx7BMqm5vh88CAGQ1WmAsVrMbNJs2AMIzz9c/4pPntAjCdvOu9JN/D1spBn+Rlq9
tXlHDTY2Jl0Cz9J3RBpiiaDYZNYzF847P+Vixk2kcIl30FGXRnGVjYxRRrLCepgomyyPK4PQAkyT
wucj5lCFTw7WUQbPqn1PLgK/QJzwiuwj80NL4+VexZn8kPcG33oBwOQY6LE5omAY71NSoHfXVG8i
2fFAEPDbEcXO72Xn9MIrYu0u9RBVGFWmpEYdXlHb9z3u+M2QBrg745muCM1LNgMkDavAaPxNaQ8K
2UNg5Dnr35jFmXl29UbzDzV8mtBR9OYbv2lacyUzv6MlUwcduAtUG7su1do+Q3M2LsCcFBFxxIm3
s6J5RQTI6bruRFzMO7BuguN/l71kTTY/RF3rUCaNYvl8URV8E3CnaIpQZj1k/XJNMgLlEBDOD3xX
4wVoB5eNJuUaJtN8axay2JdLK67ti5mYNGwmM8IOdCBIiRzUs7edvTgt8aTxglnivAtNX5D+OOBQ
zUr6+W4Fy6dwjQ+5wY8QKtIcXRDBm6rsuFoSa+m0JvBluh14IZxCja82tRYGsjgFgzftUCjELes+
EhyvpUufdXNtPElhBt9madNUSlhN1syLJqMo32glFhZ5Xubw3JmjPPtSB6chCsq3IDLwqAYRt46I
uIVtCxC6wt50CipZvqVu2x39mln7akKKZwyrJgvkI8UBv2FhOrS/gjBMOQGDVd/7RWyeqVua9x0W
ECxKRraEqXCZgNuZGIU6FCjLDWu2afQln/Pqjegu3nrs2+GUdVNwRNjIguw90b7NuBgx98LCqPk5
v4khYDfepx5P6zqSMaVHV30maMxf+wzz9u3QBCej49vpuoCbfeQODPqJbElcIqhUwHsvVo1bixb4
bZVjkWs0WXvr2ZnlTRaaqP0sJzipzOKTL5Q7GDiLFsSwFM0PxqLeRi2rQFe05lSlaCko24b7gy+d
aBsc7yfHnY1PoZFUb4wiRblmFss9XTYIekqq011vsD/6NlcqdELxhP0i+OZi/0Ct1S1rsFnwFa6q
glMcmjnJgNY0g4DGdov7hLIPw+PwlXQoNIEUGOOHtozHj+OANGPVciBvaKVWIURfeGA4L5P6LNuh
uES6659iVA5foMoE32KgzadBRYD1Q82TyY51vZuUO+HbKVgBg18Hr4mjFFmajdXgJyhpcG+yKsZr
e20J/8dL8Bc6ZvRGDvri/13nsHgJ3v7xSh/8ZyHzjx/7oXRw5W/AC3neMouF34AQ/l9KB9f/jRGe
yZjd/Z4pwbTqh9LBVoTBI+8HA+5C1GVQ9C+lg2389v+R+vzraMFTDHlgg1rKoNv/hxGGHBCNGUZY
HgcP/Og6LUIMQHhDL9fN8qeL829G/L9ICuzlvTzmiVwL5sR/QGkOrSHm2pPF0bUAkc6cmy5Jb/kv
E1fgXNfzX7EjlxHBzyME3s9eWJnukuQBS/eXSUazRBdXnsH75RK1oDYqblbio0HbjrZ1LKhurK01
evJJO7H59Oe/7K9TPt58GdXaqMMZwP9hKl4LA8da2xQQxkkXzLMcD0UmB8zgcibeE1rgS4DS5fut
+r9Oz/7NJVZcLRR71rLWlmXz83y4a4k70J6bH69g5Ct8cChyjPZ+TCkeQv/5u2/ocPjHJ8M7QoME
4/j7N0xo0FZm2/iHSARQKT2emTBQscR7lvhogRJ5/fPLKv9wXV0FLdPDeeNzcekC/P4NweUYc4hu
9IB4mpKuR5liEvS1oMK+s3SnPpYXLyts6JCpfKwHVbwUVeVqQpxTSlj0i+4jsdc8E5tB9cTTVlF7
lqM/fphM7y9WAZaFXxchs3Npcu8zwPO52X/5vAXiwZDxdn9QlCj2k8hNFTCbyox6F5Y14t06lJom
bDRl0Cg7JZ+4B6dHQXzWwWQ045zi1rOOV0VtaDG9XiFdYS21gVneXBmF+Fzz6DRA3Mi3BAzJS04o
ZU6IqMIO15stmllkSaQk0dFFyKhGeRGNCxKzd43yphLT+Cg7Bx5E7KOhm5H9qE8e/elpQ3k4DoSp
1mDcGkshA2KXcDaxR3LYITEG8Z7sYz94pDxvWHI071BUuu0kQAtgrJfyK6t0pPEpyUwYOXBx2HoY
i0mfCyOC/+komk7DgmNdXTeCBhB9uBqHFl6b7sZ7P6XBsR7Jn3jtExOjIBL+ozOkkOTGYQC+m1vD
PcgthgJ+TZAnB93Ex2fZqDevMcbH70A4zhDVqxV146OohXxSC6MxntEPKl+ZlAmTP746ZYcbyQH6
DLwugHbN1JnftEptchWA3NVrDk3BC4mB8EZ7Mgfesp7r6KH+vg+QST/1Pl/aTDX6gvEPoqNwoLeG
0FprpLrWbuIY79HxEKBsrtDc72uVkaXV47yMdX8bp8zesqTkWIMwlui8aYBj1+oB/J1gHhgBJmC+
dExrUSNSQFzn0ZUHSPo+GrT/4lXspxvyMxBV5pPNOhkKx34rWwgtUVj9YGf66P9fOMlA5LOLmJUx
poCT0duWJGNNfP1XWB5DUxCcg2NySbm7q1fgKXDxwjKdazAhi9jbj6R17AkgwnRKJupjrG0/I7QB
Jvv1+oPyVMTueJjJU+wkvieilkrLNy7Xv9MFAZ1ZKLvsG3N0EPyuD5HbDRsd+v6ux3pLLvZyezjU
D9WBejoA+tgOBgjDVvckxY2eT+SvKxGLdYzoezomnpFcOsYrlVp5eWqO7yqnwOZJp5x56S4jbGUJ
9+UH6H1I46hlR+MKfaiA00qlEIv9ZDCG22AWnYLHCtJYRvNI0UEsor4LzubsT6+OT+rpMIkaaTFo
ifheT8LU71suf7Rvi2LYt7S0NOBEQhtpKhKVYKQxbHNgEyipnyraQdsxJsIzKPxp51sZbVZymrRV
E4PoJdaFnnKP8VgfAn8abzqijJ6cvCdnswJ06Jhiuti0oBeWovyAhKzGPTA5K3JtJYmhUfeoo7pF
Gx8M6mNnp3TPIsDfFlnP8XgzuGI42IA5OLwbC87QKOeL1/ThF3p+QD7yGIdBHDmXyij8YIXSeTrL
Qud84aPASDMnIaS2au6++DEmAxoTfRhvWNz+yQ66sdj49tCSIeW6wYtVAPncSGE/gx5EXN7UbwVV
ELElhrIPtbbYsjF5LbpdAw4hsF4AsxQ3/DH78vjIY461bAY4Zg9ACHlKzyCSp7arXpXsFpNBhObJ
Db18SaoYxsd5jAIYapwtKmrA14lktYxQbv1GrR2+JMphwyzN9CkRRvI+aWZuLIR/FlogwDyxa1lH
r/INTEhAazc8RssnB4IC1IQC/4iww520UAJQeswkXsxtJT/mjRDzcY7s3jtaeTNbei2rllSZRtL/
cEzL+kRMn3JQfKenzK+CsxZVeN+0SURGk49wNKpfsq55m/Jx2f1j+YJcvt8kPddp9NF1ozKV8ckv
mRH2Iuj1Oou0cVv52n1n4vTCpznoo7J6cqBBbRE/H0n3xg7Kxtvhny/uxt4c+x2Q6ZccYiX1TcuY
cqDHQIK1WaPjzmwFZNMKikvhCvtTJi3+PlOzrnlWkW8GnxYtYbOq6yood7NXosQ2w7THjdWm4szU
t+fS5fARZlJzPgAaKw8x46s70k8N2CuwTlxJzPN6MoP2lTE0Z5GqU97Z0gyy6NPwtda+32wZX9ps
Fjamj0vjtRNZOIl3EeMEGjQnhnQjMqf9YmSwnFSg2N5SZ2bR1D0rpQ0NbwnrXJZSH1Jm00QD/kQ9
DwbSMdnTE5/XGUw+jdNF/rnVfDXoBXz2QSAAfCYsI3qFs4s/iFJCplajFfok+kKXxdYG4z1rhuYw
RQP74KBQr+/RW3lnv0JWkHgl75zwMMnXSFmA/y7YUUcBl9hfSaVlwxvjDbIplhM2/OsWiNIjaLau
CJelr0H033e68MBPVfRLaJIaezdTuKCaBUxcWClPDrphrAhzBhnsZjwfkRmyT+d0g2AUw46IljxM
QMfxRGWz//6xZKGabF9HCSeJQAgeX27Dbl9nDQSeiV5SN3D2ZXDmb+WcMUo3temgBeun3B5vpRPC
d6UHVL5qs66iOxNoDV9WXvG76mHmLYsmntxHu64ySl/8vjYcniwKawyG2jMG112Ho+2cAOcSEoXw
bXoXiFK9OnRJGAk2IjnrqlmokSSKtTwyZPikcfsSdG1kztlmKg6bB8Xwu6wUxqnqI/GtQ3+5h8nq
jys+84I5F67/Yo6aZUH3kyd57XfyyWpqHk9hA5Jn17g2FO1wjJcrCmAJ0JWaeKz3lQepNgd7XTBC
5BtNEouvqc9ZcVnL1yhkTdXQmbPRQOwhsDLeZp4KjBcpJltBYZk4Wr5zrFj077AUEZ+1jonViLxH
FAe+w6Oq8mfkCLBdQItOaSxC+Zx4nJZRTukOsrHkuJEZpdrGBljudUBDkEkBWg/tTOY+F3QiGOlE
xim1m+gCLR1VtIimLf9gr2Bse8qSubrl668fmVxHx3SIcGQIPz6JLgwwbEY8eiYvP4Sg5lfTCDkj
67Xi96idDf6daIWk9sae2gDPhfUQemzpFt3+nTRCuWlmma8abKjHcsD4iaWCxpLNFoOuosOFPTBS
lSknks7J028ittXOG8rgAEgvp0NTD/CHyhZfm118K5r6m8imO3+09ZF1zcEApcid31XGncqnYTMY
+dppp/ww9qrecjYO3o1OP+0SHqI4+SK9HW37zjY6+3YER/TAt81zuRizE0++fG/nKd5PksrXXu5s
Qz+77VO7XeHWne6MqQqfK9hDr01pWpdyyJNybYUGB8ix3md+Vmyc4d7K5SMnv2JrCm18U06gTpY1
2MysctNPDCaLrrYxxGIP/apqhy/E7rmFdwpyESa03shKDtpiWCbw6DtXUz8sO0hksEPwvGI37JLy
pq9NcaTBVVe3bbrY6/KI3SZmgALqZ1jSZoMRedr9lGoAwAPH7s2fl1FL1fG70hi1NgWHorEA3hYV
6u+rKLQoic8TrzpU6nroH0ZMnf+HmJc/VD+e5+GloJdB2W9TuP3+ffwg6voEdPchKxw24x7H91Pd
EgSwskdZ3jj2Urpct8M///3+UPrzvuRSKESZ9KqpFH//vpTkGSFnY3UAVeO8dQKOH4PvbMTnFrF/
lYDlHx0nYi8mz4tT7p+/+68qY96ccFGqYm5wPsRV4voTqBNYDt0T6ZQHaLT00GevMZ+8ZddFjcNu
34VA/1dG1VCWLCdvDANs7teP8J+e3V/17JZOz0/f1hJA+yNYdkm4/e//ukuzt6jM337Xsfv+Qz86
dr79G5msEtcPqA4aYz6L54c3CaczVBDH4d4xvzNh/9Wxu6I/ll4aPBCTLts/sR/Wb3RIlMKwRJAH
P+f9LeyHov/4840LewS6COJonEkgxf7QQ2uG1CtGR9YnG8zexrKzHfOzbsdTwXtQURFhzPVDAeEL
UAdIjsbpxXPUqQRUx/UgNArUMpReOc34vehhKj+RrJjdMEWPk/sOkd1HNnRELhCLTpEMs5tOJyZz
Xw4ONYme+ckcg3TnpD5Ze0NSnJOqBs1eMFG65ThRzft8kmRzY3kCImlWu3zQjf86cCTxDiTSgtDq
6sn5MGgwlfdwH10a13F0TswSdIkF76NY+yFs2behE9GHHkVTfiibMg2xYPbEyXWKSVq4I0oEtl1P
aQUGN9eovfUli7gj3Z1XZ3N1YfbDuS8a28Zdu8WU2MGBiZLV8LCHK4+AvYCtQkAoEmPfVKRwcoi9
eObMGRuBA9cT9ih+Eg22TfmG3vTD4EpEUIE0PkOebfW8TaNYadBZWLLBkRRJydM7Bw4mkG31Ba2Q
AlVCTj6fb7P7R95c23KjEiZY69Qh5goNWliZESpacr/LOfkyB9NEKsm6I8JAbYawJCrQNUF17c10
DJoLOlBxhIrU3GPMDeA5MO9By8ZDuI0KfLdi2IdIYt6lPOXildUaHPWp3h4kDuid41fTG9Gv6ZZY
V7SH6RRt4rKloKdYPpNaaTEvs/NjWUKNSIuh7lZ1gQgKnGJ/9IZx7fZRusvzotxYThTeKRNx1RBl
48axw5QsQmWtEqCSh3b2g4dmAYAFhejQYAZw3mYeiXdM2Z5JdQdGFtbtvY4G94EUyuE1yj3Yer4M
Tk0VjQ+sh3I3DWX8kiFxZoZeTgRXogdfcyxmWuTC3tUydi8+49WXqBqtwxg54k6MwdgxDRH+bnAb
6xw4QbYXDCnnjSS1dnqpao/zFjaC59qRxTsycSHHkWoOeVLRuxpRsTbuuC6neT4WjemQSAMVftsj
oDpqNFh7naXhCy0S68afmRqtZKX0k+1LJLkeyopkmehm33AJO3RS3FnRXSiLAqJECXsYmtB9E8/Q
K7R6Ql4NXqK3rZVtje5ZcjiBywYpfxEg98NdH4bmjRxR6vJ4o7mRQH5c9bhXHqLMKV4ags33Q+BW
nzQNIFk3w5r+h3fim0asWlmEeaDCvJ2nbHwISLA5FfbYPIXSmj/01swY19ej+TkpG+NGzIWLWqG2
3BMQcn9nJ9XXZbh0oPFbbwmfBZgHLJFRttd/MJwke0/QXvze0l28BFJ76ftaFDBAgdFTpncNY3OQ
E76ru12MREWXZPdiZMz2CfiOu8Iv1EmPLdDjYkrJceZnxZ1MYvCrCn7QCgNPfF8EyXgCHTE265Kx
JauYVlWkPOr5mGPjxhb1tC11X611oEnkoUNHJGoWrUNhrCvV6lOJOWNDkKr5YnMevOtE8xzPzbuk
Eu6XURGwvQJMBzVVaVTKa7Oakye3SeybnC4Y+h2bhB3AextIwUffbt3bSTccgMu+fTeTKrtRjVF+
dnrc8hWy6HsLgNqnWgMLWEnSqVZ+TsJAmIT2cxjZBM7X5FOsdA4HhoFleGubsn/tlCDfNCP7IUUB
NqdSzutkbE4I2MO31orir5mmkmmH+gy/UG+Vo8cNWgnrg4nr4WAhmiKBXuvpbI503e3U0Th4OlNw
x9mRccFxL3ZNKQUNDXSND2nSknhRIVzaXnuXAymRwYr4H4rdCETgeDCXHmmpbQi2aaitd0MXeJ9S
nXNa6+OeOtAjZnobIC96BAfgERhcqDeUY+UNQReUXojp2Of6BaccwqasmA9H7crEWoAwUMqnSYr2
gioXSmLYW3ojLYVUpY2jY5njq11VE/JJIc3yAn05ZYmqct0Z4+eaZ96jpBo6hiJo17woE+ckaI+K
2mrf1fZ4Fp0ZQ8StvM82c9xvpbC/IBw2mboPLdGzNUxOiv1t3ZBIHeektgL5926hzaRnEhycZJXM
nyN6aat6OcDb4/hcGs27sZ4NlJBNhF+CIjDGuwlzUCrk6rP/UCP/3wqEZNbabnV7CEV0ydIh3Nl9
HGyaopHwqJS9T0KFJqp2P8ME9x5rpH7riHinp5DGCHEiTXXSxJJsG47f2a0qJWq2thiIuTfCg9BA
pPGzON2eiVr5wMrNKdl8fR9PZfOlHlthMEOWYPhASryETmCf+ITTxtRVsS6Zf1erLFX5fR4ItcvM
qTxKeK9rozXGzdQa8Vk0oYvKuCj3XT/2G7sfu1ezaWgleCX6Czf92LXyU1JXkFh4PJ4HmoH9okKK
7m2vxm3fllgF8shcT9bYfpPWkG57OfXvEsNR28HWC5PES3c0HT2qSmDkCPfaC2qdbq994D+YJZu7
gZRCuU1mn3atjd+GjnckjtAGm9gGxFvoTw1+iY/1qPtdSKDGl5yOAJoLWrpsex8jL/vapHF7pL3r
IkJM002t+C+MBj5eEOUcAPwZRyRW9maIpbmjEyTPREQnn/3EU+ydkdh3BHMAhw2yh6SDfWi2Sbyr
uqQ+0tuvtj0WtAOyxXbnjpy8wBaofQqo9CbOS+q1bITk0UkhNgbM2PVYlcPWctvic6c0ylk7e4J3
KNf9FDkHPVh0QtTtbNPaLqhZqQV8c1dK9bk2qoe+pwtUxAVxKsm8Z4smx8wSH2RMIFaEN2BBl3PC
yEiQTo3y4lbNg2vQj2rrBVjerwxSfTcwTh490SGwKedwVzTEU9eMp1ZOjJgRfAQSnCzcoVy+tXIh
Hv121PvM6f2DPSXhBiLjA7Ll+6mJox1AK9yQpSBJOJse4H5CFInTbE8jttx0c1VsbBCH4DZ7uS8G
iy6LcK070Y3mir3dfWJGER/mJEDxqeTXOnDEFu1Rvopz2IlmXCkeZGnE88DqH+Do+p/BStc0xlh+
ZSsOzjgUD45AJukT37a0huXa8Kv+OOaMHZMiBOsSz94p76aHLFYfCWx5/k8t9X/hPGCNl3+qf1i/
EQ8QF2//+PI1+8eFLubX31VV33/8nzoI9RtjK8e1PbhuJkAYWgE/qirP/g0/PrN6Q9rOj5yNfxIf
nN8wWDPRxgFpmfwYP/X/KiuPOo1C2yISQ/rK+juVlXt14P/cEvElqANYB5RviNstlyry59E5QW11
TrWRHPABLUc7P43czQwIhaScofHJCRgqwn48w42cY2BOMOhpsPve2pmRmK1N7Sxx8vOYp1uIwGF9
EFkpdYMRBmgK8j/C9fKYxjcqLvuIhkxeSpXZx85eZHbgvOrXrCLSkO2Jh6hOMp66aYZ6KQeJcib4
hyJrmeVV+BOa7ZC0y+St4IEpIwyC3+e+PqOsdVmEHFz70vSqvZkRb7htU7H8CNEIMJSSmOSBmvFJ
Tw3MULhaRHBd642P4agYqsRyfGwSk6lImvPMs6rRbe5CE7vpqeRR753wpRNCSKrvU1Ys41oZkT4k
iyWYs8KhdM+Rk7ZK2i99pe9xgaYZEtpINfsEuI/WtUnkT1mK/mANkfU8L9maBdznQ2sZlGxOTlJX
aC6mugpg3kviZLx0TSuXhDZGIu2ehmr7JYHEzGDOLs0nrAF0UoJFAjBaDX/t2luC4EViYri0gDlM
NwR8LVGSOuPdDCskqD2gTbDuqWXmleOP/NZ2ynt6qVW9Mivkd/ev/fdeG6C97ZhUE0BwFyulY+1h
TFk1Oh5vkyAejlbpp8diGYPQfFyu5/fMs3zMmSGzrvmT719oZoTU0WEc0K3ul2/42oHnK23bD+QF
TSO98IAx7pia9J+NNkvjBxQD/AolhmdOSHR245XXEuq3VlRxMTNIQUcbzNrSL55sodaucJnR1V2u
hgM06Mh43yB1tnZAgwURAqQlkT289J+GAulNph+xjykC9HCBrq9hkDNPvgd3IPyVpxphawDuzKeC
hu/rdbZWqpyFDlOKbCiqFl6JAEr+l8Yany1aFlG3HAERO/P/memyGsxmKcZ9q3Ot7XXkhlgKVljm
ujQ8q5C401CYzBKCAUzpytUVdGQMM7C5uooQRjJkCF4kfGxYlQh6TPhkIYMQygfmFQWhKwiXCFbK
t0gXOIfKJa+5rOgKHtyErCyRDBxegRbwueO5p/efL+ERlhFyAGa4yYoJZN9+GelKh9tiFgyBhmWd
oAxAebAMSTyrQ4OhejQHsuXFOnohTIBMf+syRweyOPjb69BxgQa8XJfwdSYxpYTUUlGjdFoWaeAw
ptRWzyXRJhEgI7Ek9/mMkgOKEVMKE8nLy/e5VVdWjKiqzFsEB4tQ43sH9XpL9Iyl9k68zC+uPWXM
lhaUhrh+ncmqOkCExz/q9I58sjEUvIhFqoGZKUFajtofmwpIxWzllKiBZtOL91mkgFfrOOfXMWL7
GLdAPTgKL4IAWCYsMGFxk4Pv4Ppc5Q7XUdr39D50LwSxRqV/1mXmn2ecOeRjxhOvUFYSNlMmPFQc
vdtG1n1SD9D4REPpve2AyC/WcveAJtzYfR/tUbQwyIxEsxrLJc3ZGptQ7+Z26iOoXQl3GFITPhBj
ofExN0sdPU5kIt4SFuJvY6h8e2viXsaLbB+9IhUokWTG69hObh/TdFHadmwZhsE8uVNVzxVkzvVY
XZWyJlaX15QkzwMlfbhHw2w+XbVqDgy5YOdFDI3ftSTU28wn2CKtmV94TJe0UeEvSbQZGJunwJjn
6hSWLoMlqyCg6JSDxN4nxhzve3sJc6Ul1hyyOLDf2thka8ZdxZoKaKBjeUD6TUhem6k3QxPOuB4L
Sqe6J0A1UZOeNmmT01rKjZL1IlukVmXBKtU4zZZg1lpe4pJkxRzJW0NiXgXlevCX3rtLDM90grTI
y5th0H4J05Kxd6RY3Ut1Zi1rr4mVTG7sqm8OvXTRKF3XvG3a/JDRLTWgWS/rvwdSculjchvhljGl
t4xl2xu0rLuHoQbdCyyuZX9jruZtssha1qM/UVjSgvFfBC2I4MeWlrTkoG6YofEwwrvQ9MfEa2vC
ra+lQyWFvLcd7q4sS3FH9ZrLC6mR9hB/hnfGftFFN8r1yHk/2l131rKMmH7qyKtfJLS34kVjTUvf
U+mzT2T2skvJQcd7m77om7+UtElf5w8y6k0ms8WXIhpJbayq5WFQG8vDOQjZgfGDy4ueFRtZxvmB
KW5Jav1qjKJCMhedounA9mPl1LUhjDPMamVRyrVD0OUN5B/08KYbMOVv2tjPHuYk+5oYceZ6BHUK
/Id52sBaZgh2soslfDpd9EWQmvNmE7HFoCXRpkrWYOecL2WRv5ShbE5+MEJJX02eBuNJc/OJUcIR
HTBXF/U8NccUVjc8Y7x7iZCdSIhmsHYQpBiLS9ldUNoRMEQQ/Xrwwug5dmsUL+DjP9aduRVkX55b
+AzrpltqqoR7YNXnMhf60HWkiEXYfHBDNHlwb0SLn8vv3hekWFQVTUWBPfS+IoQ4yd3HwLSV8R7k
KURKklxzJzhSzObsqgl3uO04FBxGb24qFJob1Oo0qBG0A/N0ajtZVwvhE+MxVqp44X4KO7WQ45vA
QF2E+Xhy9Yk8TlCh4BcmzGwFgpjd5EyZi3dLxA2eup5WnAmm66az7PnOGzv31CY+j7kY/2xMp4nE
GC2f7YVbKhaCKVB570SjkdULl2HlRF65DT0SFajVKGxAgVKbjgOdDUaI1qoVanzL7DJ5ntz82U7c
OsPz0NoPdRoVW9G12lvbOAQYjVrDt3Zq/E9Y/cEGaMzMM4tsWyt8Ph581t0kEv9gDPWwmUaorrm3
AF5tGyBkb7XJrddECfJ4o3e+JJ1X7OaeuOgpi41tGOtn38c3lsaAJN1AfySeHcgnbFkoh9NjpEju
kFlt7qyUlp/ZqeYBYH/E8adwtrAAx8/4sZ5E4gYrqdv21osj/D4z6vvS7fMdWbL2PvAH91z5MU6u
un2qfeJgVs0VkdvmdYkXPWCLAmtAEApw2JBzwwk8h6ScxoKl/LI9pnBdz6VFa4WLVhBoApt3dMi9
hXTsbYUP/Tthx1pCv9J7u8YlzalT0CC74yEwceQbih3mJeeYLTxg8Jhri2b7wYTXufeWJwQxOoRV
0Gc60CCKaDBN4rUNxnoDAMS/nRP10MdYhkggNh6xuNHImrLu2RxNcZ6u2GJxRRhrRHSfuivYODDN
+YS8qd4ncVd+SDi+L8IRIJesbxRF5sJIdgmGuRgOvFCevC5BeDYBfGqZXaf5URuu+ybSnLn8ooyQ
boaOpCESWbgsG0KvGSTQOOj3xkJuVgvDmc2fSlxlPIjIFTjSbPtSLcxnsyMZWS4caHYreZzoq74F
jUH/ISjb8QMn4i2n64aTYAxPmsyhdEuPzHkKanYUdv4m38YlAamClKEDw29rn+My2LQLq1rpTOpz
1AtXriqCzWg9tw6jS3obyngcdJpBr6VrN3EWr/H4PsYk2Cxe19zODu7cDuEXNv9wFyXo0gjQrjbE
fDLoCKOAEUkZWgExVBEGVzoLzsFLe/0i0pZG5uQEpkOHTUabpuqoQMg4A0Bf3uKgiTcxIWwvFdlZ
xxm2IyaTKd1Bt563fbTotRI33jlmZjzrcPRY4lZe2uIUk3A7mGykeex/9n0rPId1fmFa1r4Xkd/f
5I136zC8WfPwCt7lEAw++BpyMnYoApBPKZiS+H3rVL1xzFOHkCVRy9nsiYpJ/B2xAX2t0ZoKTk4h
hVtwF3Q+06IKat5qVHHpvZJ0w6YekEJBvJHQk4GiTklUYns3oS1D2zmzad+F9PBgf9Al7GFg4K+q
d2ZPQBRZ0Z4VYhIMVH5TGw1/npYEJm8MtcSRwyNBNqV6zqBRE3HaKnTLQcQZ8Aahs6my6WQsUvPJ
1Pj2XT9b5wt+l3AAzmc/TVD/jbD/12k7pbOisGfCiaKeMvoXVk8PACCuujg5BKWPFCkvS2t8P9tz
336wmaXUOzv3OY2UCCpTZ6VTHr5//gEWJuTPY1FGLDbBCsu/XM/iU/wy79eRI8vZ7MKDGtFbI61s
0bD0TJTMC03nKOSwGVT72IqjENNsMBfbCgzHJSw6+eQZPVGFaFuHv39ZcB3grODY7th/EOPTzwrK
KLFDkFUc/TDtE3A9xiVn0oHieN3FJiefHn9VtBFDWP2VUn7RVvzS0ODtoSIweza4OL9oPAp4bX0x
zFyTKaMUSmQ9VTxxai8nUCmPJgjCCBY96ymF/XuUi7KusEFx3wyIucw725kGZj9G2uGs7ZYKuqoJ
nMBsil5JFxYb7d/+EpHPS2QpaCcYEv1qXhj8MBaW8LIDdBK8Wqhfye9FtF9xaEKrXa8JfCi2ztjW
bzlhlo91R68CDD4dgHJsHvOi/gsdh1x6Pr+/hJg4LNta5vqW/B/2zqxJbiPL0n9lrJ8HMjg2Bx7m
YWKPyMh9IZMvsCSTxL5vDvz6+TwoVYuUhrLq57KyVnXJREUEFvfr957zHbbhH3tCBmifZaBuODA3
oGy8qLphPgUvHS2ebuVfxHuTRXqmg5L1WI+cL0rGQPle4Bwnxa+r9RmMK/vrS2X/3RfzkHaBsUO/
8xeFiUQI3Rb4xw/EU1GhRoDB8mEVTBPzS6oiuysfCX/yHby+Wh+n7KrLTqNjjQjbR3xyF8m4ac6c
lp1LXSx6jrFGwiEqchbK90Rr1/NQp2e1uteDcps3G4gV3ZJMtmq4Zv7Qv38/lCbFhGJ+0V2Acq7V
A/Mp5nVjuqg7Xce9JWXGswWRI2PgJmtOQL++HNbPMiNwiBK4nQftkhZi8DOCMhZGAzZdGns7hmm+
YtyKpNuHq8wzo/nhLPzBGXfHaDyWltb9MrDga83JsAB/9rhakS04nbiLQVZ0ridgXCz+qmQ+R9tL
e8i2tGpnalO6NOQgRcmhguMOVkLWY7SNRhINl1lbbQjDo3kDpR/5l8+B4P3yY/+j7PkHZY/tcnP/
9Fz8Rdnz4a2LCbjoq/LPXejf/9jvXWghvN8C5oqe5/oBdiWHJ+kPbY/l/CZ50zVxGP3OH0Y8sn5M
ixk75ibPcVybr/B7AxqPHhIRwU4vePZ48P4t5DAf8aelBm8cfi2wno7pCdPTcdM/LjUE1jUAowbv
vhjp1K3LRA0a59N7zHib7tOfLszd9xXsf8GDu6uSsu/+z3/9uGFfPgwJEThagK0eP/endS1ylUNn
uHcIIZ/r10sTde45zGeYzT08Bmb9GmGqewvGtD38Dz6aisrUvjjvL1zhxMiE6ivh3JNGwkcHqDW2
4zzRQ5C6YUVbh/WsM1uaDJBpWHR//fE/bor6lyOYsRAjgjbkxv3sV7NscGFBmtv3OVNgrLrG+L2z
QccmqfTHqQKo+K8/0/pRtPX7h/KosAkISn8dUPXn0QKZ9eEQMeK7RyJOK5Wa4WgVHnWRROn1cpHD
O4n2Mw9Qmro9msn+3asxJQBB4Do0Ho0aGn+M6DvGteF2IQvuDY8c8/zQHU1xBUCQrnHCkI4Nnn4t
+Nu8pH3469/x4yr7/Wd4yCG0wI0Ox88FhU+tAPQxtu7FYPCsDEwvVD6wWYArYhrARPpKaQ/Hrz/1
RzHl758a8HrABOeDA31H/ySmJBpSpiCSxT1JouxDl1JKlvE3QC/N/cVM6To0iZn0sjVd2qG//vy/
vphs/b7tY9XV3tWf35UxCMqsyZRgBql9TvqFmQNawqz44p8YrX/zoKA55M3SXFHJ5OvH3xrOsi9N
ytF7Jwmwq9UxPb7vA6HQZn6kMsd5G01Pv52wGMA76a4Z53V1lxJf8w+3++9+uM1ExqaD5zIP++mp
tRyjChozNO+HvuElcegZV2eLafC4umzov77Mf/eScHbQ7yX/QXz5Uwkvatphhj1axBLQMyznmG36
Yky7dL8LxDlHGz7BFZMgnvJLNw62jAKaqA9hHEGX6srQ/fWocSm0M9OCxZXRJbyYG+MYEAz/Vj1F
cZFQTqcgNod89+sfcVH2/nfBeHlYUYZKkqHYKgKe2B9vYJpH4eDPgbgnzJzz2qUdf3lu6OTUr20L
ejP3J9a9mYroYrpgdq0LxTmA43axPyaZg29kmaCQbgTWpPeLlfHX3/NvVkFomYxaidkle9r86Wsa
aOdHpCLi3oW0S3Ncq5Bx6dSvQvfF8Yb805Otd9AftjeKVJ5q9lyk4PByf/7Eoo+s1AT2dj9hjrly
mU69hYHSf7GZtlw0Q63t0cKGK0xH3BzTGBIxGUWPyaDDYOxy7t/tCrvlpY9uGrwEie34Z/xm1dXl
EnXsGgx/AKmcu1ESFa9t5ZTtztGS/KCFhOirX19GfsHPP4tfwn229akX6e/PbuTFzwJJ6RndVzwl
6wC8K013aRA4aeczedUjhfY6lWPabywXBxMRK5TQuyAmrWaV8+8217OqwcGk1ghrupc7DmxGf4i9
DplDKaLZXpHIEy6MEVGOMUaeDEwMxPJuTFlVAC2iWbs7Aglky7RM3oy0m4YtW4CHDizVYia/Lu9R
MMZXflekZ8Q11c2YhpLYLbQlpNZaOeISDou3gj7YFzPrxAY2VEu/mrN7zfcb4/fZrWbv1M9xuUl6
9u8TfeECZpad1neNqQepKkYEtkIfg0tG0ntHOiSN+mUocxyVdijlYxA0MbmmaUQPAO5Og+3MjVqs
6UwG2rXXW/5nhr6MiuBW9dlhIaLE0v4uuCsWrRjjGPrCORP0Tv+ihu1rEvj2OE+jGNYSjWx7b0yc
gvFh9aULwsyij4atoq7vZFTk7ZqQlzjc+Cle2Sge2HYznhE561HoZRLWYIqLtpQGDMFIEuXb6QFy
FziUCaVP758SkHnYqN2utBT5YzMJxsws9WjMRzZEXI1Ic3nGlZcxVwpFLMhIXcrBlPWJLjFdW8+m
p26owBe7aK6KGKB6ovyjEyXxDZ7q/gsjK68ihSY2NRK13QQ2FLrWctpdGyRkPVdMehjIfeSwkpys
EdmsTx3weSYllUZv0+0Rj4c7a7GrT0S6uB8rm9zXxqvjdx4U9TUaQkhTSxyVG3Pg9qzjEM4QKmR3
Uwg5EkQeFQzH6Z8o8IUzIS8rv+rfHQaM4OqSqH6CeAjgZSz9LnNOZZkHxZMcQ9SWPAD5XMlNISHP
EuQ006nxYKvjL7H4b4GtzK3XGVR5iKl0ZGev2PiZCOqPRjx6Nl83S0ttY5sLfwc8geIH/exDlWX6
VGmQCW9GPsUQK7jz1vgTk2TQ2zTWiijMnzGncsfmkEFrMc80wEakAphWKxovkGI5q8eAJ1ChQUK1
18Qy1a8BIWNY0MXCTU3SylibZutvpoC2tY4D59ZnI0t24kT3g/TRdC0zfurQBbYfJSb1KoJbVqMC
L/iF5nBpA3R4QY9MXll4HNYhAFJMqVoMuauGN9RHd2/zr58bly/HiQP7vZY4DB59g4zw9CuC1a2n
xnT1P6SnqX0/sj6znIVIzBwQzBvmNvydaAEuQdoVhQ+9FP7GIrMq2/kuF6dlzpRjh+bMv2pjkd4Q
dMYSc/ErXg7CgazUg+V6bOqJwYp6WSOp4fxz6LKJypSjbFj53XsT6EsZaH971+mh9eXbFsPA6R67
MioOyk5rNbhoSppLLZLRaWpvL8OsKAJFMCzckdGhMry0IUcB5AP64vxwmR3aeap1GBZdyV7hZLw4
gGeLay+KmR/FK8knZfHYvSegZR9S/f+NkO+AdnJKP5rZiNNfT/DwcXTvtfY0NkHUvKKnpPpVoJIf
LoXCkjUoBS5eoEto0GUY32riCJFQ6TvZoZJroR3A5NOZN4jnCCGuQlKU2jyroF3Ru6Bby7ctq4aN
p9NqFd0HM1OTIryqoNC5ImPAP2ixypxZ4BVCK6BK7/Soc4RoVB0xPvHNR/4MOoYKIuC5MVo6CJcC
Z9ClSrak/fv3w8/FGTQzo8KH6BKXvnaMrMHuXHsIJyZ39s9x4UIGlzbdJrYdvmBtEbBIU6qcUrJj
RPg5NwiPWZWXV0iELvKHUbW6DGLn6XE43/vOBHMgQHDDCcKnuON/BpFgAy4dl7Wt0keVLC6SvZj1
FFrrDDzu9E3Z2fLIz6mu7NEgtXseIPUZcc63HYekPdCIgrKiH0+3zMWNGaXsTBmSkXabjpSrjp/O
w3U9oZk9FAhHqNK8kqd2IF7W3mp/1dkKdYsNBzvX7NJzAxgon9IMewfzDOQX33USecykHP0y11TV
Bb//sghkObHWc4Jiao2GBiPvjM8b5jAvnKc/Hkyjv6YJTznWi/o1FRUi5oi7SrnfHJrQ5q4mNIA2
sD/1dZgQYFwIEDgJ1Z2aI++thSZ7lZl5QY4nRH5vE+GXPjPS4ZtcnkQgxqK7uqgqGKqzYIg2Z/Fx
oibq7gIVWtPRr/QNShuHpcmq0B0wKQteyKJWwarnONptFw/XCjg/VOEoqaPiEWaC+2anqXiyDJ8z
QJByDHGUhtigrsV2YM1iXLHOg2OYk6B+9aKaF70R9P4vv5CdiBq581iBWnC4+8uBd8GX/rpoiRa+
FPqpLN3mauJI+zQ0/E2AiNyWi6xn8Sfu06VivGyb82LyRNW5gRzCj/nti1vT7LN8A6aHVWxabdC+
XLW2HlWwSSeRL5tWf53Y41dkWgZRDz3va6lNkCB2ea2W2UZ8by/2buhygbiUwLD3BtUpVMKLWy7u
WvwmMY88MGut5okTTfOZRtkc5sRFC+QGQ+4+qBa7DBgu7f6Fy+e+OUqvLPzTwculNZjnA8KQpoKy
SdLrlJ+KEaAgEvnYah6FaU08IloKt1705pKkl7VPWamxZwLPIk8pEukjudNzXiFyrbq6XIDva5E+
uI+aXHJZWFFas+Ncnt0w0gob1dftQclk/kxQTnh/eT4dxP77lEbAnuhjJ7sGK8YjwoyiPYB9GE9x
NJNw8P2BwGPjf6sB343rQtvToRXTtJ3JXkQCSONZPxWQIbWawApxpGupkmhKxEiu7jZknZFUhK2D
ygOFXrISkbxsrGVj0YRoXW2LJw6FU9UEonCVtODPW/Tc3X6mEGqx4FjiRjj8BB458eTGXoX2IY94
sySzxgdLorfcIWNSd3hA0TXZibhFG0qCRbzwUJtI/Yd1r7UwlxUQRDjidh39Uqz7UIuwAlIQiZqV
E6+N3oDgz0b2PDFj61kUqqgdw11jQBnelhcTfzr0WovSzHxuVM8IhC4glJqj2kugSQKRG/G7CTbx
eboRtRjkALQKKR+10PI4Cj9Rh34Yy/hWdGS/gpAsxE17oVO4kPkXdv6Kp90UTDORDw0UIZGRBS+m
zqQsMSLxeyXifIehwePgq+KWZC1yp0NQB0gXD27eEMarnaBoEdNv8HyqlYQsvLLRZWfrsbJ5gRXb
I1wVdqSZPPp1T8szoEKZvZcsRQXkJjU3tHKnRWHgS+2dWfqoHqKm6mnrq+JIwmB6bTudEGt2zeLI
yV4dSoFWbp3XNfzkyq6+BSqnXvC0FNOhyAxXwBt7kKmq681Toxf/UxpGNCKDOKamGpyKE0xO/qNR
WXoaILXJPg8n4zFKLW4PiGP+2gSCi2S7NP7pAE6Q8ab2QBAf61KjZyOFLumaGOkWyGcqPFRXa8ao
vDNat5bhgr+a7IBXNYiJBViZ2M7vwgVvPw4q6gMnnPim6rKZhDHr9sKcNftaXTzMWVCj5NF7uCCA
8iX0Q56gy8EwQuhXn2A86kFSz5pWeUqG+HNUe7gI14jBcI5THaA7VcgXBXqNd2uZ/Y1nZ86RMxj3
tfQs9s82ZXMbiojVatHMsMsg77JuBmmm7hY9D9zOTck7ket6sw4R7zJoZtAX1rSvJuXUrxdZb9Wz
7rUNr1Cv1XxJaGQno8KmF+mVeVlw5q0528UHy8UK5Iye2V2hV+ON63UAr5s1wdn4XmE0GMoNduYi
K5n4SOiG8siBTfWHjvPNiojWdl/13bDLgaX5nFUYyZgkFzz5Ph5sfjGrEn0eLolM4U6twhCR1/6i
JfPG2XuK6VhvlkYPuDQ8ql20HOp7yeyaxTcQEQpmCirnXZQV0t96c2/t+OT4KW4H9Yw3bznHzpw8
1wNGwY43hNWZ086yY0Mc5EqS14J9xKmNO6z3lVoDRyv9rd3aeJIi1/gy1Lb7jhZh+ZpTVX6Dwt29
TNYEMIu6Cptc3ZlnQVG2z2mufCQc3EMzGYYAw5uGIJNtAyrs5NoquWFYAykk9ZIPRd1Hjx41vloP
BfKHrHPN/ey7801g1+FzbMjsS4VTtd1AuSZLJMGoFt0tpcGJFRnvJNayN+Ejt8EfjLP/THj+YcLD
/N6n5/z/5y2Sb/T259nO73/g99lOYP7G8Fj3EB2a1P+a6wTkwmO9FlAWmXh8Nx78Mdyxf3OZt/jS
gUuonQf0HP8Y7pi/2UjUsB14BLxpU/e/4y5w7B+72C62bVIxbLr1TJIsFiE90P1TF3suOMmVMvFP
ZlOoKyPtahyTVvagbBczE2N60gh7B6ty7mIEzeYwu7EhCr2mKTwrgsM7405E0oROU8/jnWP34Uu2
WKFz1SRKfYkRX0ScXewmXIflYBvrRmH7GQRhypAkJCD4frof2trmSAgNn9yj1M/fx3F2z2Mz+C+x
qtKWxOXWL1Y9A7IZa6JiG7anYxw4yXF0x3ybxnaD9asMXKCyhU0WOclgX0tWmwhB+k0aqPFDnzTO
QxYa5EIMnCm+9Ug9byNjvAbvQkdvLpP0dQnt5s0Jo/GD4jy6tgBjfzOIbGHDj9ymWbVKEoNA4NBG
zXZ3l7qRumaDENOKo+j8TWJYuq/KFOGNHGmPjOB0j55TSw8pjY+waaps+kRxmqXQ4BdA7bjGYljw
UXnIwQVuQdjEr2LmhLW2/cLfd7r9jWfTyx9nEce3gwuXvxqq6JCwxuyRKfsn+tUAoSFK2JulIHGT
kymtBcbMuYRSHrMCVlQzpB1mNO02TNSC91mYivaZ30pzHefjcOUFLWHRYdachjBLtyhfPT2rJqk6
b1Rw1S4j43H2+RJvau3fcGoOkl04yuFhlEVzYDeoDhmtkc8UFH6/DkhPqFAVevVjk+uYAekDG4Oe
f48Kh0QOoy7zWyFDaQKfWdLbhDPogMxIjh/zAeMcB8nevxJxJXWEDappGMEyONmmF/abCEfoNu9K
DvPxQDi7Shr49x4iMwfrZLViSexPfUo7A22kiu78vv4GcmAeDma/NAmcdYqMKcKVuCKGHeVo4iz9
l5Ier3EIQZS/hINKj6NdNluoailbS+mNbzXBeXfe1I6bCvraLgBPIFepTa6PqBBwrVQiwDj3IA1f
CLOBAnm/GH5S5aCLjL7fSzEmD9Ms4ztgLbPI37m7FuFEcdEmXFvllLHRnc2lBceHUk87/qOuCeh9
VZCrnX58ndzJO/o0NZ4Re740YYdoMF8enY6JApoXgVVQwBY/hNRTO6MK8T/yhq4JGJOnmbPqrisy
AmNSMlrRR2BtyGD3gOsl/sOpth361jWqlXCHXJXzskRmmyg0dm1kc8zPxJXVB4K0VyGRvzsPphMc
8sl0cSo64XpGArZVZjljiSMZejUoDrwrmivhpoQwoiD6NeaNoTu1G10tr6ECB7skXXoSzLToL53l
0VbBdMYCnmympsj2jTsM/aoqlubK65rhZKVD8TCLksCipPLcPbkt/YMRdPdEyjekoaffOJ8/C4Nl
AGcCo4nK2UCWildVknZPxmDlN/mk5LorG7p8yhWPuGpYtfyiZGbTOcEKBzkbPM7JFYFXyCyowlfj
kN3ZTvkSOG0ONoIX26jsQ9pHD55XxgAbRLoOG8gQKWZlgoG63D+0i0fTOfP01a6mJ9O24405zsFR
Vs6yJS573Pt01R/Q78FYz5dsy1nAPUrXKbYeaiKs+U43XFP8mNtGpQrpp7t8sHPH+SgL0jtjnPx0
FHBKSk4VT1K6w1U9edrcHXWsKZLeCB5GNzS+mDTjyJvKouWWsGquXBmldwvHyK9ZVPuHanGcAxNT
QFfCwEcWdcSbh9bC2acEdzR1LuK/JGuoskf4QG3hX2Wt9UZ7e8a5lIw7FRIS5wYkAhed9qzbXJT7
KSefPFzsMieCIudqW3bKi+obAQZKJhJcc3tMgFioXtHmNcpz4sbdbdr54AtN19iOZQaso7fMrcmE
gIOQHHZ0kYqPTeX7NOQ4QOGyLvuPGGR3ljsYNyg7y1tBf2cDq9R8sgIrR8rs9K9SRI6OyivvG+RY
21k05i6vneF6XHr/mJpOl+FCNrItMR05i26cDI+JY1cnrNz2G2Kl+WDbzXRWVlNeIxrtDiTriNtO
szBUj6S8K6b5MRKF568Kg8QWtAr9GTnleO7cPDyYMcp4LHEZpHqfJTOPbkWAk4+iOrkjR0z6K5wf
gMhY8zd22ltw7ft4OWE+iXcFap2bxMqp+coFmEABP+DTjDYPIoExJmdrzLpDZ5EVTAyE+gzKFSe0
XS9P9mhb6zpMZbui6YcgWDbdcxNN1nmJw+m8TNUYrXLPTHnemvjB9QbxaEWjtVuqtN7MU0NCCqVy
/KFu6u7OXjw6Il0VMo7Qqz07unrDj5I/2bEj4bF5Qm0ntFpr5CqQAngqT27b3/cDuKHbqLVF3380
Gy8AbTB7k8jMj3BY8/JQKdkmH/BmhiWpdJU3sBNlpp/eLlWMPBaVIoQL4WHEtjk9bmtTLe/EM3nb
MJvLddsmLMGx7dBUatspXEXxPOwns+AoAzYryZiZ8JCGR25lvhmYCNxDju0pmuVpiIx603jt73il
/9TH/1gfS61Q/EV9/A7a6McC+fIn/iV+EkSrI2dEq8QuDs32X0UyuKPf6MYQTGBpbjTV8x8lstY/
AS5Gw0oeqEMx/N8lsvgNqxOEK3oYLJjS/LcMuBTVP8xS4Y/zb9BwJVqJKGX+guvORNgMrgy9Gzd2
iKFiBtVclXKesaL4YnYl279VZHZ5UmZAqbbgHCeaxpJfY7TUj47M4O2Lyn6i9aU+ZMy1ryjrAMLk
lo85kvqC9RrnaFBt8B/NbGu5FTWrOJqm5tksm9AgiDOB/HNFuEq3H8c8TW/g7gXNCpCjv0s0Y6cI
Z5sgOsZ7YI6o8wqAAkKwQMZQBawtZ9R7mBQai2dO4Tm36/rcDVa/n72xOVlBO70vIv/koN9+d4LO
fM2nSu6JDq0/tURorx238ODCdW/0TAS/149nWv5WG18tc6wOZl05eAR946ZMjVBtpBx3MdP2liy8
gKWlXUs6BMW4cztiTvHWT+mtEcfWh5FZgzPY9YaslnoNccPENVdWD/3QlJuxNz/kbhI8K1fNt6rE
EFBbwQcmgN52NOd1aI/FvZMazcEZWuumLYr2OBCWTnGdJOdirACQenFyTeLWW9BTUXCt661be9kV
JUawh9s4fu4QGR/nEBQyBXL+FW5ou11SH0I07PyGnkRbHQIr+ToMVrsNcNZ+dIVPGidzcpyIBAqC
Jsz9T1C72UUknBjlVx+KpPjQGHw0Ay6UyvE0voa94W5tu6y2zG3l2q0lqU5yIlJmlRejK1Z2EhSP
cgFJSbZJXB/1E/ncjJ2380WYQOUd8uxAd6uhSYw9lW8/SsK2xtHem6PtzbS6OU6svExED04msjuQ
TcstFBqK/MVpzjF2326VmMrlU2yaymSV750UywRbl508Tl6Xn92ins9Qe+1rNtF057Ff3AGYaXeE
B6svve+AAUKB1a+HzKi/BV1HZGM0OWJfyHQ6twv8F+WW3RlAy4Jvxpui95gxvu7vuYcYLS/D6aGW
dEYCavWkl+bNVM7mymuDBUFvaZklqjIMVJHfDS+2moFeNfZs7TI7a0gmI0lxY0XxuBtjy11nRI2l
FIkEQI5FodJVz94O+4mAYM0ROicNX0oyZQYqMXfPUStL6lJKvG/VQGao70POkAnsrtY13r3FNVd2
HKdQycPIWzG0mKwVp1XYqbVd72RqBh+SkUjSsZVXdVgmdyjy4l2OP+Lz6Il8ZyXC+5I14XLCbE9C
pDfG2P1aBt2t6KePQeXYbPqhRCHhh7uhr8gHKzMii6vJcCBD+iGFhwdWegMUJd7Og7XcURZW26WB
aOV5UIx7ZVtHFATtA6xid8+IcXhxY7e6T5ISC1IaaswkcnWiIe155cJ4L9Z+wE/yKEAAsjBSWxdy
ajRNfeZwMqZ71YfzNpn85XlUjVqNwHp3sQu3Ng5mbknvhNexD9nLYycm5K99SqB4PeAyObSlvdwS
MDmt2cpPGD6SaZXmljqSwD0d/MmrmEJbxlZMolNwqPz5McNsfE2xaD1ZVpN+SkxB8pWXAXSeWqZO
cxKHx5LY90cisaw1pqy1rWrzuiDvySyr6T5ymvY8p3W6ZvFkCgoBC5hMCQenSGwWBc5MkT2Zx6UR
72JyPYDLTXm0xGgdCzSsq0R0FOdlbRHYE0b71grRSSSoB2Q9h8AO7P5xCeL5a2HWKCQMOR8Agjj3
ElBPwl2MgRnbBLSJxM32clAEDWqyl2kt/VUS01JkgOnsmrqM1p4/etemgtxSMVI9BhFk4zAL/Fe7
MuMDGPN8bag82LZOP9Pt71zvlU1wORCxYXwlos+gOQDAh9H+8C0FTHvj0FJ+6BpPQDOgFwIr7i1a
imjbiDwHZDpyrBhRYVL4NfGrtUT9uS3yhw401CkOvJJDV1tfWUxB6BW61W5S/nJniiS47eI2a1b9
EC5bJ/LafeFUDLOIn9h0mT/i8Y6dr9Fckosp1Zchj4msYc2kG5tN8br1XOMcG06Dp9qdPtSK/C8Y
18uDB7h30xNW+Tr4Me8GR3Q8Y35+FPDkrzm7GyxY0bSa3MT5RFBSufIRLN2IsCz3i1mJN3A+zkb1
y3M4sKRbhAQc3NHjYGmiO3pMEqGwZS7+sQjyh8UUR6oHkz4MgGEkdjM3uESzCSdrRNmVRR8M5RZr
DpGQTzml3KUEkpYrg6r4xYy8hmTeRp4i+BqEdGdhcGDdxFfem+dOGvbDsgx3FJOA53Izvxq4YKCQ
huEpnS2y5ismVobHnCUQ5dlbovgIVf4hmwMetQkyxcq2w2jtlJGPo9ODE4TBcttR3q5NPzynWZ3t
K2RV4L5Tf1UuJkfgGlM4L1S8GwomdRGsUoL+8mar/LA4R+Au2IrC6S1OzHpvILy8WsZOfsG8l39u
u5oTUYeD0i7cx8V3ns3Z6W6yIGzOlOlQ3npj2fuDJL6alstzV8TDyfWKt5QZ/zFOZbRrsqTaj6Rt
HoYFPONKGVF3whA+bJ0kcqBal9Xdgpl647Nz4aRN70VUW6/GVE7ngF2Z1DQRjh8IVzAO+TK656JO
0pOVuLvKhrWMHOw285wXZUxEafpFvk1KG0JFNOZPmKTq/dD7zW3t97inu5o5UhN+9QmA5TwZx3u/
CwCMUNQfOiwk9O+d6ap2s+gj9hHM5B1Y33rJaQd57vKNYN6nuOCAjvVBPmYhX6EXWb/m+9FnSu3r
kVV1W8fiU9g5BsoqJ77FRHnOJ2O+Vh6H71A4z3mTlacG/vLWMdpxn7Qx7QuVhZ/aYVZ7crzbT8oo
6fIF2FSq0RqPckqZanjdp0mwrgRmga6K7kHmRJcJ7psxuPOmnW2Gbn66nAJO1DKDaan6K1nRNUav
Vow3Tl5F69g3QeybMn/WUXOPFFXZVYnOaFi5IpQrMkE5MmmSwz6QUX2TR86u8Ox67yuzvZ7oXmxK
5Rp7/F4FiepWdCbvi2WHhsohwv7vsuKn3h1oBsKPHZL+FPaUzZym7npypk8d8td1JVu33k+TWG7r
SabrDNUzkehtuXP9Sb0NPn0z/FtAkMKs81zwMFFDZOXcOBu3WtSXEkjiJ1xba5My962IgnDDF/mG
T7XZpUUZVOuZ8cVx7kyESGlmkA/cEiQgm6xIaX9l5TXW5mzNzMtjkF6QTgn0/j3sW2vjcDRmS/Pa
nkYE+oEsS2+pe9d9Yua7yfKwYYc1O+gUitPCOrBmE643se+bByIXzG++hLzYzznKhH6qNpXXR1t8
/1Ae5gFATZ7du3IB9NeZRB6EYWeSFWGlR5Nb/amCxUAoKKm8shy09Aew/6nt8IZFtPM2DThLB3lV
KD+iL8RiLXDdEmNn3suaDQkqSpTeiKkXX1Qt89tF0dc2R5JCbbpQu7AEuSgefRUOaQh/xI+rLwnG
Xs9Z0bLS6jaFs9w5kRmM7q0ndaJ6wmTOVUMXRzjdTBqX1sqlLUoyOpS5ltEhwHE3bpCA55+11g4U
NLK7USvw6osWDwoRPDr0efyZ6pMRAZeYrbE+hnOo2pXQuj5TK/yG0W+um5p/uuq86tXmzbMzLOJ8
onGdIVXZDNFs7RPp1qgGa1W+t6FJA1GLCjGZLLzBzDtu5OA9LTGasqZ1vXcnr0moXuRSX4VuAFhw
CdqHtmg0vrNoT0ZRF/fmFENssCvSxqp4Gg5OTjg6q8G8oeqzaLNQwlhTV6wiOlcHr82dLZML68os
O+fUah1ugrFu6+ex2rjeXNiAcfg8AsirZ5WMzodOZLTggBgVckW4AkJPQujWJlcOPgpEtoSYObqx
4W2UYoJdmXmgHtUURJuRBIpw3Q+LeQ19xlqnfddtWpAQzaqDwquD7mr/1mcXxoGmGnASnaBG7uqy
OKkiTZ8iP+9fe0pPzkzdeDOXBPLS+uuw5nOxwyJOyWHsOX25VhHfGCGwjhWIjXHrDbWJ27prHsOw
QD+VYO4kZTZwjxk5Tw99FLRM4UXz0sat+ChqvyHSO3oJC2meHaueEOmVpnHAR1ajWQlMuESjecUw
tH4c4dSWBEnXpbweVOzcl3HzJhfEZ6t6UTj0jdhc1v5ksu0nSwQQ3sxDD+bfnH9IzTp9RtYa0u8M
gAfO8KT2HIX656wd6PUZAoyM5URXXRHVjHWicpe2KS+hakuyVr3enVccPah1moS47hAWzGeoMCYV
v+EyLqqUFvf5GaR/HOkPbRRQiTULqMsRgc+28w2xteQSHCGAJsd4WdKzG5PtWqCbvsnxYK+k8niY
TOMzSMHlGQt76K6Y1/HjcOpXW9PN4LuyVNCDHydQmKlcbo25WsjErfGLW2P+UOo6yV54rlqUNisa
jNEJ6hDIKSrfdZIE1aFMQ7FOOZZVnD91ISvc9uzaFNdJaRJjzX2GPdQAAOexS4vmY9VPfnEr4GLa
iGYAiV83gl0AsV4Xw6tBgo2CgZbI8m7MpTndicBIDx5aZ/6FozF/6OGuqCeUUyn7qwFMxuvvBhNh
nLUdBuyKIEPsVk1XXJLW93cgwWJvbXeiGrLV/y7Qrcea4XyzRGofGrJ5AmCkXv7U/vkbn5f4UZ/O
8cFE3E+OnKQqo7vzs92pBpiIollMN5HRuRsgNaQwW8zNkIkYvr8Jo09WYWuJ0snO3J2BztiNxdaX
4XU9LNuOAGp+6j5YiLMErfPrL/ejJeD374aXDMemRKpt/WT4KMTYED5gTTd1Ddq4plYMD8n4D5aa
v/sQ4TiIjRmWmPLnC+CmveLQO050eAlZ5f884udLWX03fvynJflPLUmQjX+663/xZP7fNnsru7fu
h6bk/2PvzJbjRrIt+0Uow+CYzNr6IeYIksFBJEXyBUZRImbAAcfk+PpeoNS3JGZ1Zt/3+1BWphTF
CAAOH87Ze+2Pf/OrJhmEdOdh+jIAyEEMQhOryi9DZihAp3tYnHFWuIzhhcP+qyrpgAXkn2C7pJtO
QdPnsf9q3DsOyYlU3HARQUoPAmAE//t//ZGfpz79+XejJA2IP6uSFq5vKi0UJy1eH77pp1G6zIlC
2mgEXUCj6941hjPZ5sN+Jo33xAbMPYBVy0grGUf9HcWqf+li4KH7YlnjHadCc9VzUngt/MK8yl0R
nucqokaZZcSieQRUbWIl/DP9YXWnsyG9L+lo7HM6Qccy9qyXGl3utsj87BTY3rbTqvk2qAxIoRGQ
u5FmBP+uFNj1N1Mi3UtZ1ux1BD7uS6vS/BRWRXUR+U6xBx2Dsqyrrmp3IeUWEYE6GdkL1qBG0HUl
mjtgdYTPGrF/KpseUkBUTNfg1oo9EDLc0yoemMq9yb6dDMLFKeiYV5ZOWYYd8i6YNR24FUCm9jRT
4ycrTEPQC/mNxVHsKkIzNpu6JjU3Yu1rRGiwhkjn3aF3Dhh5gV3QVrWRkbXdDa1bgZ8LcZ0j3Ikl
aAkZcgtTfudg1RCu5OSrJkX2XPV1/gAiyGtWE+CCvaQ4dQhV123YU8PP87VFv9buv9ZBGl13fTLe
dkS/vIVwtJ6qtifrJA/oPemsPXvQ4W5xPiKFsu1010T0+8zJa76VmB43QxX7OzkQCu1bOZcR0y1n
w1wchorqVYOy+TvhzYtGUq+dkAJAFR8hTU3bPi0gxAPr2ig3uipzuUy8xrHAI7JBsjd/FUPb7BtS
Ct/jMGOfknXpReeJcY8dMcImmpQ3Fns1m2Z4RqQ2IS1LSnJGMxJS62Os0/CZ0lu5zVLqb5H0xi+S
2tJ9GIn0ajY982oE9cu2u3XSryhM1GVGRskXUQtJBYIdA8Xt2gSbUUAEQjXt3M7aT69iKAA7DVK7
QEYQ+HcVUu5hVXUkspGjPVx6Y2rehAhaT3XcedE6m0XxtjSkz5HnFQfIDc6F18liX0ovpTThp0+k
B1nnCqvJbRkU82FCSH02jcG5sOE8H1rkFtdkB6n7bHYwk5SqOJZGjywgoukENDw421ApMAxb3lUT
i/yYWoU8ZNgAylVJvWs3isS9LuR4YSesx0ONicEwOwgxcfea9AGChwX3vrVl5L82zvjDbVgEY1BB
q5LWL+KZSOx+5lf6lf3oiPwNYiDh7UYs7Gc/qO5r2LaPEB00hZPKvK3JZqzAf0XGyTXUgqGhpQFe
hiiU9Wh4zauK2uzGj2nhrYTj0JWNggRALv8I6UjxEKQ0fwcHo4A5oBnIYh7iiEYW+0jhbSgBU6Z2
VPcN6dLQrrrcusf5fozhjJ7qsdlXVeChQVzK22mR5beOZRV3blQcPI0WxANxchR5WW+UZLvRM1k+
UwhN6X+XnDVSuMuQGVB8VDB8kM+JH/PUEIeTZ8l6Tii+Zpz1n3zSPR/8Shq30i5RCneS2g+sGZuu
niVvjJY8lcJrLsDPBxn8r52LImQfKRLKsAKSOlXcDlE0PBkR283cc/DwmrGDFjUw1Rphw3Amaat9
czrNNxHmZjQnfw80ddoOBR7jLeaG4KmjKojhy8QmuRp9XQNo1PH1DHZ6b1C3SpHfuP66HSYvpPs9
cg6i0Ermt6JfW8NS3oTh8BDPWmC4QyO6Kdq4YZpTKYIECf8+pv16BfTM3FqW8ZRR9A041cwOiWQh
MgwPnlPYVmh0jJRdKkXPwlTmtjazZkUcZP2tACB6AeglvHXLwDvStJ7K1WLiuwVVn9OjqeBXS/Xq
Zf60z9is3ZjKKzt2ro55XkKhCeUuqcrTpfK2JSjRx5BV4zwDaf7aBoIOyzy8hHPnHVgRZ/xPHFpU
LKiDUVG4VBk1R0qb4SUa3famy6Lmit5T82hEaXFWeSm3y/l5Z5HYvpltkFyuapyv+VjaB6/jKiFX
1btkyuwfsx/3OEtC+SqgzLG4kP73lNCpeehsa4AXmeZwj7Iw5tCD9oCz4bg2rCi5sfBcrsZQUOOA
M/bF7Ln1VeLOG7Ln5VZhsbkIRIimAs1xcu3QwmCgwbAKDeE2PNl+3qPr7vcwDzroYLN8KNDAp5RE
tgjh5pt8oCQEW4UTk+7MGQqgUYkVqrCd19TD2Rpi+8TJJ38ZGzvfUI0IVoPFcpvyil+QkyoPvhVM
9Yo00fA597x0U1aj+VREbXRgZkqOUWdvNMrBm7nPjDcpfHLGusDYlbGvrq0U1bML8J7U+FjdFnoM
HuKRzoJlNuYXTjomHwdBZ6214e2cxG/PrW6+VfRCUIb0TP9wSGbaT5Mg8csZLWB3gbOylXGBstQe
uhUJapxe+3p0S6hn+AUJm8pT8zZwzJa1P8vi+95lI4KhosFlWjlhd9vETXGooW5CLJDwzlezwumw
8qOgeQ9bmR+HIqG8NY3GZWoTCRFU5c2A5OOAav3ZbWHrMdeiGglAmXzLO+/ZTZNXM+rf/WJ+DvCH
VdZcro15lHxeQ7grndgteWr3dhPLk6Q1dj/I3EaSPlZvS8rr1zbiH5I5SiT8giYl/xD1U2r2J9mo
ZqCR5oHT967YagEoXgGLMUk8+0h9wSWRoP0gCqb/SIXBbU5CjPKi9/4jNqbgCB4+G6js0FwNJMvg
N9z3NLjQrySyvoL0TwSNZAJl70UujbUk1DS5jssTVsR2o5YEGzZ5+QV+2urUf+TbaLd5QfKMUifC
uXjhJ5C57rEfJRHGw7wAQTiR8YIDKV7ScwIO6MaD20STu6U9EYEmN9IcSxesHbqDpt4TkVftBk99
VT7l9naKi42peZJdLL5OJIQePCT9wEa7/sxPTrtwQT9S5j+lrbjsQxtqlYn+e5XHrDKGPwA+t9OH
ak6KbYK09cQKYnyB/htfwqSx1pDf9HlI4ubc8jRPczeuuiQdXwn81Kd2wedRaO33VjVBzOuX7ZYz
k3gMRbu9SNNjHu1yn2YmQW3dISjIC8kbQLBUFTEkRwLoH35iuiPxcRZxd0RMTTYLIOJTZ8aXNOEK
gJCWvEwir9vo2G9eeseDRze5ep82Q7qjKhNujRjkZJsW9XaMhEQhiaaKXFKp1u7UB4felDY2Rbvc
u6jP3zGHsY2WOY7YdLVoBL57AT37r8rsK1+99YI6pfsQNYIdB3yzAvXjTzbI/xzi/uEQZ5vi73XX
V6/Qql6r77+f4n79o1/HOJ+8eghn9MohCuCI/+0YR8o9pzQsNi556EiH/60tccJ/+RgO2ArQJKCh
h4Dkv05x/r8IcHMshNc+0+1/U1vyJ+6AQxVNfDjFAToW6gxgfP4UX1dmn7WYreeDH1vuvIoGUV3G
U6wfSmsipyp23fVvh9z/UHdZfuG/MRAfHwgTgOKLzTcPUM38+YFdESZ0fzx9IDi5vWWXO9BX/kfq
3SdN+XJZAYp2QA4cS5GXfKI4dC5Ww8ZFF6Ip3e1He2pu85okoNQXcmsaI5hJFoUNCE3jTtFVfPj7
i3TDP3Ely2UCHyNnGs6CzR/CT4SQvtcBnXq/O9QFwsgdndR5B1fIPAwC0P1kJy2e22kxjGHqAigZ
ORGnOZkaAC9wP3+pA5c6ax0F+oo8EUwlsSWA7s5jTjk852chFnMwdYqFcT5JtjogghU40i7Q+h39
XH5HSGy+mWmyHhLhLtlQNBlL9HZPEYLlPRw5/F4ytnSJed5BwspUOh9MSJj3kKDkuR3ZV9sTJugO
Wt8JcYZ8xVWZmmtVD/o9QdK8G6pieCz6Su9VNlWXEQk/6zZKA7b5tV0xB5r1S5Jq4BmxyT8cJ/ym
qpnsreV50R241LLbDIrsgOOCdyFGG8qMtdCehbNHtMNlmr6yt/6MnwgGfLDxJ7ZJbjNXl7UIUaEW
sb2w8NP2ti4GiuGDP3bUvVE1KvaeVzPGlkNkAh52orQ95b3d3Kqyi05zz47To3F9bLqZr+N0w2Nm
lsNjk83eF56OvZ2VaW/p4BbrnuX5Tdcj7wMyajJMK01wHND3Hm41nQNZmQdvDHmHxjY6OR2Idc8y
0gOKT/0+9lI/mC3/BJGy+uqhIL2EdiiOTdxZ930xq68Z6baXUw0mvCwD7gi+VXbkGHGNEiX6zCG5
KNgsSsCIYzWAMGUvdye9JFz1FrV68uHaNxHxx5ikJNKsM3rvB2MK2GqKvnmbFK8zgScaLnpfHOuA
h6t9PGNTT0b9RjlVW21NtDdHqYJg1c20VX1hYKGzovwuRi+584KkOQtqiOsijIcfdLdNTrwdmWfY
pZk0rPqFfdrwGGEHvwqbgV/lJJqiQxSsrIkrDkeD82++vOxG416z/A1rEXItnsjw84YJ570cm/9q
SKrhh5Wneo/OVFzHgicRDWGAglvqDTIhgRpc9txXBMRE/cJgnkY4ouhSjLTa1EkU3Xlgyt/oxc1X
1ZjoBxuP5r6qeRmKtsl3hLd0380ME2gq0nGTxMW8s8hHXtNUNg9Zv9zqZYgWNDZ+6Jarn3Nto7Sa
eRICY+8ewad+bxcEQhH70alQ+fMIn+yUpC2GjuDd7EMTEJBRIv5WUWkfE+W+mLZunuwo6h9jm7G5
smFs7W2T5B9Beg/JLMMPTC7yLDOXQTnZA9QIHpTnG92OlV1ecygSxMGO7nVPS/i+ShUAfoK7XwxS
ZLZADvCM2VH9Qs9dX2TALb5MgQ5IEcsCTn+gF1/jgNSddUpNCpVCmG8+Li5IeAkUaTJ3k5ZVt5lQ
xV+NgVZfpTLyO01bl008IIm1hTr/NOFjX3ujmR5gxfu0x6Mp3bv0n98kel4eU5n37OWgnJDKA8gn
MzXFKsw/zbnzbDAVX+HCWLn3PNTV2L2lbS+eU2tJyzhQQ6jEAYe3US3Q9LG/oiVByOzIAUjc0dzT
K8AK+sEKdLdGrItnxnKndtOwd94xDhFPIV8O2X9y9t0NfXXuaxDSHSPsBCHgpjMV/g+zuDPc/ixo
5UGt993buXWZO/3JYbsYfwEocy6NxqFCxksU23NyhGL8oFxhbfsC/UEv9Lc0KBEiDP33PLEpWlXx
m+5FQoPHg8dh9fKS1vm4LVwMdCqKu+8Y8JptnCqa6020K0Z619OchxtLE8RU+G68iWWcnsUs9JUR
ykGv0bGdvCw4GTm2krRoaEdJ5BNHEgWQ2hiTWNPmcVdlmg/1qiyK95jgeWQeaIv3vRLwdkR1p3FV
bW1Ski8yYC9X+NpH9HS8sE1WWhcpDdVtj9rhSFnLWnOOJQUKNd+h9EmYlp0TECNHsKBcxPxDZWV7
JAByTWyjeYFkJjwQ2vQFe2zI4c9Xl1YVOsXW5t6/KTmO3tptQoM4iZlnuIqLbjjYMvV3njW+VHXU
XvaKPjNqu/4Yj6G1YV8ACsWNFrF1pN4cEuwIbIxZ81jAA8R2LHNYibptVnnNHew8a2V1udrFQ0/K
ZZLTSwuD6SVwqcSiBJ8uqikeSLzO8+eQQGl/7U2e3ofpkI5r38PpiL8tWfuDcNghOs0tu7NgJ3pk
sUfJ/GpuNJMIJslc2goOUFRfiULJi3FGo1QTgHq0J6k2iPV4q9Q2ppS1qmpGIEFv7kl67fQwE6qx
brNyQMFZHcZiAw6iPlmtN79KpHNHW5fzvUTqEa8tFR6m2Q2PZR/pmzR35s0Q9c2JEoVYQ28uGe75
sCowDW0VGuZbX4mczYG20D62I4IkGeD2HkoQ4cW8GmntbbAuZ0++F5OJYupxJyKM0H04GLsmgXzU
x+VtYZEIqFJzPKapM5G2OAyb2IjDxyKIrX2RMuJpcyfHYJiiRewjrmoEhCiNRuOupN1PjN6sT5i4
KIDAsknEFkF7+QOIwxmktX8ZTp3trQW8C3r/LkGipUjyK6lm6yiTcqGKJF57UWB5e+4zX5Pn6SLt
oHdeqItEU35eZ1Zm/pAU4IuN8CuPzj98EJR1TUiJyGj3vVW4z2gc0nQz52l2KbpYvZVORmnXUgJc
FCUDK3afiTM0D2OSoxGg3KyQV04YkDnXDt9q+BZknI3LvkA2t9PUFRuvGRDJBkOZXiCQoxcLfC5D
6U/F+dg6Q3sZNqoW63ZSijii2kVxWgWk72V4yq+1jQJ1Tir5zZaBodatBMjNszGpX7NFIkOddaiw
5kNGlN0lSCKXyZlQF8rwFBSwSOA9BzTFgiOZhd8rfLsbqY3oDijT8g7kbBP8yJQRUA0qeH6S4ptK
pHs9o3W6M2oJvmdIHXRbJJFh6AXbty7Z5CXIkSb5baJ5KbeJy0OCqwDIqGdX+HPz1aS0IjJLQ4uh
qRJA5ULitLLKJXN7WrTmbEO9LxPyUpA9bBgJAh8E0ePIa4+O71WXRTujHjTVCOYaZnvXZiBqML83
iG1cxeIOZMS4qxCuPKa2E1/HJTuNyvXkOZ4/vkXYPDnGEsgRNc0yKc+lfu8y9iQpwUrFMWwa64Zp
sPruSK8eNkbsDaza8K48TGLRqsRQtSHcU++h3vaPSNN4dhYUhGptlq3ex6WnL8Cncf39MG7imLW8
ZrP1LBUSW6WX7W+IlsTvpuJoU6pdOTF8n6Cc9HugcaJPc0SNNUtDUGojwaaasHsb2aFTHHM7bG7/
/hBh/aczhLXQex3fh7L4GbEMxDyv4wV5RgJQc4pCJkO2wxRNm6xpb4tlRzM7tB0GHswLwQkLYBmx
/qbv3H860Hzuln+cZ5ZvQj/R4ut8Rk32gBFKmTXdQaTs/An26t1rHzDZNu7G6KQFG8Ik5M52IFSo
7Nd0XZTrHOaufsGuwMCkVHaiPaIvqlE2T31PVv2Q2tPDyI77Z8f5j07l753Jxfnx6YxpeYHl2A7G
DBBpn78siqqcKpGjDkaKvm1QlfdFS14008qSa4Rv+YaliAGGBsq6zztYNibr1Am8Sv2aSfbNPvGC
V3//ND+OnH8efB0XwGqwfCmYuJ8PvnHfMEbSWB0AXTWAtkIwLiroG9xQhBO3bZ9smJrnLUgFFh5Y
iQ1hChxeCY/iNRVDfoeYojk5hTcfegBA3yURKbcBDJst1oL5EBltTUjnkp3699/c/Q8DERBGQPGC
QzXWb/PTmR2DmwMzH14F5spsTROM8jPYaL0jlovZKa3GTZg4/vtg6+GQLmR++CWvQSa/jlVMt8Bl
u2S4Y7zpZUkWdmuL52HBbaQzhUdwnc6LLfJkupKxrIaLNkmCY+RZ+cYUhJhgy9D7kqnkQA63e21a
FOrbqWS/WkCuZgM57/Bl6AtBjW/TNv24qZcZxha9cQf6zvtiuL5+L4PYdMk/EWgsQYtwpCGI+Khg
gx/xVRRHQuTYs3NY5lwS5/zQTOe9wn1aMhN/7NWnam5uq4LgghUdA7btORv6sEQHJMzU+yKcXG6R
4slz7hA9Rz2aPahFySEGdPgYzwZSJVKxipfWIav7BBLHHy6baIy5SSkNbwO8yLR14xy3RC+dqEAO
hW0Rt6xrd4YSGy6I5lsNmnJFm4Iytu+RU3nM2dJsMDvyHyI29NGijrO8dZR6VjDQCQjsixCX4Xcf
7JNkNWZP35okaiGpWpBEIH/r7cQknFCFZyvvT5a5MpCc03+LzQOnb6bYQKivJl24tV1h81WugX+3
DOV8NbUc3IJEyG866/Ndm0IuwdvO+5SPjMi540CRVF7/2KXFi99yfpwni6CwsXBSxKdIWj7uXZiP
KPpA9w5rFh3jZ8iexcJxm2PU3BP7waQXuF1x7NygfgVTVL8KTMzs9wsMi7y2+c7pgvaGk2hwqdHL
oebn0O8VlfpalZxlpslyjiZ0xpduOdtVCZkPSdlBoBRzQQ9YY2PYWTgtjq0CSZ9VvrNi7+Tflk7b
P5oWai74xPUrquZ0bwpOWNLi9EyU7cwKALRZfbUzCkpNU8hz56coqSLBbNJFFeKsoONkFAlBWFDt
zrwjS+GWfCSLv6Rr07xR9eauLK0uxelwhSB9PpA615wa2VCVs0eWnClcltAEjtfO1bgei9JunnB0
E3MIgutFySS8jC3ZnlLtIwKPuXEtC+ieRgohNUE1PNJp4ng/6nQfLBUgiBPyXObUh2j0UCEYq/k9
4C2dt2kwg2LxaItMvvwGcpnjtuniHK3I+ylJlFhbgl9aGcvGefnWE/w9a4XdnIFRA6W61M6Izn55
VadlfjdzclclxZIX+k79bmrLzFt8YMjBhpTKyHJ4TSeTA3wyiebWJLMRS0fGVuRjLcbNsOQxx7a+
yIl0ID+qHanrOB63ailK1IWvL+bYQzA9UF37GIb2RAmG4d2Yh6lHSi1iKh6O0s3tR8UHw3rBpfhY
hC0qJw1RaEfUrumhIM4QEC2Ywj7y3PVHecDArfmtEw0nWwqO3PqlkDengd7l9P7XCELf22DWVzOv
G80RuiskDpI7SAoN1StTTvldIwW9TzbAIecUtmR97U83TT9QnCPaCnrSaBbHaeaKFnEPRZyZV7AO
R0pw0ZIaF9MTWst+QXER77ivKNyN24r+5zqeSvfazj33CxseE8mLN6ivHaLbijksb55mB+v4yu3G
5i0m9AWnfacfKoPXPLJboEVLcQVAB9MaJ/ro9FGpMQLW84CtBnywOeU3lTbFnmZminMsPv6jfvOx
SE5LYklVg3Yk3fEH/M1lu+wbPL6iZLPUKBPj/8fQRCa+k4LSENFf0Z1pFdUl8VVLGjGo2qBTqA4t
amh0ZKmp9cteeQShcD0ITlrr2OyY3A3SJEA/1i9TzGanxWtzOZK1syPqjluYuE37ZlYODyTPe2v7
0eGlbUOpIuOdXsZz0y7TsCIM6KJQ5EIBivDZ8+Yt/5xFVF/AzbXuk6Xqzb5kWQU4oL3AviqZJ4hB
7Juofk2sKL72abHtrHYZP2g7CUalDll4XE60VL8+trcBLC+wP1V+V44DVSTBMun5ln3/sTZYHSXg
nmyxa58pn7oTRdTBcMW1HxsuS8UIHakJ2YY0IBPvxxbteogyEvYiO2HBcZj4DxhxxOtgqet5kAD0
i6MuzOpydvrq0sWtcSSmtN4mbA+flRpbuWtnOGSkeTGbiXh41CPbZIm+9NKsC9KtSiBoEfPYU73E
qSYeMBTqF976oyQ40K47BmhETnGFkyib2H4qZhOJtIBI8jiYGCH1xOak47DzYdiHXEcVtC54KbQ5
1C9kAFKgHqkZO2nEUaFj4+x4UMNsiss4O5bB8zHNTj53g8qRvoCiEH/lVK9pcNvlcp5QE1WoFnJa
S9HmQcJ0OtCLpWQxqIGbaTK9QU1Vqzx0WLW8QXLGcxhrhhndTTjCXvDZl+kRimNzGmVBEXGZKp0l
aKzF43dNlDeWfG+xJaAM3ToN7JZVQsmEd7KlOl2huvgZ2o5hp//hV9G0h39WoN3KeXFTqLj4imr5
TZVA9VYNadJH/A4cYmRKGJ5fvQyDy12bsfUc7WChIJPzNVIBMTkNIVB6YleSCRgWxOHCU6pD9i1w
RM+jgYkDTRLbibqO2EHqgS5lzwPXQT5f5TYl9Y8/fryYusxYYgyo+W/EjRl3kkXlWM3ddEOYl96h
5U73RKPwQqfsKmN/4aoOLiMbWszsgipM5ysJiP/JQVmym1T+3ou59rZgCbi+pVDsK/kibE6m47IL
0Ihkho2E3bCnkMAVj0cfvvGhD8Tz3MbJhuzGdN9RUNliZebD8roPTl3U1f/Tqvzx/xNJbdFe/G1j
/1e9afGq8tff+5Q//8X/dcDb4b/omBGKFPig7T/c7D/VpqQN/UsI06KJ5eK55UD1X2JT3/oXDS5+
3IfvDgx/0RD/Epu6/BVsJ/6WM6NYpKj/HbHpkiXy25Fu+TqWjfvQYtfKdXKI+rNtGPgD7a4eMRZq
f5m9kwMSOaiiRttouk3XZbZ+hDCfdjulHeplilaY+zZFhawuLQKJCPaThmBZppdv1Djzwsjk7aI+
mEwPrYmJl5qrYLzjzqA7Mxhsf4eG6dYpej07G+CWyoYY5EuQFrEpjZEO0IJsLaBewuQXOkxtPK09
Iqa9wxLWwGJJMzdsEXMhSI12FRAOCf9WJRyH/6Gnai3tzH+fLYn1AaJFTHjA/0Bpce798+7ggLHq
Ts3uD6nGAUwd6pyEubRFXJdfQY4K+cgJtU75Toku1fdiSddo1zb8Iq6nsgiH+4cO6KfjLl+JIgHM
MbqZrocO7yMO4Deql5/ZU1mrNv6O3Mil7IdvLz/N9KPAVyd4Fcd8VbLvtBaIsQx6gOwTFS42hbLO
X+uJjVqz8tEUZ6fCHNAQbuconvsNu3UexbYj735+TFpvEZJ6MIy980wMIj9WhkIhnTJj1fvhz6nl
/1lY+LN3TbOdm0xrN6R7bYUe78KftzlK8omQlqL6YWLO8764VWrUdyDD6vnmtzfz5ueT+72C8Wf7
evmghYkmQg8nPzcv+NS+1kXZhEBPou8OT9tythLOqsA8bfKGT6jExDXmJRfQkfbcwkAwBwBtuMtT
t8re//6bIEH4fWQt3wThN6ufG1DDgwT35yVbTqzNcMq874MKWvgTUmddt2ppxPnOCVTu7Hr/cJOX
sfrbWOYTmUyEFToMwgAjzKebbKMpQ+ji2t8nK1ap+GETVpogRGPzmxEd3CyXjSelx+j495dq/fVa
Q4pGZuBBLGOW+xzEkNW1lY+DXX5XBbQJ/5BSanwobLht7FqAkcfyegpn2smXdYrs0YSWhnLiMVO+
lA5dGGYOwJxZVIa3kK98lEMJwu3iMqcMgZa6H4Uo/ykz6C9D0l3qSRZ9Ccv0GTOfRophxYbP8cd5
K/qmrfWGIDsDntcQEDY6/sOT+etnMfBJq0DYELisFJ/KQNC0VQvLU71BGemDeZX5RTCQYGukDIm/
fxZ/GQRuYOFq8AEM4jLwPk9oVpgHhI6a1RvZFi03lyikPHsfLG0A7iclt3Y2EXiN7h+D9v56jQhy
PHSQ7PcIQ/o8bUWciyYJjOHb7FLDgrbquyl2StTPSWuuLaewsf3ymuT+KzEshINsmrZtQ4lFgJ7t
fVrOY1tB1J/m7htCtCUOEzyqvnDh7VJn/Ie7FHwesnxBnyMuDz7EzmF9HrJuPMq27NuayNwUbP0q
ozc63yhv4jy6mrUZ62EfKqm8s4ECgvGhqICxGFSe1kyWIXZg/cazLLN3PF3cGZY/eNAjKlESe99/
TsAikswuCNNipIdxGEbdeij9nIc+FJ3i6VRt57EMc6YeeCJwu5cpmmzJhA+09VQEt1Eiu+mZuFy2
ECsAjBH3wqYXwiSPhsJrsp0tGjK8V00yphOIQ5GVP7yxt1KwJF2k5hsGdOg+VbCA50eOMRnfERVs
WJGwWvXWE2HyMqu2SDWK+XHuHH+4xz3gDXd0XQp+Nqky3olVAomZZ2YnJIc1K86Xaa7XmSMNJpUo
4Hc4K+TLtEt35Hl4lbtaBJKLNsZKI34k9XxVensau0l3241+yWKmQaQxBatWZLHeZnHIRxvpGPLj
szMun2bEWnpnB5Zs84yU0B0OkRia9KoQ4In3I2iK6iJpDN2f+qmfGEt47Jd3mcqepS9gKiQslmbU
LWtmE0QQ6w44KDtlYyWuZJ4ffl0Ajq6ES618uhjZhuRWgxvqmhXDD0jfMmEWGC6NklN55PF/EF85
JayVzIky+/U7KDghu+d4huh1zZCrxwkkybywJ3sn1Xw04DcmYu3UXBOhl8tdFZR3uHNuIMkzBnDf
JfmpKtqeCgjFleUTHfAW2TtFeI/bIrXfcHlMXctwqcOOVcvJ64pBk0VeVt5REal9f5ctVCZvJd3M
5p0aqjBk1MQULXhmzoS3852kKBzouy7u8sA5Gfjg9RsQ0YF7WE8DbGWKpyiKoi9BgT4v28x+D7CE
4nI1YJCMZ/jRpN5bk8PfEbNbLBeRhdKbrhonwtiyrY12ee6+PTALbNuZHm5J/xcbNvUHpxH8KQ4o
5w8nDLOC31JrDMDdps+oU2U8+Q4EOZEudcdX0lw9/3HswQJmNGhBh3lrz/d5BXVAjlaNjdPzxGHw
giWPPSvTYNm3RYDt0rMiH8p9SnvBH9ahg6oCTKAgY7pYN0PJHSTru+d2zgERFvWmYAtIsGk3oSzZ
xZAFGaLL1nq4lwEx0feNhde3W/moUb0zW0dAzVsxprznutXzMnnQacxfs8Zpl1dahMsvbYnE4km4
5Jvzf520nOEesxOSgC2oTKmIeZ9MlZVXQyEsfmHTKrj765m92DKqnTRtu41Exm65hykoFvFGZt6H
CWoCpMlgsZaZKSkSKoZ4YncolmPgCx1yZRwQjG3USjFS9/nG1Xpi+AcK55fYhuVYEN/d6LH2zp7r
DmhpE7MDKL72osxJr2sLqD1lu0Xcw2yFMM+0gEVBajCOqTKJZ1sR/tDBepkKpYzxAoGdz3eMDKRT
bw3gvNrFy2dVXEyFFDeuv4QlppjqXKs6nMiXN1MxFlsmYqabbefEmQZRLdGfLBotL6CCQNRLl1Cz
zPqFYhvkTLPe2zy6CyefyVZzzWE25TN+gTaZkiS+zOukt/xzR+F3GTxptkwpPhWXhhhzHS3jkoB3
xRiKnLTJ44t6SUqUu8Ye+pZQJ9dhqlQNeTTQxRdlGJYcwPJ9c1ajB/tmlxFJz1OqKOayFqAnHPld
YWMusyBNspCRa6Yy6oad2cmRn+QIgzONxm60zEu5OZTTLSD6ZUeYiD5meqLK6XH/usRgdkC/5/Mu
WHanGFCkgDokffD0G+1eBOREiENQqJkvnmCb46OFhVUdHXvMrPROxQeOJBwiV/Lm4flZFtmu6xuG
40RRr4bGH7Sa+UEH0F+uJ1O3YHKZolxxkA38yGRLihM5UHNpL7sV0xhz/VYGUEOufp1DmPWXmzOi
f6zDfd4yqxLymmSjYxz7DG+yXAV0sza0aapoK8w+wuCOQJI6Yc3ir7dLOiPfGNuGwV0itcjnxc6Q
7DF4ghS5Bb2in8O6TMfl78jbcRi4c4rcgzTJmsAjoGMGri/Q6oxKfH1+G7YjAVNwJHk/DYJ/u7UI
Iten9pOQznO2yWnMNirMwais/NnS3gu5JkX7xSwn8CVIoGCAtRgSmpNXSSqP9Mp7+SZL1pgLGlqG
WKz8vrOuK5k2Lylz7ozkvaqL78C45vaurIEdvI7g2CDKgi4jEMAoCDuQjjtKKDlUs8grahCiAE4f
RzfA99kkETYSaOWldUksSAqAM+gGa93wjFom+Slo5oxVeGjFRMkaJSCb1Lkd8aD/H/bOJElu5dq2
U5H9Pq6hdACN3wlEZBRZl0yyA0veJFHX7qim9YbwJ/aXJ3mfLpMSaepLDclIkYxIFO7Hz9l7bddf
Ssx2bW8s8mNoW8q9FyAO3CRCB1nMiNVKe4mxrpM/ZMU8p0iqjjJlJysjH37uum7DrFzNXpNDAebP
vBxQyGRxSR6U1Z6NUEmcLQaSeX1AG5k2bHxC+qdhWRStbxcLT4StMmzgsSRyCLcGyjb4yD50OZjA
ZQLzzJFbvIATbqaQFMK9NVkpgIyWCY7cSHwhGRxRxzNu2qKp3Ec1dH3eAK/zl7bbhY05zw+wRh15
aQySYbhruMP6JEHS05jvhegfGQaCtNmUUvi9Bqd4yTpvzNFvxTacaYvu40zC2F9haFXNBl2AZkD5
/Tp0wWeryoMayFlLBBxWMrl0X8Lcc5SKlN82PvTTwZPmnlFU5wVbxSChFPuYjE9xRdqTURR7oEaU
tekXKFsOlF2mRShlsXJ6clkFIiDpGDpqix8mv/lefZsLlAXrjtiVphkQwQARzrRvC0To47R4betu
2xg5LHE+pplQo5BB7FGNxRiw6EPPi641Qa7kVFA0c0e9rYQsJLzcXaDLR+AKI69D6gq9wlV4nllK
iJiMNSKYcV2CLcxBaRacr11iUJJ6aTey9XhMyNhlCDpDvLfHp8m/eaa8RtcpMO31ycHPLeRCUPXH
qgz3qqsy8QwyruarWC1w+3CP6IJeQ6s6j2XSGxiCPgQAllp7z9yLKphhja6iMcu2rGV5kOlNIzYA
IrGHY1M2d6NVi9U5hC7qrf6Azs1hTQE3gxJ4Q11Cxk/keYhSWBCr0maPnpCSU5oQ6ye5QGAa9M4Z
dNPMN6V96vPZyl/9Zr1HQU4YXNQQEsg/ZuZNzLs0eA225v3AdIgVpXD9kj9i51bIN6rxlVj9C5pP
Xa+ChmW1saXqxWf4jnVD1EXOxDBp8pFtUbYMBJxT3fq6ZElDqa8R9kohra/KGBZki1MJ6ZZRpVXT
N9j4bczYHMJQ73H5WcMXXSK9tXvEUOld6vsO5uJ+Hh8KFJisaCLEno0CwwG/awCDRqTZIPmtOHSU
yuDCsszk+huowYAyc/jrSqwdr9BGtQ4qsA1Zp/yLTSVF5W4Lq16AAFEQ6UcxA07HmaWaY++ZzEZ6
T99uIxumZT1x/FPyIcCzxE/s0CjnHqlh9K0eG24xTunNOuVmHH4cC9/Li0PaCqjfR5dydHxYfVtX
sSBkdPMJ4caIT64FPs2/ZUqiYUCK2Ys+Ewei42Gp6NdZM7Jxs/clsgGbKiVBJcZ2OTZt33vAK5Nh
DG5WmdpNdiHAkvN9ltXV74HjMOcCKFJQZD6Ug6tfka7qdMOL/Ab+AJYNXahZJUfjrLP0A+bECm/+
vrN9XALb5Nvumo5jwqap0LHzQsGUpwoUTq/rTSn08xjjp6OyNrkC+VcEfDW/4Pf1n6Yq6debqURA
HGytlO9lRyl2Pr5LIRQ6qq3ltPrbfns9CulxX0o1IRjc9wMLX3WBwnBMPo3BlBATQqwqHquoYlLP
Y5ot1AT5mdu7+tktazS8lwypkhHWeomaQaGpRzRDUcuYh3urUDryWfXa8yOY7ZjpHoylS+uQNLHx
DlR71r+MvcqcajMUqpUsLsvkOhfuhGi03sSezXNGsoY+BGLn5cRmWrO+IYOLrOGGgyf3WS7M6s+d
yeb8JPxwmcf9jI65eBlTa+aixN8qnwEtO7XG0AT43PYwywsKg+8n4mCtQwqDOUnQhO/qpMNncIaJ
gMYxCYLG/KczohO5wQVjmrCf25TjyJj2yWAcAtE66gGJh6OMyJgsrr+RhvrQTdamrsL62dKHfB8b
BL+ZtA3PR8y4jrsmKxq6UGwCYw2jrB8x2Z4R6NCsT1x1veKuVseZF4teW8Ou4vzA4yQ8Pp7WXrzq
pZJoolEcWt+bZbqr/ZlH/2AFVspRpQioo769evVY6tKqNCoyTsjua0qo8HIcB/1gIPTiaxqxs+hH
ElXRVF+b7jzXHRdk1SduL0S7LqLJ8vUrzmkZlbJgnqoTSac82cdpPatbEmnW4Rio2SoPwWBzpmBj
M1zqA6gNI0snuJyGfyZ0Zc9alXe1rkSZI7KKY5h4OzXOBYbL9Njlo8UiRcGvRDTQkLPLHYYGfQr8
drAo41V/6WadpwWuaicWhtEyWDnxuhi5edA5JJk8/VNa4x3cZZbSX12RmgtXbU5VLOUOdalbXPot
zRH+4LrwROHZ0QuW5DYaKWz2AVomvJVsWJkMpE5dvDjNrE/oy7eVI5wHXehWOCH4WX7dNfoXPSMy
lNGXMdBBzfe+ZYjdl5yysJw+z7HU58wxNcoUAo67dGUIMaPn5/3NR77vqtGmwsrmkXKLGSugcPqx
i4yxoA5MKeRnT0x6evPt0SgDQ/cqf/3T/fxROJapcbVekub5e62ajdJ9HelOfM7cWK9PsOwcEjJn
FmvWrl9/1ls38O+9aos2tW85HrQVB3fD+zblYFoEbZaF83l2KtJS4TJWNk+iJxF6LFHaVxZ74Soa
Fg3FwHmgiTKWXVAir8cEckUXQk82Qo68eu35tjJ/n33UfaKPCLXvDewJeLcmfvXrr//TpdLGQgpb
/L0cx3Et/nhX5j4me3jyvRcJypLvwQalj4Vsrhyhfv1RPz1zyAadkFEQkyA0kO9bx5RRmV1TQL2E
KUnpyyFewHI9Qe/Qr4iIMY3/7pF7P0JBpYpF0rY9PtOz8VL++MP13eAECbOCl9ZN9Rolibxcb1TG
yn6X2MT9Lds4pN6nmFj49ZcSv2J/zWoH8OLXP/v7y8zU1CMUXk9Ved1wsP34TaZaziN4NucTPQmO
jgRX0aUKal8f53/9Se+vsu05Jj+tgynUZ4L0vnldUBgGjpVbn1Td+MUlkBF9NM9yTmoHcMW6avz1
B/7IJWdAg7yWtjNDXhyQFE3vniC02SuLydJ/6mvmROmud2K9zLEoLtzXuO9KEuTSjHiWMPILL2Vn
/PUXePOn/v0NpNQizNJEWgvHix/9/criJmlptYgqABwuSb1jlkWeBV0P1Mj7b2XLCHSOPQ/vq16/
vzfFDU/qllclZM2+MH27OFXu6RYPrf+FtxiHocNpYUW+wpYwFBO5r9vAkUZAZAsIT1Zrf/L0ZjmS
nw30E7sjLz4xk8zQMaT5AAj/tCY4ZxnlGy26HRKZzJbHjNFysG6bwtC11QC0iMXC0Nm0tJGxb3PP
RJtR2/iDo7d4IGAtX8v/1qAfKO1ZNYvC1kVTjrZQb6+2pYvlOK9yVhJzSCauf5Dk2BVO9jiPuskC
A7M4/fry//TA+a7tmhiRAzRpPz/aipNFapBI+bFJOyKZDkkr9REIJIeuAL63rH/9kfpt+eGGs9SG
bzOaAC3AT9QyZk5Yeodg+hjCgOIOqgzj0KUX+HZhXIEf4Rts3DJUHKJmC4kgTdiS0OzfDYre/+SO
I1yTlVOE/NgM3t/N3TAh1RP3Mv1YNLQ/T/A6ZfVoF5PdX9iD/A2p7f0KAq3Lw/EduALHdOB67x5y
YZmkYLfD8GnsCDh88nJfPxZ53urK6teX1373SvOvB76AxC18Jm8OPrsfV6tkms2yxGX6WMMeBoNH
+1ImZwltVE66QLXYHTYMvCv+x6dhw3M56wxJDmsedJiWti4tGI48en7fTsAn6SOQ8kKFnSFse059
FoE/0yZPdVtrNnQbIJAac3EcA6HbxEXFdORBsxn54YzCYy/CBKEnRdZIuDunKksVc3c0oNsvAOsa
M3F/o9V/d725BljhHWBWTCCdnwfBnpfIsBJqflRVrnfmuGFUAa8btfj69Ovr7bx7nvU9ZfHC5REK
tkWMaz9ebxRY9FQtN34IXHCifJbyaJ0WY6dLfcVSzxL0bfZO/o4+CdbEEPBwf/9VPyrdITAmk4vr
ub7uZ3IWbFnp7Irk9eloFLky1ouBVxXlLFTRYtqTXc2BaVfUMcfjjNwijiXfB39Mi/QQySDRmXdn
DcyV/29sKn3DVy/nU4y3Sbz/rTUxWnRA5RbJor6TuUXVQqzTyMLfbGUPVZCT0bcRGm8kz27OzIN9
L47pcjibxSK9pvnNfhv8ePt833dRDZg2giWPvdAz3z3CHT/BGOCQ+hNLuP+c97VnQ8a3vYMoAgx1
c5nKs8QlVgyPfhlvWzeuD5g8y6cxyZDE14GqGZomziY0FswgIpXdY8z5dbghXRGqfhqM9iEL89uK
UdufY+sO7Ub0BPlGzHLENSq65jwlBeySHSldOa2nY7E1htz5sDJHHk9xDwSXIGR0+Vu6hsWTsRqS
w0E5p1M0hP2Ny65EIDvBwZf+QuKXbJdux0y8fMKR5RLXaTMlyFvE8GwiEyM8SXIGOgDvfJnfUlzX
zrS2Ttv7Dzb780ubNpa3iXuR0sJIhmFv53X9MPkORiwHDyMWQQNKs0Hf7mOhQnKvjba/F+4wUBbF
6pDjFD9jTLBAvGFeNGO5DjNjo9xqPJVY5eQERnITpHn+QQVC0DWPVbGVU988gGOjJeZaRkq3z3Aj
sGu38ObNz/Yih0+Wv7qPqfJUlM7EVRX+kCEDXbLzX79kPz0QlF9anUalwjzopzJdeSSbFG5fvRKU
xXnOKdtiPqscrG2/WT3fCv5/7k48epynbGxSXojc1gnfn61muyrsEbnKqzVpP4ljs4puGs4B2RaU
DrA4u4rvMkB1LZhaD+SWM2Lj2Y+ZJ0BASdRQaNjEdQ+Y81Qbnf/INoRrkXabfKoq9nQbTAJx19Jy
b3Gy1RCsneACDJl/i/nG/hDmHN82VmOZaKaL5NqpCKklTa0SNDUKRlTWFNJv6sPlNdewmLxT/RkW
SfMFcwTBrZyr/qMS4e2KvF19yjTXpkh79zI2tN78zkvqV94VYraJWip2omwkgRC9KR5/faN/XEy/
fZiPSFGXWNTP76vBGI01/ZCwfhWmX6HPms0Hi6gFTAtVcTm6juLsjTftlvGsX/ymFn4nwuPDdRlA
GcQDAHzxJ+aIZfjD7AbL+opRh6csxYS5d5q8xNo7v9RWWH50yDjbKjth6IESXRzcevHq7a8vgacv
6A+PIOYyfapDDIhwDH7sjxuKVcQV44PUf01A5xe003ri/bCkhVu4biu8DbeaD4A3SAfPjLZi2tNU
B7DY4eXYCpBbJQL065XYsgNRQDTOSMr7VGX006O+MC4zTOW4O7CVOJXzQA+0vG4Mns6NYDC2RKuc
GbvkzRBHfhv6d5SNI0kPbvZ1EXl25fi4KAs6xYcsadrrCkuPJNZ6UJ+XMlWPQGOKW6MO2CDEbE1n
ji0nRQxKljxMcGPyKO2AS0OEJmQOOTojAD/vwPL57In3rmcEFxhZ3A8WXW0854XGaP/64v4oS+IW
c20BunDcF5xm/fdcXkVLmPvux69d5npXYALypxaeAhG5XW1CUucs8ZtPfOe9e/tIagOOOJYN+wxp
3LvbadolAPI2/5K3uXuibQYUJFaLcU6jMj9jECFZ6b2kf20ds3zKkllewHw2b/F1OGe//ul/fsIB
DhFrRXX4Fhn7fnVzbGZtxTwVXwJMgsSCTmH+GR3Bwlyqrr9Qtfuv66BIHK2Nz8sI/gx94khexm++
xo9a4LdLEmiRKy84fCROnz9eErQ4QzWsfvklxtCrtmJIlxsMqWl5kZVCnpnrGD50fa3OFtKDdhiG
548pLvX2kOI9f/jNl/kXj4QO1dU4aVsTf+wfv8xaqWlsCJL/QgStuAf+ONwRN2RsfVqH52wx6kqV
nTy1bl0dy9mxLiXILpq4JUp8bGIBktd6Gi8yQzlf0WZ33ibosuL+199S/LwocEhg8bUDoBygg/UO
+Tc1LowAbwgSblIyMxqi49LEn5p+JU2mqxZMCqZd0JuqGkJVpEeXF1e3IC4JIfOWDlcYYjsxsJD3
jfCfM1mOumnP8KM2hvSyENlw6BxnvoLJkRxJUU3cDUnW9rQZFgusdtKaFUGeVtBEuMXIcTB4oM/y
QhqXobBG/sDkGxdvt3GZJwqRnCB30iqou6IGishFxYCes4BT6dTArqwRA00503fG1U8e2QE7qsjh
XtpzfUyr0uk3vY/QiTWEQV8k6NfeOGFGDo6PxBPWGnlDZ1KUZQLJyG8vp5YUKVI6oTZEXL/GOiIr
mvq9SXr3B9k32bMCVfLVfcs9HEYSjn73QP+0bfkCBafHK45mmkPluwd6JDqtCjtXfaHr3SWP7G4e
iRK2S8glHKsrW4xkpU7DKoJt0HvN13Q1fbCG4BunveM3w5MXlsmF6U/Fo927igkJuwCB7H3Jy5Dk
uNY6xr3fvvV/kXAPS/vl//6fl9cKu2E2cEj5U/7dNcEGrxfGfx81GL30TZnVL/94/VL+4171/+Iv
/4WGC/7A0mD6QggUIcKmyfAd8B04uCcgCgpU0ARs6//nL76394eN/FyLsqn9ID/ysPzF97YhzbEO
+fQ8LY8i5D+yXHDmZVH4ZyWBpBRpqUfTUncDHOunVoDK7KLugVocZiajE23qwpkiKuhwn5IqdyZq
LMkRga7BbZg5sCmQbuNSEpz8IGyC0MfpjLkuzpwPb+92I+z6foRd+YlFHY0n8x7wo9PqHdpe4xvY
AukwGDTS/IKI7YjRt6i25ADkAymblHsXQWmkV4XV8Cyj0HZOau1IJOpw1ZPWsCyTFRVKEKtBqFj9
dagUVRhzO/eswD99jdVgvinS2I0MpAWEIHSGc+rjhcEVtwBFDRMpmy7EzGluJCj40kb7h+TIjp2j
qhznNHFOPoZzZtY7gpDGj/jWKaq6KpZf+BQdAuqCYI5iVQ8OWWMdtYAvyoVkBc85znHN8oI6oyl2
mTFRAGmAHbhqs/rKKdk7eLE336A4JTTUWrP4dRVacwkLdvjQrgaAnphv9sFtveEDhNbijnDeGT4n
lrJJxfUDjqzmWg5kqp3P3ZwQ6qA4e2/ilI7ApqxKi0xCCwkLur42uJ2Jx4DW0nIhc4vIjo2J4hNs
dz77t2u2YnlMguAmLhuYwfPac5iMQ5+FmalRAwmaCCtv9Y9zW7XXhdWFNygC4ZQiR/QOA9ePfkEX
XuCh6/Zkq0wXKRDPszkdAdZhUWjuLasLbjlxZld5gXUsXALvUFkwOKq4tx5izmpHthcEnUBojrPy
m+ui70bjfnWrZSeQb5zcYZoirPjK3WIV8AZI84DTXORs6K2z7vO0Vt1HwNn2h5bsKbxya+cxl0m8
4ZWRTLDrZSppPKG2uJ1bLKHL4ob3NoXm7eyQKrJDWmGEkTdCJohndgeePM9GgmhML8EKmaYg5/iC
SSFRVQqV9cmd8xpHMq2QFZ4AQ7x9Fivjwo61E3ayfRSw5hzUeE8dVC7H1Cu8iW2vVXe+FXoF0Yhz
eAMvxnI2EILEIwhT9zIdDHNiylm6Bm7cPCfLE7cyItR9gn4mjEF75QhQyBArC/QCaOKCj93YEBEt
w6mLEC04MffHmMYNrWzVTTta6MFZ0lvwTg9x0xvyJEWr4DZ33ZJ9sNshJDmX/+AJ4vF5hgFr3MN9
GAivii/9qhrPs1EOH9KuuooJHb8oVZWFf+a4dEgTsh3Cq4xTUpl+vfXt0nykO5OdZeRzIvKW6y7u
QeGYgl9KatVjtybTUyZtEtGJYrwc8rQDcifvcmWlMK9aW7BhM+PDIJROTwADE3Hg9TYeYErE+6bv
1x6ZIoqjCIkvOXgItbeimIFPMFxLXkFh2eDWzYyDzqhstV3kPJ8bgZkfG2xa2yWs75o1uJD5EB+Z
Cw9RCNz3NGH12vlzVu5cydEZR+uebETj1VtZaeAiR6Qr7ucAHBaAOmuztNK/Gpb5Xq5DsoVvuw9k
7j1ZPaGWuVIKEb5qrqfAvLM4rm5GwF4bYwgRsuokhLGMaZYgLiFsaYgGxg/EBLXDl3zxr8zVjj92
fTEd0KqX92TAB9c5ASzRUrhIrsthvLFU7OC5NaAQcfDZk8dylXVIykvXlOgzIL8vVgFnwOBvWcVS
oAXom3aL5f9jE+Obx1lzvbb9pZyKmCAcnavnNP2+i+v+LBeGedn38XQNGRDz6tB8DlltIVFbwS4j
jems6WWOHJZSpbHs7rA2hPaV42icEC5b50upgVN+8qnJ7GGboMCNCh+Vrh0qrXNr+g/UOtPBpKX7
qJsWPBiTsU/6+SvCpHK/pBR4sp+sh9Gy409EsHDumWN85iJ3yeQyOIsflWim4uBUrkceGSUjnrY3
piWBdaDd3VMQ6/a0QXNEYUHfZ4SRb3OtgZKeS0U6itW/WpgVUU8ivGU+02XyLhy6+CnsPF5ZgPDo
OlR6tVKYf64bFNGbdc6KZ9KyKsK0gM/HGdww5gvhvlnH9mM7xeYH4P/GTgKgI/miXq9qaspzUHb9
AXlccIvko4bFNhvXVORPftJV+EpCkrwTCjxUdrE14/0Fan/y5jy5CIsqgOxYe11UygwCASZj4v46
ka1oESoiNokGICvecq4ckB6oXVNyL4wWK7cPPnSPY7E4GT3MZeSxatMZyniSrTl84ImrYcupiewp
p79DKd3c4loxr5y8qLeB5EqrksfAnc7M2UYabaXuwbYRc47wk4997OdfnMGtvqD5r7Yidao1Qs8/
kTXqiuVU4w90InTQ3ha1rvWImHm8Q8ASvBLvlnAq6/C3x/YnI1RfEUMkz5hyZsgjNUwy13tkWm5c
8k4Vke2APhst1rl16WIiVF1Q4fmnWKg/A7vz9mgiJbUwhnhGFM94ogl9LAni8v3+hWBcRFaOecTm
Wex6y26/JJAWMRsamEACJz+MNrPSyF4Xlzl9bN2Ug+h3xTAVt7XFgD6RNZD5Xu10GvyygUmaoSlJ
+wlIpFWtV8kiOWFWkAHyFELpllKK+gKuDWJdZywPvpWvW02J6jaouOWp8MhKT4E2RdLtB7BaBhLH
Os5e7KJ4MGxBr3TqzE+p7Wf0ZAL/S2/1d2q0vsZVtyHWpIMM73+sS8vcdh6wlbkw/VMICf4CVry7
8Z3uY5Os7dkaqtNUk2qKubIlz74jKTEZHTq5S3Wk53j0FrglubAes2kpLpDtxOjihXVm9UNIe1im
UWvme9Bu7amR870L9Bo+CsjFcgRegUL/VVJ/RtJRzX2Mvj1iuq7RDxXoOcT44w4ypdws9VCdzYpc
qN4I/owT+9nqkvijiYnvGutfGVWBd9tZkufK+7OyK+uYrSi7WogF56CAmnPV2V/8amKUbL0OQdGl
WwQUbWTVA/GuBMwj2GrdXdalJJoBBiGSePLvUFIn27SccuR4xnxt135805Ns23PTm7Lfk/F8xYDa
jTy/5RG1goQsutne9ozOr9CxPc5FK+5gn6s90WSewv5BILRKVRPlA6dIAuA9QZaWy5Z+YXSD2OKD
fEL5t9fFZmfV140viducwnNEuV+9LDl0NkhuRqWkIQ/XOq6BGQRsuIHTf1t9QrYErGOYH6ZB3bSW
vJZGfUm1BgtYrAvvfTyD0FcFNaAixSznNSfHlMO752QeillcuBc1nLQLUXU1XIge+Ti6EaZn1XqD
d6b41k//79HvN0c/G5o0zah/f/S77r8k/+9/6r+f+L7/nb9c9pb4A280umoa1I6AqvW/Rz50MX94
DHihv9C8xYGPouWvpHnxh43dmL9HW42wMn0c/H7mc3XSPGNKHz8RJzVhhv+Rzd7+sZ3Fec/l3EkL
3aOT7dEveteuLwa1FpMKs5scfkYeElNqEsDQJ4W4DuPWdW9d0UGtbuCMoLePaWd4m2nMRFTEI16x
qw6tK6euokPPJLNCOncptXM5f8AlYBQYcgri9FqdtoD7ypxutEvnlazjyWRsONRZEJFxrHOildVQ
lzepXQTjvgndZId/IT9pqsVXBwIJKngtfjd00t0sguTkFzoCmNUvmlHk33mI3PYJjpitE5akvRIo
S/qkg29409l9xUZetj2cC8c1HrESfA5mkvgqKtkNIRL+ldA5fZlO7Jt1dp8/eurTlIOBcs02JGqv
Fuld7+vov0GnAI4KeyL0i6nCPEcwlEF6BEBWhChluw3NND3vYhgpY5ZESK7E50yHEA6jSPMrQC0G
rfnWv87wV02bJZuplUqhWd5MkjjDhXM4bsD2ZMu970nJMSxul+d4aeiJmeGoSO+Jk3t0EzHyPewR
RUTjczxmIk7P12men90sszwEMLN5TODj7FBMAAKGhkcorC9FmmzIamg/LP2M4SHp8iGCt1CdjKE2
m42hbX2czNbgOigmn3586fJI5DC5dX4hPVX6dcPQQ9vyl49SLZ244SexTQ4NGIQ4M3Iiz0zl7AYd
fglqIf3q96RipjofE4c3HpLEEVtiPNRWNal/263uDEg3LRLco7K5pQ3Qn/DVoSipOuvW0Mmc9ViJ
U4x1xMDqQnInTTxrO/PSXPlv4Z7pghunIBA1DKyzrjbaCzcx8+XSJEPEb0924U5BG4XI/oNgx4Vw
cfDCnm5vQCalzXGlzCUZmIoi0W7ejCVVVYN7McUFkCh8LFYQ4HZiBuhuq5Wrd6uGhHu1WqN/X1F8
TVtfe3ueyn70u43XDBBlCcGON8DXGrjt8+wPW4DIQ3NCwN+HF4Jj6GvV4RiJ8hJ19KYMlsq4GNk9
Bojoc3OFTSi7GGuZnou4nl6gkTJppVRRO/SV1XKckVlBZwO8Tv0HjDklOby0mwNj5tJCegqaFjUq
otiD2Vf+WZ1k2U02L7RIcU6wgTboAXmzYyION06LgH2LiUVNxHm343ixrpnS4UAcppuUu7ltxwp/
D8TgHimKUYcJ3QuG3hF+5Mq/nNdquipxQuz7wldQtgEJ8MS5xhjlPoC40vCzK6OB2n5GDlLJhobM
pt9WZTA92xw29jKcO87V5nC3zjJfb3E6/omcueadMvDwgoPLF+9KYqdaz2SXVoz01dI8z3D83E2w
qPRhheTT7DEv9/We38wT5vlAyw+sRMu9C9anOdqeoMecMVAX+5JoYpg1Oe0evK39V059j56CA8Ye
O+C6YLDbHqYitRpq32XeBq1hnTvDYF6ucW7fQnfifYzdMAd9mbCaeZB5NjACkaHNTnDKYWpRhE3G
PF8w22rOfWeoEYG1fbEPoMfuSiuJianjXjVnaFjzrb26zq3RQk46Y3AJljbM7fNGEJ3sBLlBhgha
jnTrMg17aFc325qY07nPWLrzz33n5y855c8jrv3x40DOWY+lxnV519wZdCpRYrvKEoY89gSaRajM
82EnaPj35/wBF1e1geaMoFfRLqTx4RBPabrQBIH0g8yxNTeYcNxxO3Mij9CymoTCih7NRD2248HA
69fsYq1DZ/wN/hF2cN3itgrquHywlsR5GicC3niE0ScOqLPJMTOJXQom/1YfF7aJjJettNPu6IdM
jhH7wxqlCUOMeTNP811NWvYVCDxFRhndfusSsUFzSZdB5Puga5znTs7PyYwVeCM5KllbDNxlEI2j
KYeNGlE0XFZtpYXmDGyqvMkB17F/JbfEXsQ9pbFbLuvCic2XOEAiMo6S+NQNrBpXblBY3yZr/y2o
fldQIRpEgPbvC6or9WV8+cfpSz98WX6oqr79xb/66M4fhF0KP3QB2nhIsv/ZSCd9xeN3mNX+b+X0
V1EFoEhA7AkQsSJM0N3yv4oqJ/gDAZgP7yBEFa0BFP9RUeX8qKmjnKON7qM+0ZmbyOreayBshpFE
JXr9Af525kR178gdJmJi1NN49M5nk+7mfeIN8akxs1Qdx6yWt2mLzWVfAGQuop6DGOzHgoxjP1YI
8FQPKLudE7Zr0gxvQwg5e7rmDgHwXQ5k0yDWtrBSZ0v4e/ww27X3jOf9pbQWeKRl9TAS4ngvi2a9
Benx0LRJjlCgLZjbAX2ju2sBmOwd6HN4JMCgBnlg3RGzjfe3leZzWFjwGw0js+/qeipOtJ3lrqmC
LBItf3EitGDnev58Vc3NsLUMy7qLV9vYVYMRfh3snjY0dpUZygRn6yPhmaSduxy6XpzRkrt1GsJo
dcF0v10ojBOMEvz0M/cfoZsx8Lcna+yPXtGvwR4bAOnteaWOa5G7EZom/uLgoX/d2kRGIDOpwir8
MObYBKO6DOhqVnK9FO1If9cGOFiZMOvkNPTH0VB8uhVMMBRyGGlDJsNoyhpHbVIZUixSR8GGmwZn
PfR5oKqt3SbGR6XIa6HrV+m0Dse66IMhNPeTZ5VPS0GU1XZMAFT0VUBvqphN/rWSHs110JbG1zWd
SHR0uvhEhyJ9Ncphvmq9INi/fb9BfyuebN1L5L+Pdim5GW/URxSFNY2ZHqka/eYRyyY8wgwt6m4A
AcJyCRcfs3hmXyToJRH+KQmk4ULYcYoLvbRI/BHMvpyz1PMJonAIW282ebwayLQaDWpqjlh1JWzT
fFRnMuPoDkEvEGc0YgJzz6OiQX8Vz0LQFiesXwOh3zo+lZA/NFyMqO4byKBPveGU92nbL89dmw4X
GExDYizH4Cx17F4wPenwGnoqOSfjIv2Qw+In/R2lqdFys0EoFGKDmwyTSsMPmaPMJpPdHuq9B3ps
QzeFcC8R0sqf83b9uNbTsgdWG+7Z0Z2vk2DCROugwjJr0dan6WrnWYHP3pTMkQjf8uiTlEyyGE1N
doRRhDtMj7bxc0DWxXAHymeBUjwVkdMUQOalSVCpqLI5GrEs7NFcW2d9mTpP2KCKfRXQacUQl4bl
dpZZFewhUjGXbtxnhC7qAhPrhzqYFxDKYzeh4FOrse7GorysEli50WAJcQZ7NY5Q3uN8NIv6lBCG
YwN4DPrrdS2bGxoC1e1gOOJsWpbqBqifdVJJDZGc9LldhbT3sPpC7pC2rqfU7YpyU9iTE02l5zzO
ZBZtINEEsxYD8qKCjNi4Q8GLYUNFiHzK2zMSfOedDp+DNh7na6Smwdgj1hwuFbOL6xk2xXnNBOtG
4rDdjeko37DkJlEEoLDyTWCE7kUZ6moeLbH/PK5GdhlbFiEZfZ6DuqN+Wrj1a0sESS0cMTGDIi9+
s+QOgY0mf+dl7WgPUqT0c31Ar9XddyG4j900WulOpaOT0dqo10cy1czdmnfp1YjY8bSabfNkCILW
7M4nvIegE3pQPfIDY1cvK+dSeDWAlNMaW6WqPXp0LBTWRpWTuR2FWM6nuG1u03kdPoT8/A45teuc
H4FW62J9TQB2xsiNYH+plRiEoJCbqvZIyzQ73NZr6jcWWqS2j/rSTh+En5BMP5c9PUyAt+ej1Dr/
sWcuaCKuzTaOIO+NBO6ZZI2kjqalemlWsyMXbrGPTdz5V82ijIeC+J9qo2xoophmc4ePKCX8yGD9
/+ydR3PkyLW2/8vdZwcy4Rd3UyhPFslik2xyNgiaJrz3+PX3AceojdQjfd9WEZJmWtEkqgBk5jnn
dfVN7STJ0c57iKADmzlMAXalxur8p4+dBRKx/+6OWXJMC1YonZHUfl9FYEPm5xGJ/wPcEGdtCY1t
tVcFbAx74oSB6ZHvkOnVhzJPlcFyGNStNJcLYVw6rnMFn5VxP8aTtO49dLdBuPkVx/Z01dQJ9OOi
mNtN0+Xzqcbr6b8TqH/L5BH/OQ2Y/l8XTKeoaZb/lGX0Xb30+8/9US85zidJXYMWT4d2sjAP/ppC
uZLQcbDz78Lo/jFu0rVP0nbBJMmkX0ok8z+KEIfh/iPFgOIMBQWUXH1hy/6obIhsvNWSskkOlODz
iUTgeYvJr2IxZTSJZhtq+7ZaktDQt2D+KivAL9B5ssUKo5juZ1JSGPoES1xGkVj4HLtywoM68RX+
sBFOrAwIyqe5pFRQBHCQ23rhR7zgm7wp2SAklQDuEIQ8u+R+r6aQKoToSCKoCMDQO6+KMKCvQ91t
aAh067YSE3m6MY6vFAnjzbz4Vn8kXdm9QfFmjhzxFmTESz4mJzW2IdQ0bj5vHW3Z7PDRP0zdFEs4
5YbIy306gcnUn6U/d+LoQP8GUOSUtd96+mW2eNcW6kHr/SDaZF0wUvQloTCfQs2dwIDg3zEMKBBx
OvpqgFM13CD5Xs79AJk1oJUInW2RTDLAp0GztsRhZJWxikBona1q+lZbixDi9IG2nL8JRufaj2Od
lPnOqjRrFRBRZa7Aa9nBfEl451qi09MdsERLBmx7meVrNn5eefCSLcnD/ZJBXHzEETcf0cQyqJzH
GTSLDViSXUw8BflE1rxu+RPOECQcm3HVX9lOrDVesiQgp1BR4CBgPzEs+ch1eibOnrDsOltCXYhc
d9xtWS+hyv2Sr1xnw7YyqvKmWrKXzbaE99V2UcEm7frn3prG+2TJa9aW5GY7zUNPN5njM5o0v4ol
4dlpyHpmGFCtc1e4WyY70aFdMqEZalHr4WG2juw6P0Ru3h4NP90rKdPbcMmV7gmNJ1eWWHgvJ3Za
SPKnG4KoR3e6wzq7ZwyD+PjFXPyuMzzs1+OSYZ0sadba0GYXtpY2IN5G5oVL6nWx5F9XQobA+4X7
an3EY9dLUnYvyMwOekl8NmEI2hWEiRkQPZbiiEs8PzUtqdt1Q1ACivb5QVfpXSyIBLdIhwg8whVe
I2UttgcsKmPQjS2ZLsYhSLJ+ZS1Z3zWh34un1fO85IC7ZQHW1Yekg+MwsmHSV+9lSHJ4QoR4byxZ
4kuquN7P6OutwCeifEkdL5AInohakk8jhjtXkgLVX6mhPeAZiOu3Mblet6SYN0ueub4kmydwiC+I
aBuvUhxw9llQmudyyULv+jJ+RMMXP/FE0924ZKZ3xZzuuzwnYGFJVC+DJVzdX3LWo1qfb4DD+sus
pWzIPgLZ/SWbHbNKcBchdLYVogBPzlTrZ3fGDms1sCT2KRpYsSqdKDrmZMhcd07XXPZLHvy4jExW
+jRopzLpoxOWZtVdl3TD5ygiTV5P0BqKkYT5Auumh7q32gtMy1yxga4SH7WPWHq5JNRTqPqHEj35
rp21YK3FrrOl3TPfzb6udrC/pi8kTJN474pDnpTZoTX9E67PBDR0IZ2Oa44bmQcH5ZYXk6lh0+Dq
K8rv7g1WolrpSZ7uNQYdq9wskVrJhiyRKLe3KtQgQo1W9ULySXehVUOEZmiiRcuN4RwXJilNCa6U
Rd3pZ7wip8euiOZX05f9mRviX49F2SFYmaTXgzOvWSdQtbMx3g+pEe9KI7Yw0OuK5L6M6nTHY2e1
iKHaunZSvhHj0+5mknPAOH1N34zWaCCEqdsbW+KJ6fXZtAQXUm04janeSd9ecngtfHsmDRgVF6A7
XPP7U+hnN2XfuleqUMGjclj/s+liIEBt16/w+tZOZG9rJ7dNXMaJmTpj09BxUDSTe4mfZ7pz0/E6
rbqSJCMW6rHrAmM9E1eQef7QjocokcGxLMjDCBwLp5VOz09d1a5Ab9hq8jS/oKCMj6oy5GcLbynl
MVTzvQZngFeMooDaBwEuu6LrjPcNZIKXxLI3oxYncIISd+NXhfotxiLkwDCU2HcajDuJ6w0mFRBH
1BLvLrCAwLdkSqr7Bk+Bq9G051PflOK5hKjCiSaH2zQqoIuweuzLfBimNypbHDuSoDL3OZyxowiy
nnR52V/1NHVHlap8S8hD9TCYZnNDnexjPdXPOx1w4czJVj5Z8DBeHMjI7xMwDRHmbcMQzg3ehmSM
EeHM7spvyy2i1w5VUWOuMSBtoc7xOcGgG3FwZBIPSE3T/rnMHJnCQUDu51mLV0JK5/EAEY6pABZE
B8fMIt8z6ebec0NW28btqy/QkS1rQ2Rx9qIHgbPLq9E/ddJ3Lnps70gjofYMXWfvdgne+pPifIP1
16ZXLcLM6xgS2ilhpr3psG08QoJpT34rrHVsJObVkALyiz7vvqD1s5iUMCCBVkAmJgSsoTvjt+Jc
ztjMfKUdT8l+7uClrVzu8UU6tOIuDE3rqYoKtp5EFExFGoG5JJt2STz37PsbpJEFxv25fhVpqMe6
HCv2BCa8pIfGAdqG37K8EwPTHuWKigSusPDGwnaeE/yrt1qkPxtdU5wExI7PThA0K3A2/XJoXYNt
cFI3UzVrHslJp+UBHqtUl7u57bx+yqMlH1SdOiYOh0AxkqnDvLgpAqXf207bb0ZbpNuqKsydsOK8
XLmWvnEsDsc0iRq8rfTyMM1acyZ20Hillke7IdtyXsNjdz9LMy63edWorRZCxTNpdwysTUvjJvEr
YGe0xO45DUgZJJS28AYNUiZyNh57ZmgnVGcnDD3Go9sqUJVIVF9DWKQttI7B3SP5s/e2iDE8Sxuy
2v2pgQSaljcJxlJ7YsTUftTNHPl1JLxhmN1555Ow8IVaQN2N9J7QoU1ShpxMdE8ZAblbPykfzSq1
NyJ2z8wTGkichdaWK+qUZq/Y8oJV3MYhPv+1QJWgGuZnhgWFxRbV/BrhnVqtGoLXjqob12bB8Ya7
ScCraTTbLE7MG5yTkq2MOKw7fEnQWzi1Ha/1aqb+ABjsrnRyndbYfT3kgCrX/dADJPmzZuw47wg9
N9DBpS2zJBFJe6+IQrjGtmDkVLCjJwo0q/FETDteTf6+K2PfCxjyqRVGRDI5YD2GgRr0rhtUougO
sU5DN2hrBeVr30ybRCTDrVXX4WqAS3uwtCm/bokSYJ3oFnM1IOg3Ct9wY2A6hOyGbYU5KcX0SKWK
f6PShs+9lgb3WlKk94aiBjQgIcGLIH/tukxa92JOLKqVwPQPoGZdhvV5TKIWUcoV4Yq9f4jgQM3r
MdDjI25NbrWKehkhLArcYp9VwFtf9Sy28apjijNJB+0dtB9mngkDEqc+mmlYnS3R6CfDqKcrt6rl
GpvUBSStxmOYD/MmoPB/hPl+ERvWXWABrHUqusojuney2Y9ZYsvfSHVWEICJXq98CyoFcrdHOffq
MAl70QowB63wrtrgGvVch9NLZIszSlBMq8LeWqezhJdZkQZStPmw03RkigmxvxBZ1UWUygyT9+Ce
x6LD9XQMRlxut9ZTihv4qeSTRPqpMY0nEgehYvQtcxA69nWSODWGaCk3JhtcRn4TTD9cl1BGGIx1
0Mtv844xWJBPR6KirxEuqQckz0i2APsyhJIA7NAIMAvEuM7zEyC3uZiAU4xsZzsMT2Gs6U+TUOMO
zyngS9fB28u0rwGyE6+08uSU8/o9i8be4APj32Vtg6OP8KejqUCtUEpEjCYHg0lCzTEHhfcACu1s
p6advbIhL20yuoFJbRtcYYvAyZ7E07Wp8eViJ91Ec5vRJ5Q1Zl4lU99vutab31nm3zqgfy+JYGS+
kN51HbU7tuOYLC6N4zeCFWjaU8rUKzrA16OtEyNBu4x72aVN4rM+G1pevWL/S7JIzZxs/euL099+
T3zn4mh5FAHl2Gtj9f79xecor61pLqODHIv6dUZBfIlKMwT/dpPbX19qEd58x7GH8iEd/rt0vz/b
GURVFFtjSB6JLBWJiqwRxIE54MDXX1/nIyzwxwtBEIFavzjeWj86sDCRmQyg2ODQlf60RQ+18Ps+
Yo6j9gaaKVm9vYtqmYeePZd2QEcNWBxeCz9cmms/5NP9+iP9/IghwSD9tTHsoaf90RSo01onbOky
DhXRaqePhEYdI81osW+Y5FoLwvp17HqesyRW++Pa/wXc/hZw09x/A3DbP2cl673mJft9LHV4+9//
IQVg+dk/MTftE/4avEn4fyx8pD+EK2SFmCa7Ek8UtaLjaqydPwE38xP2NNi6UzvLjxnTX4CboT5Z
WFzQVuPag7RF0/8TwO3HNcW7xC+ysMrQ+BS4c3y/fA1hjcwdyAVKcpN+H17nSlnBw6/fXr7idwv3
4yIucSl4DNj8gxHatxtUW/RAFC7haZSnFRQ8aDCh3dserVn7NwsF4tdPl8Jfjd3BAMQ0f1Q1F5lP
iFoA6DTCPl1FaZRcKKX7yLzRVi6hJ4gnarEbZ9MgXIwRzK+/6U+3EwgN6y6mfhKVGtPC77+pStl2
F8PgPULFO5XZXxzqyF9fYvkV325OS7oLk0DkbxrPjb33+0vUWL+irZUVxoDD3WjqD41LLG+npI1y
oPr664sB/v58OYNd0DSgzDlLtOn3l9ODiiIVpGrPLITsoyST+IW72Lgkpp8d0964N/yhIq4tqFoA
E0Tc2QpvNPQGGfS1GsqXH0EKDZAhh7GTHLrBdglMLHq3Yt6fQg1tGjfOV6qS5bDKyJerY5fI6DjT
X1Q87IK+aemEFkCwbjX1MC0GzwysmN0nBKVehVXnrnXkVutOm8YHCJ/1ZWQFQ4ChgF3D+ajc7I7k
j+ALWX8Q4TKmGn5A+LCJb8SttZDYeuwOSHnm6O7I7gaacf01rRxUJM2sttDV5gOV7qmLBeySLHtH
FXpbRMarNTtnNI+ZN+A0eyy18beA9p9LxBYRnvxO4pXndVLO1S6pwOXqXK7NJh6+1qELV4N81XKy
xDpyixozSHI/h2KwrsZRX7pGyz8qqB+2IEg+DmFSV41dUjL2X3VLuHcjDqzrScYxo8squGstI/XA
1Tw4bkgrioDyavB7gvdSfxNrY3jKm4WLvBgNOdNwYTLjTDYDqhZAbuz7XOZ4cTeCitrogW2gi5Ak
DU85kQ1bOo61i7yUviQ9tK6te5wDxJcw6etr8un4Pc44qjsCQfqLtI66PWNSctZqXH54qmZ4AR+7
PsGCNMmFrJItJR6vSIY/blUQRYb0WW5whVLbPkq1Bww6nTWY3+jhWaO6py7SKhl42iQvxWwHd1FY
zZs8KuTKX5xMwwqjWiQd0j3MaNAuofXX53LO65usbi59d9KfaEDaO6PTk30lQnlaHOz3uJEUq2q2
om3X5uMOysFTmNTmtEqiLtjGtj7ujSZyz+ha4x2JrvUJMlhx06VYxTTddGLqWMIvJ5x8i0EJRHJr
cSpn2kWM9mhi0+sa3QXNEizvOYTjZzcQQHW43X5rS8YUAXOOJDzwY1/GHupW5lfrsRzOBGDfx8T6
0ZDHYmdkRLxSiSarKOwblDnBcBb+IHdKj7Q9vhVodjLEB2bZVBdToaFIJum+uEam7CjeaGU5eEoG
2ln3q+m5od/zUhbNZR/E4qINLLVDShVCRhRYK8QZPip0rva60iquFqBvYb0wEPQKslpxcA6n4xLP
9ASWl0OzC/D+9f3hYozj2LMX9pvFFH3X9BpmjEkmVsqA6WT43egRXu0C4aXDkemVvBwhoWz92HIJ
ZytiL0tQl1p2+Kz7+hdXzhNBya12C99O2ytkZTbPFdvv4DN+uMZK2txpPZqPaDlo8n0M7GdDtGuf
4MB15cglcDnGPLoqz3Hlp+u8mt+iAK+fVaglE3YrQX/wRdBtpNDO4wRgPxbBPhZMwgoXkfBM2BrT
BKu6r7GpwBS1GcS6JDBm2zFBeG56qPsFerFNM26rMtDvTLN0vVwmDL5zu29uOlHqz+zbziHKBn1H
CC/9EZZyhAt2PCHTKOcrP03gC+hwU+8L6aQYCpszFbRLC6HMp7oYmpVyHbEaHL/w0tJXa8wPoSfk
u5ADYJX1Gu4TwZKdmWYyv2oy55D26j7JGIOiism9gI7RqB2xnmfhr/1EOKfAT776owvlpWo2dqeM
ZzLCype40/vr0mgyd2WmrD22BOs6muLxEsF5erAyVe91J0pATefhEUKZjl1HzZU1pgwQ7vHfYS4H
PPDuxiJdDCW0Ox+vmrM+xxa9HzJPmWboUgsz1Xc2ZP4N9BqGOMw537JsEtcYQuCQDMs2YWDwYIZm
vicirKBDrdPOk1DsvJiOYJM6VbrrZhvIXI+GCuLl3F9njSNwW9Usr6rsV5sQJqJWXJ47rJ34ABnH
xgl4lDuw52xToxP37H6K9pBa1UZabrgHACkuMBRFVtqa5rWFXd0+FEHwm2NusiBCITaF3H6cNO4x
hIHHAiMd2dyU3ukOMweU6sxLRZsoeJIYgA9Z9qUF0vpthLF8ZdXW/KXJdbyHIqzt4rKurzpZttsk
i3nzJjveG0lak6HIS8bh+Z4TZ0+ke40TfeA3B87H4dDHSGTcipGYddHKbFLpWqVN93td8d8y/2/K
fApgit5/jRJj7Z9/fW2j1679tsL//cf+LPDlp6V+J2BIfQgVlo7yzyJf/4T1I/w4Kl/6N4QJ/yjy
0aBTLCrUCKif4bvxOf6UKmifgOosgsToEKTCCfQ/KvIXft73RSMel/DzlOFIG5OvH6UKpprIK8N4
fl/kgYTVgWQzxG8Z99X2cbKSFweDJKYXsBDybnS9JIbxMo5TcmRyjWa0de6c3kEbl7bJaezSyx7m
EINB6wq+HiwkTTBIimGJTZ0xQucHxTX0DN1VAEcpJCliW7oCwpPVuR5mF+eSnJa1RrofULGTbGRl
j6tAcs2PsNwYHyJP0yptTYDWY5+6d0R6clyXBf6nZvxiiVJbpxl/PWFy5RW9DfOirx+lE0L1QIgM
4R7yU+bbD3i93bJ6XnrEjvxs+ZgW0TtmTjpzPZsBp6XOSCjYbHO+j1WO7Uarq0eLLCqSO5iHDYKv
l4OZe2OWQ3wR9qGuHZQBWBf7DbeGrYbTKsPvjYE9torjyrK4lRhcN2ut4pemPbfASIJ7vgK3gVMh
g5Ow9mv+Vs9k08MTTWxCX0G1DWGgxwbZs0WKBtFCt0jcqXEeHLh2y0/GBvH2kctJNSuQzGDiFpQp
BEmzlfM5KMB/p7TfpM3CDMMS98I0Kj7+oJMdjRJlrZcWQfEzA7rGhdZkd87aLfL3Ka8KTElqxTAT
3jXRH0wxcMl4JVgdkjSkR/Lf2o2eoyZrKAZJAyeBxWjJNQWWVoD8bnPnO35CCC84I1xokP5Zm/dM
gPWVTv2yHkwbEETcfbwkUTVR4hlVsy5t3gM56eeshxBZa+7d4BASrRL+J9PMcx/xoYIYjbsuancr
4c6RWJ+NR5up+aYvl7eo5e/SjF9FjeT8LwiRtmHoY9uCRHJWvFhdiuw5M80r3ud3LMf1FS25s0qH
6AVHCZ79zJ+AIkaUkyJfD61Dhhlu816WcZcaCQ6s7JKpSwXXsm7qx4/nnXEYw5HitWoHvi9JKC4G
CrAOiqqCQWg56VGTwTuLnLfa4u86IW+nY/Oq0D4RqFQRLZ2G/NFy4hd9IZGy8pxVXxJg1HG78Be6
m2ae/IDGeGXDNzsOWMKcQlhTRK01j2Qhl55l84QdSNpwyayrj5uRcyx6g+Cvlkn2khUkh0M9qI7E
sZkbAxyAIhD67IQBw23WADFgjQLGW0Ma1Ek02JIBs8T7Fto6q2GFVJQamyEImwunEeOOqpHUksqP
PPT7apPYLMpp0C+jgSYu7+Cw6mg0cb1jpuooFqqusRE4fZhuyCZKN6B971raR+c+BHtalhdN0rzX
JHqh0UgJ3SiY8RddXKBg4XEb6GAZAWswrDQ92ZAVwTJMsMf5eLa44yy26WS493gyBJJXIC8rpFgD
9+bjLf/gnaAccHcNwPtmIqJhi6tiuianpfQ+XoDlDWeJn0mSz3f6xDbm9qxvA1QFgIlH13YUPW3N
azQmqt30+EA8E7so9mbIV8WlHK+/Too9cDPESzN6iaYlWVsm7/ASsEbUWT0aOZ5epsOSVTkt3cJG
vbQjbbwyRxOGTPxCeg32BPaQX/qJSjaQYfGmmTWxD0zWKX4G8nKyQ3drW7xkNCz5Jdp4rk5mEXtv
RuYSm4Oc81U0GjtssklHx1z90pdD7xmNbnl2q+lrBEANoi64soOF/eUHHW6MMm2vFaa+EUxIPBsY
YeMPPLqPfA+/U2dYPQ5G+ARNly2bCXEIvWdWfG2/5yMMnWQVAV7uM1Qk+8xO4VYve5NyGZp+LFpU
b71HNPwdvzu8oTfW1rVpnNUUTztySR2U2cVy7MAsnaqx3DZWxPOjZ6TB0/LLET3WVWcn765hcmsm
VsDHvWbilKyTjF/ZSZ6rkdOMGmMLdMewevE9qeCxCP8GMh+y64Ly0fGr98rm/866mAQ1k7T4iP3E
AJ5Az1u/4u5oYtVEx1lU9gMmDQXQUXgjBsRSixGfPiCfQ3YGwQoCcirXFp4WG4XhsbbKR2Etqavz
b0AiC12EisDaIKpCCEtAUsw8oxjXklG8SeaGujMD4AHsecv4NAVNd4wGmvOVriGfWPmBNDo694og
oIKpcxgYmDqQrZcG9paYiB5ibNJqm3Fy62YzG2EpPauqxLH0u2fRFsUbwPGrEQGArQJ9TN6dShck
9hJzMAPvuuOwb3N6GjdLkF4hOa50r4xr1nxs9GIdcBRBgXT8E6Eos9imOuEHVwmwl33IXZqFPXE3
rXgkbYxw9Q6e/KUfujoM0jqVlOIA9NGV2ZPmuAlU7otb8JvkSOTT3Tel2M3fQx+OvXigAnmgQMAv
/cdxX+oKlD/QMvZ2NE078Lt3QgodtiDnrqvBe00ELZ4R/a2b/U9DuOW6izqBFlqzf7L7QbusCJ8p
u70cPjY71qAeJW/5gEsM2bzvv/6WP89PuRq+V5Yi61VD8Pr9DG4eAgHJIO/gwPGCLJWAm/hiQ+S6
9t8m4N/iikod56hvHspPieD75+H5O5boHz/xRwMgTeMTLwJF/k8sUWlpn9TysvC6IORAkvxXA6DU
JzwwQXaAsA0Dd3h6gz8aAImsBk9eXjBsi//jBgCq6bf1Px0p6NwHTsjYwcGWcXnDvoEIseZO5xgO
+uemKctuVc5ZA2tNgkZ4c5phz2ME9ZmuoH7FAkPB6UjErXIrrCsNgcoyjRzTo42m6GTINKyFJb3W
FeXGHPsSxZzG77HEgoNhSYUeumYN4KuBl1OBmcS2wwZ0U1JUXyqBE1Po5gMWNMm0K9SU3M4x43o3
oAAKpei+5hD9ySQ0BuMa0lh4PeYp9MmwaYdnIg6nZ8Icp4gNitvmhQEioVUNcL+1U606mpMoX2B/
x89wsKcbAZ8T64p4epowwGFch7+qp7Nxfe3rQEJ1SSH2KU2eg9A6y1YgaCCVRd13+jj/HU76sRX9
Y27/8QhAEpnaUyyz5zs/DNIzjL1j4TfW57nW3YOJxmlTqhGVr1uM7Bq6qlp7FanMvYEHpKAukRW8
Ki2n4LAgPhB3KFxeMNUtDu7c9QgpzfBKQRJ8w/VPfCGvrLkNF59BM4rjU0dHAF8sbNOHNMXZBHyw
3HaNXlw7Tn3fpjrTjnK4xINH3alQ7Sgs3uIKAtw3a+SfbM8L5vVN38mXBoVZXmCgJQ0Y60f7ydJB
be5rJY6jIDNPTNzGmwCq2SMC//FGkCJxwF62htE8UG+FeabQPLfztqEmpM8ctZcSTybYu+YwXgck
xRyHAi6+P/FvFdZ/X1VZyItAqOE67CzqUqgQN6bjP6DLVDs3itIHonV6lPSpto/ygfGZAP1JejTU
cJ9RMGkZ77Teav2FNutvudVdDrWSe/Lqzf1EE9cywCTSntZhM5pU0lrphlszekpLl5gboxheo5Bz
Jm314bUk//RAQF+9r2lK8BPDJKj8UAQhwmRRJlc2QBjrKImgc75pWRTXeMGiLlkndKwXjoGtV4R+
uVtHEfknSGvcnTbTAingfWq1fLwlEQguIUEM8SnDG+WSGC/1ZWrz8quTwhmk2asbawV+VGGlazOw
D4Fu3LGMLohK0E4+BNIbJ5f9yUwqvpyC0kXGbTjH+6mmhUFLFqhbQqrH66aV3FAVBbhSAd2Rvsna
FMlMrzZgrhZC33OxTb6EjeJ6C6vyb4z8f9izmFI42DhIfPWl/mFSrH+/Z+Ef4zOrtcVt2GrzuXWR
bwkyZB7wvVxEbowScOri3amL+XVQzuw1Laxezxim8C0uC8RhKLiOoFLVF7syynUaptqucsrH0V3a
ms7K7jPAIw8cw0xXca/nu5Rnf1ks1kBaG8ybxgxGOoZC3Y5aDZkeg/FlxCGmk7EU/mxX05aEObVs
qAjBarNsJb24UBs0/BW/c+zHKzqp+fzx2pYxnQmU2OlUw9O/lGXhv8Ny0h4dkaGiYe7/JRdzRScb
UeJnZYhkWcei7SXXkl2FBVnm0SLCWde7ztoZ05zYm8QJnWtHIyP4b5BMtRQV/9ivltuPsMHBrNUC
swZQXZb2N0fGUFG2omnxb1VdglK1EuBiqivxOZ4ReuH/gmuBVTXiLp4iuKnmWLrliZy6EMI/2vZp
pbMGu5VKEew5SV8+J72FOM+FcxV4C03hqTaQnq8w7ZUHFFBi++u95599AWM5XimbOJdhyHz/BfI5
afDHCOzb1GKuhb8pjhtlEGwrwovrVZOzz/gY89+g22aLyUNGRvTp5bPma+YF/HT/nbVHe6qm4lkf
bXlpDSM1rCo7f1uljn+X2hga4m8Q4Pn168/+Q1b5x82HgAKKrMB5FRqT7z/7kNVRPRuDeVt0Jjye
oWn8d95m39kzgEgJA4rmUzw20HXtPt+1H3pJlefWwSmj/vghLx1cVR9Sc6gPhV0JEMLM3bmD0TJn
qbr8enYaopIU33/ICA1dtQgo38lTwzvKjYyXxh+6g4YtAD5n1TzedMaQ5DtAe4hasTmvRlWzDXWd
/wVAJ94LRzhH8lgYNRCZsU0bPdiWmFk81VY+7+phob+hjdjMuZ3j56TU+BVzffYrlS02B7DH5GbW
SxLgi4SQznrfEPTFhD8pywPSef8pt1nq1ATjzcfS810RvMFHD/sNXEM+Hv5Nx3ms1S1TDnyOs5gG
3FVV+KaVmB7EzBqfePP6rwb+juwgy62JoUl1EXQaQ0N2tzIydj742drCn03utFLNoFfM4BDBxq9g
d8WhCsLxQG4JSrRa0c8aqboMx6FZm3Y6XmGgy1ny6xeBIvHHZQjth5pBOuzZSzn4Q9nAXs0UJOkr
ZBSytT3UCyFDqWVvToex2k1+had36PMFwpkodkqx8tlS7XyeJXvSJsiaQ4g5Ph5PcXqsorTBNSXT
osTrRRxBUgxyLCGSZblKW3uZMMm+Z/tvX9Rg9F872IJizZw6s9dN6OAVh2AnPWGsATZiaxPvgZHr
KezC1E+3GGfSBbvYPO+dQIxraGEYXxrZ/TgUEile2EypJxTWT5Ulzlj8TcO66bTuDV0TW2SSh+u6
YBQ5yrnZGazavZ1GS8m5PFfcpdovuB/sTZFAIB5VNG9cffoiyzJf6wWqHj5PCFwXsyDcwOBljRW+
VRDm7Fe8wrN1TY7usZCxtp9dgjdXlg4wP1eE3J7ANw3XwwcvfOAciB6gMKfpai4HnRFnlMVfGqgR
ZPcllRUADuHOzyiH3WDVkEP4JqCD3GJeuRQ49VgcNWfkqGoya13PpAmRCc8Ur4W5pvF1E7Y8BIbc
qGao+Xe/xRMONZVCyupYjWEsHMv8Lgja5uBrBqfOLGP9JdT9CKheWmVyIdp2KX/c6Ry0ZDtv5qDS
XrIUZbrXVggUJ3Z2zRP5LC8DE8n5xIvg4KAJzkVwHeRqU+r6oyxmHIQmrZvPce6iJpB2PN7W1JZ7
LLXcAERunt8VOSDkCc5ig38lAmMH47dgpdXzsGEI5BIrbkUgrjjcMUFE5b6KCBPDCDWo1y3DGbEy
S19bY3mbvjPCvG2ZwUSeSdnqrwZylL10SLIr287CG9gyg8dh4HJn3Gk+fyyk/6Jbf4Nu4aNgcLL/
a3jr9BzlkIL+QV374yf+aGwt65NLb8yQBX8X0CgXZOlPZEt+wskdmqSJMcUSL/VXX2vYn5ZoJKoH
rCawn4ei9mdfa+hgXnQp9MqMMgxo1f8JsLW0rd/UKMYHsYyGaumuqBV/tGqf2Dv1dhLzvvA3k7sx
p5MTX39zN/5JC/PzJeDtUf8g4+Qjm3JB1r4pgzgGUxpbJsG9r6+SGUIFQQ+OxS39657/P1xl+RTf
XIXciHE0Q65COlsjfivGr63p/f9dYhlpfXMJOyqMHNYVJLz5bGtneuhq/pt2j+J8+S3fPREHoiMW
a0u0g0H58sPtakjDiYO+IrZW5PUriLU2UAzTONkDlzb9JL0FEGD+nXb+UW+0bjs2+rixYiB65EjD
DqFB/YB+W5deNCNSqFv7rMysN9dhPw6Xbg1nBxMocIV27LeSHuEzs1Q20mWie4ckYWQabscXjQXB
0CnK3zKnhIPtYBpUyH7fYV5DcwRNQiDBg0Jmh6e0pOhJKrxWraguLqy6iw+hltoXmjNbTyKzIYWF
5hSCAAnrAmhu8pjLNxvkpdBzgqwb8apo0/XM5n7Zudl8zwGarjkaFAZO1avF1nb0owxtiaj6dWPP
2c5QzSVKg/Z+zCcQPqLDdqKz002h1/HByDRcuztpbJvEYVY9lvLkaAlmSdTUlF5jf4vXDr8kcdpL
e2YugDmvYqAzNfIEz4j1ELv4nWDHevbjfnglmXo6I0HsGnCx0QbeirleNH8dcst/DEssUtZUgfO9
NVimvh5m+bWuRwxhzcZo30VljITBxOTquCpywu1otcYZeyB+0XKD8W0/FZOJdiVrwUisiYCerPRb
XK19RsIRbe3Gx2K49Ph8cNtM6pgujcVVHBhf20YYq2Fqu7d4/j/2zms5bm3rzq/iF4ALaSG4XL7o
iO5mJkVy6wZFJeS8EJ/eH6hj/2J3H3bp+NYXW7WDtkCkhbnmHOMbwxdz0n+6uSuwRQqokK0SvUo8
Vjt1rLgkdVgh5OjNnxOeIfSEfTV5caUOizgtuQkCMMRzSzzTIhv4OQB0J/vMFc0zUej2Mh0q+5A5
bXhdZr0PsLbWtriOwvs+1XEHwXpbuXVZb9hKqjSm9CmB0mQFSxd+Lwq3UUU4k9L8F/R+vYkPMZ68
aVadxHILFiDxYhF3SJSm9lFC21xOtdvwYDiRwAQ0Ms1KfcbphNYtTJxh6w5S4a3jcjkXlaH5zNpK
KCysnTeSqJB4B/Ugo4SuIgSzVQSSvK197cFs/eB+JHrrMc5JdlvMzM1bNlDxNgwCdauZtf8NWrHh
8pQo/o3eu4W/TEIbFJ2p5S1jTt+8pRDXVyMTmuUwBeZ+LOvqqgKb/gCltdtZbmnd+WSnbJsyNO5s
LQuuANs8o+JjF04R15Ni16lei/RO31U1fri2HdJhSWiw/42oHIzlZQ9MwgCfuy3G0PllxonzSwnm
yEal6Q81nvlvIXKKNYYgE2kL3aO10khcdIU7Xw9fTSyS8IYfadVwJZtuQK4QlEjeGm1kyOTqVykk
rid1SCBlj4yMOZjQtg5O4q3ozf7V0f3uK7zl8B4Mnup1kZ5aK7MdCDu3IwQCGc3a71rSyH0Fgu2G
hl//VrPXvs7bwL2lADWeUhcZD0WQg0+1AsrQ68F4ZwBxgDhWO3dxVOdvQOT6e2j6w90Qh/JmwOp4
pQ32eN1UrjgkJS0FrRJ0gUZpPZaj4azkNE5ehQ+SAZpK93NRafPiRXSYvK+JqoBtqvoQ7fD7iVXk
GAXIt14lUMNCTRmmRfhYoRyAsG01ntaxCCX0DrY8GmI1MA3blGPZbGVBwvKqKdEe81Ux1+i8Ksx6
6OIYJlXQ3kjWChYMbfgzhR9iBHRtf6nb+bTnpw2edGrD/QiP7SBiHYmX8IHpxiDr4oXIYnfHPEZs
ihh5l20iHZ0jwwgJGQpECoGyrcOEjQW0Ep4JsMG0Zt15/jnW9U6p1ZnNBHd747NnWQNoIt5bV1MX
IZ/kOgykSSPGcIa7PK1B01dSsox1yX1amM42jPH0SlaBr1HkTmuEH7Yn9RgCgYriRA8ccWC4mm/7
ImJL7mCfe2uSQvsm7ZwNTupG/i/8SOz/mqG/JVsk2b//dj23xGMWmvVuHAJakJOw+9t+iumBzXwg
hC90V3iGUTWMpF8TC0fF/n5IvEQU6FTt3RKQPeQDI5XqtySRzYs9jyE7EfJbzdpQ1u99n3yGRwFc
1x/MfPD/ic2weO6iLNu+d7eEmHysQhq8OEVFVVypNNaGNtlbRfvG8Evu2FuDUgzaWKyQW6geAaaI
X8e6u3GlyuV7b2LUmhtdA3fvrjVFBi7BgcXgFRg4dfDpmrGryZmihHegVsaNxibGLizZrsx5DE8j
kR9YHdh7uRHeIQ1v96tsuonheMOtw71K+V6iQ7T7uWsylS2HjRLECQMdhYVWtwhy5n5DGVmwoZSB
W+8Y7ESKeQPfpkb4w2Vmtk/S2HrMakscfK1ASGrNyJUqoJFUMQ7eUo3WO6NUkmfS89xtTtfzcd41
rsXcbXQAe26DmfBFx3XyEMCjsYixCr7TtAyNfUnhEiwRogG5M+rRfNOyKl3nJQ+45dM7nniil7aK
+wArZv4z5hu+w+eF3z6BTsyDBKARDeCtjFv3MY8zOsgzKSmqwT2gabFeJQUpkZOR7rMNJ8932WQ5
LGhfGe7YnLH5VtTuZ8fg80tmlz5RXwAIVrNC4/d9SuTg/xpV0F+DaYCmMkvtBjYO43E/YZExknEP
jrJFRT5E/+RtQ2pI0Q0bRW3Fi9ES24WeyXyJRTne8KWyNmEVKqsxipQV9tPQs30fvl+g1A9FmOVr
qMbZWkkIHXq/6lLQVywax7nVE3Wj5jkecuygB1Ejqq4K9od5O/XLggdxM4hCPdhVmK/zOYshG6Wx
LqsMtgL8VV5iwjz2rT6mt76jBTtM/Die35/lyUGR5ComiAF2KIfJiYYbmLX+OiMzDU2n7JDXizy5
ZcKd7UBPWK8uDIutZM9LrFPEx1CdTG7/VE3XSQPwRJvlN0HvGvj9xiRkCdS0h1CJvtUJUAQWhXGn
l35+a9fTBF8LTtZipB/8rOLgFIt86uP11I7NBvM9eRsutLM2seNbA0rIpjV0POhtJg5xT7NLs3uF
BIZyuK3shk+3HeZya+MuRTY2ZXbCZLzG1YDW2F3zbep2UOyJ8vTNhoQkmebakjZX8dQWQ75pWXCo
gQiyOmimLm+rAHVO3SKHII15uh57rdzjxJwD3GgnL6okV55+D9ScrKNiNo1ZQ8ayob73y6QoUX81
kYjR1KAtqeADb6WWp89qy+OUlRNltRtp30h6pU2dIbIy+57GDhl47WIA0LZQTNQ/YcOLCelWp2vW
T/e43ey91Zvj2pFjvXNGAJ4QHboSboFrdcNCdiSNLEhrmdDED7zzsMoQ7/v8w5OpVIhuXT/srlqp
xMs5lOQO1V2OUHqqfK/RYnMbqca0ix3fArsRbeczurXDAcemyxyLfiZNtTbKHvUhqdeFg4N8Ii6Z
8IFC1gtDjPrXMR8dQH559Wh0Bsa/JFIOgd/dteVoY/SkDdbHyk+HKdpGM/NXBhu4XuPRv+I0MBar
BSunCJp6wwSsX6Ow07e+HxFhSl1yMH1Rt0v4yvaaCjHcl5PIlpKsNL3Eup00VvbdzpXvzSRuB70x
NvrQ42EwtGrnhDYe5Cl66otwWtaOEkAZqLZciG4JWAhWgp/V2EGdV9wq9VLGs6qe6Y4P3xQhe2LU
cqU6EqCFgM6e2iXnm5cColhLPicrdn49lP51mYcBkwpIGlaEhnFREI2wBbkcfg3aTnjJoKXTYmwH
PO3kjD+WTJvpVwVo1haZHh7C2CrvcpgZr0qQoLrUx+yfhnDa72VnW4+2VpvDKoVOt2u7cdrrkZvQ
gAtbTwkJBkRyV5l3plNPd3Fg1Y8lMOJ1l7X2uByGOc9gAk4woNIHMRLClXcJ2yOTly25mkb7INZG
mkuScVE9ZQfNVQxvSgj0rFd9ERh9uXHaIUkOTf6N8h4gipU715rbSnVZ66K476oYxbuOv+DOnwjA
lSPxFLECY186OMb1DCL2IsF5ECA+4S6uBl98M4Eq9MsunMZbU5PxfY6+aNNGY/2PVVNfLQYt1G9G
x5X/JGlo78FW5y/+aONcqPLWeFbnL6SlZSSPhk7oDXneHsLIIWYma+RLLhmfDrLq96kIukOvjMl3
ac6keYC3Bdo16d91dpn9yBpbXXaWZr41TVzovCKlvdcS3byqZQgtSGGDvRg7OA9EAiD3GRVpfjFy
O1snvoARgtsnvCmU8WfS2c6rXthwFdzJAWSJ4lA0abyMgYMsqPEmPoWMi9pFqwz9yhprVrI4jb24
7FKGyDQsEczW1n5kV7EqQmNa9JqzChpYBk2UPaF+eh1ycnUDVvkFjRsHws/IplgrX0BbGqsE70a0
UE27aleCyhjKuJU9FUlWXMkp1XeEn1BK0W0e/cBYmknptIpn4JzIPLZLlvJzBOpX0iIEoIQ28lkq
FaxoKLdbdjH9glG3/yU1FHnFRzG9o1SM3wbNKL7EVVK9lm052NtSESAjIp/Ev21XEAFFrDslDdaP
/N40tD4H5xwNX5Pa0glTwZWzJ6/iJ+jBHhSCM5tOnPxgUNl+z0vcAqM/c+qU5GYquhQTmqGkW5nY
1bLnVl0xrwI66FalvDF1J7gBhUhis5kC/oVJX13XAULXpo71B97/HzInPqrlm+YuWrLV8XXIae8W
TXuXoBlfmUEaPg91Y/DhsjUINZl/35RG8c1Qyq9m3PRfTUJxppZ2Neo+ogqUHI9PXKFGlCX2G161
9BHPYT8H1VT1g4CFBJLFajZW2KqbqQNrLnjimcIU5jYMLftKTyxQxEnd2qT8uexNYz34Jka0fzkr
ITY9Jdg4wWA/sdXhexK42Vefhv6qDNwX/Bb9QS01fcufoq+qoZKPZmT+sFPAil0hx2/B5IOiBuoX
cd3G+Np1p37bwR1FywCPswriOVYFlDtXwn5Bjms+RV1BTk6LjUSvXSAMOTXVGFruRihiK0kTu2MP
8syCnNwO5WTtK3xdC9lLa12muf9WuMm0TOveAZdsxDfW4CN0FHibFhBSBw/mSgWstc8fcqKFqHCV
+yzLJKa2Mbv3I8W6syuAQlZs6TcaTMRfGvmOy4JEqHXdRsHez8P2NhdDeJWSNvVoItHLCY+YfKX9
Jwaw4odJs81YbtEcG+VqkoN67/ut5aU9vPcCOOx27IB3SlZcZLx5uXbdDpx32j4F0O6xvKrW3giK
cSv7+iv6F9uLQaAvewrBPQupAjzZ7a4o5ex9zyDqpgmqhPoXcXYLVDSCi1F+M6oYrY0jW/ICAhBe
34p3Y57GPPIAwD9e0S3pedga/anVFQJmFRec7w2inkDH5FBVw8Ig0kiAeCdld+mEtXuTj3X6lGdw
IDIxklUXEcxU0sJ6svTm5zAAaFAnSpW6MmpATf13W7BrEClka4oqNklVR9QMcBtE7a62ZjvhKboe
73n/BWMz6zkLqI1NMuE9qsJ0Rbvje4OYYQU0i5C1mO/r2PdeO1hvNluQIZ6uRK3eU0NBPAL6s1Ra
R/tuuml/MGd9qlUxWwD1Wd8GvuZ1ruL/CoEzgghR9PtmcH9Vg6k8A9RovjBYxf0pmqJCPlIPPkJL
HLJKLoqt6g7tWo8qTGcygM2R0wH4vNd62gUlhNYWFvGvTO50+6jXag0whTpYRx7O0GrRKTTjImiZ
WVZt2Y9n28+PdtKiRiih2q5mMKunJfVu/vizszuIgTrJJtasCMRCbfglyuxhnQZl+lsf+H34H8FP
wDcpsIT8T9TEuUNBQsStIhAFsPR9bCKrjVXSftQ4sdAJnobY5JMRd9q1KrtLSZ8fpUNIhTgrQj51
YNOuyxGPrqGWCHUE5VN7OfG0VwnOEw/lMyUnD++iCoZsWxBn+rdNcg5K/BPzL7R6unt8UBH5mq4U
ZLSOCVdRN/nFqmnZsSc1L4x2T5zq86GQj5LRCxbAPHbeJyz+U1kqJF2NDPcWqa8wRq+ceJfodDRT
2h935Ui+VZJO4XWbDpfymedO/MdOPcc3mHy6MzNEV4869Sh3SwyRQePBCKIBn3OCVtV/+fzR/Kg7
/H0TDSSMzixpUE+4FYPG50IiRPCkpHVr9yFVRGAb/k2q4w+ZRh3TResOa2Lf683nhz73/Bi6JfRZ
bedq8xTsz3mHK8xBC3Sjnpsk47o0hARwNDeCbUVNkRYEVGBjSCTV54c99+obJrrgeTgFKPBIuWE0
+KzIuKg9u2LgrmXdF4tpphdYPLWuzfP7+eHOvZAGawzqOhgO2rEAOqgrVSMtgcM1UjxVerVl8z+s
K99WL6wy2pEg6P2FNFyBa5fhHnmrxxd0mv51L8mP7r8TV8yzOfrtj4GsQHL6Uu2alrK6Jf9AfQv9
uZlELMSFl+bcQ4vXADG0aWBmO3lpbEOihlZxpNqBeS+IQLkuA5bYv7+o3MJ5fKUy+DwG6pioAVoT
TsTvVYAUY0YRLvQ5zcQt8/mhzp2QSXwp7B668qTIfnxKk2HGoaXk3fUEF670vviK4vPr/9sxjlbS
SEjd4kMNmFKX15NVb8EV/B6v/9vvwtmHg+cPqR6P4mx3/Hgerhs7CCdl7ZXUrtdBq+p7vcgZlHV9
9BoqrDBV3qm3Qc2YpTQCdef4xqUV7fTVQ4iPZdLh/XNpXRytaKYoW0MpUD4GGhgkWUhr9uBUV6kS
V7ukdPPV315XjofvE8CvAK9x/O5VbKscIOwVNIGBAsUa7+1Qsy+UEqcvuMEMHfAwrV3dgP1xdGED
uLt1klZeJIMWoVQRLQGcXaHViC48imeOxEk4AqqbJgxomkdHagD4jqNTeCxtWNuU5mCM9lNZx8+f
X7Yzt0mzTWTV3CtWLnNeuP8oV6wySwy3tgvgFOq6Tt+w9i+JUVxGCAU/P5J++o1FtfTHoY7KFXpU
Frn3HKrtXBr3uRksst6WckFKVLuuOrjoo6AeE8w/6lWFpXGl1pX/D8grUiknvF4x09+t3tBGAxxC
Azwzp2QvnLjcS2NQdgSvT9d+yj7QrEiUaAOmReyr5DrVZSz3docurC9aOthja6VL2mw47chYuXCi
xyox1ma+4Mz1VF4AzYB98/GapumkwE5uuaZNKF9cvKo3Wuc8jJYVvWVTC8szBVtQp4guCZDZ2GAE
mVlbu5lYFxHtt9SqEvR6+yXz2RgRc7XMiwzNlYPOnMZSViTkzSa44KrIsAHix+SzIigix7nT7b0C
PWE5mIXpMdvuV1I6mEKHJF7RwrOvgPwIbrDrL0k3DFdu0C8BeQwrk3LF5WrpCvvGqVG/2T4C7c+f
gDPPGvR+DQUH3yxK/qNnzc+6iupj5LrESnPVaa6x464PXhCT1wRu1ei9zw94WvCgW8PMgdsC2Ytr
H72uVYEqqgeC77kOYA76rairg1peWUYptzAz5BVZs+qTGbnBb8z7v12Cz7y+VHMqal20OKd7jjoY
OwURPIBNrFCvndVrXxE7w6XUrPjnX58kAg9WI3od/HVcOjIXZb85trmXdfgqwRgyxGMShO0uzusd
QBaEZQ0D9nGBVtL9+2WKuspA1CvYGaAz+fio20nQ0nbKc6/x0SNWPVq5Aao0Lo/6r8sAc16k0D3O
2ytxDHOiB9QE6AXBWDvOyzhiWtHR5vMWGcZfP6aUGwimEEax+1Cto3Mqm6LAQ9em6ArafjVZNF6N
+LbvBRkXifXj87t3+qCYqsGJ6YhNmSIff7aAkZe5mVaclsgMTynHvGCGyEynSY3kEpvw9AXkYJQ2
lAaCgfbx56tCGxJabcaZKeZTaCgv0Hh+xIPxRLLfhRpkfpc/bmg4FNtSi1NjzT/m42dGGI25ghDD
KNO1Qa/UhTiC/7ObFlPe7WlTXqpGzx/RpRRF4clLd/x5MUvbKeYjVlq3T9zyrRi1J6NOKqz8Fp6l
Vr/6+1tH4Y2jhqqDI85X+49Pp2jYd0jfTjylbfdY/T1opbeRpV44zGlRCk4FzbwJDozq47ih0Dnq
EEX80V6n6MqTYufmrhz4In5+MqdLJUfRVIoNIHbWiatxgMaZxzG0ldqgo0WnZ5nG7S87t+D2SAbq
ODqMsbiwSr7rpY+fknnhIFVHQNw7ftX8bJIu277EcwXy5T51acOR5oTdyGVK/+6mhoeNIB6WcYK0
esIdmzeqvZVk7O1S5sibnrJoGkX1AG4ZGHlZUhzMZQH4anFAFmd9cfXe8lDw/ivK49+u8WdvDMgA
njjNcc3jG4MkIZxx0alHdzpfxyMeJGWgz/n5jTm3QJADNreUwMydlJyZiTcmhybh5YSDEhPaeWqi
PTm2vFS1nHlhBeJxVJWWZbGHPXqa8Ylj1ofJrg+lgZDFD3eDpQ6bz8/m3AqE+5I2HLA8mh3zNf3j
nZliVR+CVkkQD5F21dl8pgaBILtp0m9dbP59Fc2eEZkon4yZqXi8Q3UkTncEVwl7R//HfO3qyLrP
av/l87M69/LgBrDwm9K/OaEADg3ZmhPINS+NhAMVWmPE5osfDFuKTR0I53uflvGObmFz4VN1bs2b
SZbU1XTKTjY9tE7V0DA7MmkD/VbmytsUY/WIn8t4emS5vnC0cw882x6csSY7y5MmWco52hZcaa8M
SkKjLGHf93qsrD6/mGTUnX46uIiYhEx8vciXPj4jbqvDf6Ll7jltrz5HoVpsFBTHCx8bScpszu6h
ssGcaAvZ3VZjntyI1Da2oYOmcxoBnYsgLlda5bfrtCf4K2zb+NLuVjt75QFYzW+mAXX36HWp/UYV
0KX42gwmYwJZvWmSODdUZc0usp2XllyvpV2GDDFyPAxJ3+EgcIuvxHIsJ6uU+7LPzB1dJJecEgXY
ech5fH4hz1xHZtqUoGQE0lw8/iCmNj8DXsnC6/PpRzlpcqOWiCl9wDTF+Pb5sc5cDu1dYyzmRi1V
98d7pmsjllNHUtr72g+VhgOJxOobFpPcIwYzXtMqlxcqjDMvnaYxsaOi4Yt10tbv6nQcavyrXh+L
1zAKlKWOaoc5BrGuuFmqL1XdVzjl8s77+3OFKEp8AZWNZhyvlKbiIjeE3e+xV7uprB7bKGEvdOMD
gg6D59ERwYXa99ydnBGmpKdBoWUpO7q6FtPGxsSMo6hBtRzJEFzkuSHve3CaXmaxkf78DM98czhB
aigIz/Rr39/QP1bpzK9NIPlcWnCITC7Mul9haqygxwj7PzkUlioD7hbU6uOPaGmbMOpztmga8KM7
kVbToraldYhaTbuwfJ17RuFy83iaLCsn7e8OSVw+0Rnwmqx9asPipxAVODruXxRU93Cy5F9vjljA
MF3oAucgFeLRbdMGZm16M+XeNLvXVBw3dVuvwIxaFw50ZmGmpQ5g16DzjI1jvp9/3K9yIs5DJbXC
SwPxgvl360zV04VHwuDPOCrVPhzjeFVW4iQ2TY6BoF+bAyXLfSMa8aC3UIrBEAAZfQ8P7uty1Vhw
54u+thELMattHXKYeq1V1nUeMek1BxRwBK6te5jhXmTImthGM7zX3WBY5iMGQ78EMZQ1iLPY3Y5L
ZLD+LhQYnyd1wCOq1Wh1Y8b3D5OLg1DNNcIOiqyptyr5oC4bqCG4jVOV6rAAI5AnUX0bDna41epm
xIaJRLMzwuy6U+rOg43+FBVJs+QKw0OlVwTwAKGghzgxW8BZLNcE2gjEwsRQFqYBYicCF/j55T33
bPIVtzWeE8Dtx+sn1l0IVBbPJjLht2qQb9DTbk1D2RgZccRKX/wHrx01N8Ue7XsGQvrHJ0aEYMYI
ts49EqjnntNNrye7XuYXitfTlh/4Z6aGNP7oEZywpgmSCY16cHMPEfk9yW+ktPfO9yr5whD6GkHK
shX61wBK/edX0zh/XLq0XFE218f7CrfMqqzsBT2RYpxew4FAa7jxyj1GFzVdo5lhj1OJjDgUzJyr
NEckqLSkj1uV3u0EKn8Bz31nqPigNWnCV0UYygNXbpl3MsF2429C69ioQx5aJvYUrFypWfRe7GkV
aP4jPEuS6CdRER4Rm8lCTmWwjvl5VjItwX7a2h1BBNO2HObYIaHx77NJLMFqxGtbsfXnijiRC7fi
3JpuzdB6lzEcN2S+ZH+sEZHaCJiyXe6p8m1k3LvAXUrMp+wuPFnn1qI/jnNcGIGBw/zo9rnniFRd
kvLVLrMwXH9+g899EC3yFZgrMG+znPmH+ONk1ArURGXWucfQCdskpmw24y9FQhgnvtYLprOzB6Nf
yZ7Fxd12vImwahajHMwV+jsrYyc6bclK2aAARUstowuX79xCYNH252uBZe+k+E3H0bBiVFTk9Nb3
emNbS80fX4q0/om79J7Y8QtXUjv3XMwzbzawSAjs4znN1JQp15c6LR7SEJeXru2dqe53Or34VWEo
oWeWlVwCFDAeiAwKvTHA1BAUUX7tBA6ZtIU5fsHtyxvV+AHRJJ/f6bM/HgsibST6tydMqX7wGyUJ
KXP6qvxpuMFzqHePqYGO5D84DgiwmRsKXP24Vdx0yhiW6PE8dqIl3Rz5lo9Kvyra+sKH9FzZSnMK
0YY6/2IfvYdG7+LgQHvpSTwjIREnTp/f14XYx452mxbVE0y8C22Wcw/wH4c8LlhjUufQ6KmZp/Qg
A9vip2umiNutfV10F/YcJ4nhAI2g6UBPwnLKRPj49Ze9A1F5sDOWGX38KsPyVx+5FpGHmrOkfRss
lRLeYsaKvI6q2WugaLMys0b0R9TVi0lT5cWvCEFqdRwLuNrwGYWyfgwmt1gRa5YuM+L+NoPdO8+O
YNUktrJBMKU0hMYlc2uz0H+p4HrWduFA8Va/xkV7gxSnXEtKvsjp4NqPRrRuQfc+loiu+djr4sLT
dO4tdmenLi0OntvjAWyalhCU8Sd4UzntJjkB7lTNF1GKAz3TFxmN/YUDnrvFszPrHWolTvrwZawF
BG/xmkQVUX5d2UIYmtj9royAxES4mWjSP39h3rUTRwUhihmoMDqvC9vMox1woIwpU9I086xscpdh
31qPZgj+MzdGcQiLNH0udfzv8cxxfLcLvAOQshb8h0TSt1X6HuX65z/UmetOsTFboF2MgSdbXtca
nUzqRuolQAfWYT1a13lI2TjGRfMS1xrx5+Sxf35MTTutjFEl0PWZV23QvvrHj1EwiAmELm90M/lI
WY3A3CBINTaNXzdb17aglljgpVKRrt2gDpfAGBOcF6a2+vwHMc6slbMvHDmGxjaHvJyPP4iKNMLK
iO/GtxwT1v7ua4iMdLpHW52LA1fG3skYNTIWK5DyKU1kTcmYo0Z12N31Rq9uxtFXX0OTwhtqhfpK
WQylqeeRwjGVbBD1gcdsw58jYmyW7G5tWnG4Ritsrmoll15oVWQIhq29coKDXiTGY2Lkwy2vLSY0
UF/TS+i07j5V7X9U8vgubMzPnT8TMAPA7DyhP24c0W6L00YanH+aDI8hsjQPrHn0EmlKuPn8Wp87
FMJrtAYzjedk28rQqaqIx8g8tzBCgPTO7OaDs7aH9Rm8fH6s9/t2/KbN3d85VYrP4PH2P1estO2z
iM1BJ0AOSgbGmL0mU9uS+t2tcjvVDhqBA3dy0PsbXVeCe10qEJmMtNyW5Lv9LiX/P77hAr6BHtPc
sP6/KIETLuFDWPz4+d92TfqW//iT4vCv//G/+OREWekaDyiL5++kof+iOMyTBAQzSCw/QBygkyOB
mkVWtHtpd/FA/h86ufbfNROwvUvEDf/6f/3PDwOM5uif/9STIlA4Wcrm14fuLgI2d+Y0fVxBqjpo
68wlAk/BHsaGJyweXXzx0TpwXLQJunjts667hisAPr8F4B0IZaf25IEWLflv2RQmq7Ixs3u3y/I7
NlvPwlcDyHlpFW8Kk+/RNEdJ15qdLk0y7jYx/DCSVO2bkkT2BWLWu3jo6zd8ZddWn14bSr8lzNNf
yVoQwttnAvtVC5e5jn61ahvdZFzHZWWX+aLNiwrIrgMFR+j9IlKnQ+Gqd5aG9dCt+zeyEjCl42ca
TZoHtYx+YdlIVhm74LlUuLGNYdtHiC/KIP/lJuRXat2Dj5uDXke7MfXkuh2nOzMeD2rA76pjZTGE
0dtYymJVkMkowMCknTZTFl4rnG0FEJ5lDRaOcsb0aBhai15t3HXR+NOCyeiNJo3XpEvfbHXS2E30
D1DNYN9odzKDL0cQwa+4zJVlE8h4Y6RkyxoZCSZtgLCftMYnzDoPTj5YS1rpiOxT93vvJ+5Ww3mA
zPuQkI+xm1h3l0rfcGFUdWmKaK8zBoWbPDxZ4fjQl+ZraAB0HtK3uorfwBrf2GzYrQUGy7XJCfUm
gHY53pkp92o05KZyMaEps2kT8/tikDB+ch38rl5wofSQgEq8W9jPdJW2QuLKZQuD8iDLCPSsMl/L
MHtrNcofcEXsi3tca/OxSpPfQLLlXd+od1Lvt204HTQHAp/SqYfSLhTY6+EvI+W3CS26TpLhoHNz
PAfryyJ+5/OZ4/PkS7S70kqJ8TGUVdJwoC5y4lXomtNVTRwu7YDn2qwAhYnhKVPxaaMkYJeK7wsB
w1ve9S5qoeG7U0yHToe/HId1dJNU9msE/xBs761LvM0SPcdm1KU3ibZmAtA9TeTZ0hKTPKiGF2Tc
I0VFSZVIkkFaststrPfrvud+uuid9xDD3fWAEXVR6UDHy0Z9Jgrgu2v0YBvAti1kgFzV7p6qun0y
h/RXhjx/qVqFXLXZ8GT48CSTiJTbVC/c9WQp4VLTIpj+83XXcpytrvlaVHm8sUxxg4HN3sj5/+M8
+UyRfN5jmyUdfPRm88ZCgcZW6vhfYp/PBllII59zv7s3LB67dAh8ONAmqYqu7LzKHjuGq6LbwVRy
dkOnkBkSjum6msrsNkfBQAJr2u2zsGqWupIa36XWfB27GjO+k5RzFlIRVdQLANPjlQsyfEUYff/m
2zD1FkEJG2CLkj2HFek/Z78hzth9I5xzgMxD/8bMk681NsJlAohgCC1kjUa0KnFKrmc0hraqmW/G
gLfrYO/MlGio7Dcp2Oh85kejgn0uZqJ00wqx7lrxBvOj/p7nGDJzZS5mIDo6NobUcnKtTRZl7Qrm
nH+nSUHICyNSwgX07wURZouGJtMi7CDvDbq2MeyC+zbyClDiYl3zNXU1IJu9hcrZbgedh25M7Nc5
p6HVq37nd/Uvpa+RKiYXRrmnmwEmxehySbOwbIrS+b//0R0hmNFs0VkXHvBo/E8t23c4ljcRVinG
M9bij0/c3e865M+vxmkp5M7eANQeaJFpJx7tA1yzb3NrtHMv4FVfEb1DiLMRAvS6aEI43TozWaLc
4mBzN+B4V9Xb9mDElDyeLpM3d85zmpfjWOvHJb7cptjxd+qFQm/ejn+svTjmLOBCNIMr91jkERi5
SyQFScmjFOFaNN1TMfBiK4bp9QpZq/P5Ivg71A2r2+cX1jhtuXNsRvJI9WnUnox9yiSAezA688Ci
NlYxIMG70bfCebk4xEWceHhnvvfgxzeMF7t9TLTuqnZRPtYhGd+05YN8OiBl4quLR9J1M2UZtxAe
nP7QWyzfjqXDdSf8tSri69yqN5noHoYseFYhJawIPr9pnVQh/Zl9uiBk+J8AWdbSdFgePj/TM48Q
nUmVOQlyodPdq55GLlxPM/dCvdmYhXqHsfIum4AaXjjOuSv6PlS2xazxPp7IuL3mDNRdPKsutOGG
WcKoReYaDgbJHJYb40tKrmWgZfdpN97B6M/uw4BvqDkFv6qOdXkuVWAlJwtNH0DdNv7C7dsnxbVu
jLpjBM1yL8oowxQaWtsKd85rIPRxC82wXA/RGB1atW4e8mTAgshnn0Rgcy8jJ1v3liwOZh798iNy
v/MEan89OMV2UOJffjE9O0G7meQcfVIaXjgKLwxzcisy/GxGORwSGz6Q3k539ogPHV6OtiGx6mst
knFpa9RYn1/IMysMw8g5WZEmlg4J8eMKM9kK7VfFoL/RQx+gnBhY2QT9s4XSGxd2dVTYJ2+gwJPD
3SLm50RIXutjZKdkUnsi6R7MJtqjf72wYL7voI7ecprJaKvmX2kdzD/DnytmWJEkr6q5V7gdeQcR
VnjTn/43d2e23LaRheFXmco9uwA01pu5oKglisU4Go1GNTcsR9GQAEFwAwECT5+vAVAiYXqRO1Xp
mr5wuUxZEg767P/5Dwt0nee4lgwKsseVSeEbGO7H5SSaXQZZCthn8p9tkvwe+gUbE0FfDsM0kTcF
9MnDWYR1WlWLO5u1I7VfSthVYvAh0q+HiUczYWfV2w8QKl4W4erfYc4/swFi+rNbQSyYesQtoPtZ
M8jQ65WzcZjdjNbO9W6/yoeWE//Py7iCzN7eFZCgzj0mr0IfnunKLol+2QmZZTO21Vj5/TJz2KIt
629UFN0zGsu7IBUl11Zc0s6pwDJnxaK2apHd2CmJQsEe4Is43xHBD+Y88wwJxIRbo7QKxwsPdqbJ
FirP2l5A4sFdnsyzy4Gf7a7KCUwNuW8vR7uZ9VQmKzlicKkezgt/PNlR/Ib5eTyLnGTkbbBEq2W5
HDG282g55TMg5SH8Qf/aS6JDSMQYumYjynxmPVYEYsPVZLa6lml5Df/R/dTzoVvacD9dBjSH0JGx
GXLgwrM1SWEK8erHaLUp7t6tJIqojtN0gfvlmHK6DtK8pONShtmIEAcutJJfx7V2w8nqW4Bj+vOf
6wnlVnrblL9U+bWnk2tXVkzp0KDdONuMbWpb6qWT5HaCp4ps3k+95ErWFQlS4WCmIAx6iqcp3DQE
gLvlxB8uM5Z5xoC0LyO/pihELYWFzuHv2znbHovw1zRabC9mEdH+PltK9hdtn1k9dL9Pq19gi8QZ
c82mcv5pUqooleUhSW3dwW47SvaspSFcvSzyJLzKeaVNelm7e8i8Pb4w2kCrM8j5H6uyuGJpRj5M
6xwAWrj/2CRBk2y/HJVM9t5mu/Ihpso8CoEeX9RrUj2vLh82ObO+lRux3qV4cOb2x/UgvpWSaM0O
IPDO5tVI/WWw4F8mhbqQqx2EdS7rOpQabffeeBmUD/5UJRDefIA+rQZQUBAtWZPkbr9mF1+w4qs3
A+9pDdfLRZZP1h8ib/+8yfNRuUPASRrfxZKcJQKweeGm7lMyK+5LtklcyKV3U2SLWxZJ3taL9XoI
QJz0J09vSYqvwVuwKAaGbfhS60e/zO9S2/sv3F7Z7dz2xsW2GElw8zD1luzK3cSQdsCMRyl4nObu
k7OJv+WP/TPqTayjMJls+XaZGDxV77SSyRoiZEqaQfWcbYt7MJdj4guE56HWKv5qUu1lHtlXeUSk
1+h8NsuvqnJbDtcJ/229gKogB/wTzSP4UTYyYHIa/AqdNuDA+111k8JqTYI2XzC46sYMJbHmaj1I
o7sVY+mjeopfzOtZ9CHDljOmIMfOABuT5NVjIQm3rI2E4M6KGXeY5nD0hUTWUxJD/OFMMpqTTAmz
g2T3kBdYUAai7jeQTFww+3xX7Hb3rreLr5epv7+MN2ysXZf1L4tZ+ZBMqFov7EE99JbVs7+tV1eb
VX4P40hyM4/9cYETIcncPUj4jFQ0nwcH//p/U2HrHkQVwC6zPM6r33Yvm+r+ZQt9zmvFSX36kT5g
/rD8sS86lK7Of6OOJfUbNTsgYqogf1Kza36p5jf+2vdIP/Fguz9e2B8eCuieVXDaWHP++OkfKbv5
uo8HoSOYL5Uu7KrUUTiEnfzAIyF9SQxff8JWnl//mq89wUvzatQGdGqGyh9oSUEGwnPoSTPE24oB
o3AiBU8wNQHWkJmJ5mBUzJICXRrlNfWk4AlGQ6Wa7mqlQAvqWApBJGAHB81GQ6w5hM5mSUEN6/Dq
9KQQCt9lkWZItNycnhRCS9CzB3YK+KY5xmkEvg0t1hNCIIAo+z6tmfYhuVvHVwGIKFJgjojRnlZK
f9NVeF6CXVTmeRovs5O+hIJbfo8Met/hzTTKSDCbwpQqw26HF30sgygSlg2KhY5CK4L2BxpkGumY
Ou3tbPsmr87mHQ7CtQRzIGpqpju9mxAEgkFo0mWG15rT6p9BUgB0+NnKrfe6yea6Uw9oeKiPL4Ht
YTSZw6RsB4aS0xphgx4fPJxKcb9HFT79Qad1FG/zTfyco/CvUYK0hdp+p+bu21vQuwSoggQcwCV4
85/8QIOkQO+vfTM/rgnYA7hF2NTLJEx7Tm1i4CEkKtMKWN4c44IEm62VujfBFQqp5oQMHjWn5x3J
3QWdZDVt1QYJ5ukDy9G+0zV8UR9cV2D26Ur7ndHrR82RYGCJuJoRmuYYFyPQbteOlHAN1BWVC+zu
wudSUF19atFvCmOWVTi3tOK9rsH1BGUOrvzBLPQ0wo8EeAjmC5hja45xYQI2XTdKkI5QABJm9XtP
H/qCvSBqjKnzDG1kapBnYLZQrcPU8o/sIVHD5zbzS6/6fhIlWITLLqMyVJyaH2XS80uCXM3nxzUy
KEit/JA59vJnxqwEu02Y8lb7GTnGeQUgRtrxAZtZI+JkyRxbc3pCiCilgOhXqLr2khgXH0Cf8BkI
7L3mUJVSqNGDEA7OSiEgvUZIlF+7z010jaFuWQ2FIHWmh3R41zzlsUHALBJCIQEMY3OMuwuEeL62
WbRVbkSxhO07zUGsx1IgbQgZrYXgBa4JdQwsKAE30TSOriPQBJ+n7JxDTwpIQFCBxXpaXTRpnIsA
oqGtEaHAJKAOgCGa05OCso4UWAHAdAUl8zTChV9S9y5YgqlBFSi8VUuONYJyO59QXXTfak5mhczE
uk6rplqZNGSHWAWn0/veXWiSSKilmMEwziK02HutaFGych1eW4+tdK0qEHkcXwJwQgLYoiotmmcJ
mtELrcd3fRImeFIVg2Nzeo8fuYK8jKjUaW2OQbEygwqhdqpkCXgH8HWvLbfTtx/ZhJGQyDDk0wZQ
xmUMCqOoW0EhYVQYToYSz1cUQykY94cZCjbf5pinCjQDtZ2iKxTNBl2ULkDqhYmMdwtgaPSaQuMy
JmK2TkF/3BFQR4NMElJTtXf62AQGXA81VA9FTqsE5kUDtMB0/SCPH7J8O6LXeDZXCj3KiKDQQFm1
nxvnDakCh39BfExtDEYlhoMOqn58FyJJHw57CeFP+7lxUoCbhOkkvRKS9CiUUSOzugqJ1YuJyBhB
K8HzHbwFDWZFhg6/vrZzJPKBVZnb0L5qVSg6uQukSthD2JC76oF55URJsVfzLqiMEVorV5VNm9O3
jp4A6AB+7dCEMU4jbJe0X1cKrpBM6kHbcN46MjJIUZFkiWqSaXEyPQ9FnawXJ7PcGiQ0SJTurvdK
64Rh1A0U+qlLqc0LEUCH6GbMUgqmNSPCpC5Q7OkCcBzGSomP8MfNMU4X2Hih7SNVykgpjRbTqT0M
fOoFAJVeMSit0hmUMlEzYfW6piZIAW8M+dKhTti7AwF1RlVNgGuttZfmJY7ELppC8EmLSYkCiz0j
zSEFO3aN8AUJNRoHqb55TtHl7Wk+v4shAHtIP9lvn7+nCq05JLOmdNL8KIOUgJBA8QNruQNMAJtX
ANiAtGoO3/D4/UcUWEMAaXTzWvkYJwXFJKJbN6DTSnQIap+5k/acSgEnAQpHIVQ6d2CeLsD+p20Q
QV5QFFC0CK8G7/guBERGAcx3MCe0x7gaEqA0WxepS/oM2yXotkMygFiPpaDuAu6HElPX1TTIIqil
AtoBsiPIBkGnchOa02s44xYh7gGY0IUfJj2+TfVI1yDSKwHuzT3vLnnPIYRgLhR7MaiUVkmMiwy5
t9o6oEIfuC5Bn5z1ChTSWLVDr7krUJh0B85QzrwXbeByxSEvjFjw8yUVgAY0VCO27efviI+/Q1TM
A6mvek5fPm3++ScAAAD//w==</cx:binary>
              </cx:geoCache>
            </cx:geography>
          </cx:layoutPr>
          <cx:valueColors>
            <cx:minColor>
              <a:schemeClr val="accent2">
                <a:lumMod val="20000"/>
                <a:lumOff val="80000"/>
              </a:schemeClr>
            </cx:minColor>
            <cx:maxColor>
              <a:schemeClr val="accent2">
                <a:lumMod val="75000"/>
              </a:schemeClr>
            </cx:maxColor>
          </cx:valueColors>
          <cx:valueColorPositions>
            <cx:minPosition>
              <cx:percent val="10"/>
            </cx:minPosition>
            <cx:maxPosition>
              <cx:percent val="80"/>
            </cx:maxPosition>
          </cx:valueColorPositions>
        </cx:series>
      </cx:plotAreaRegion>
    </cx:plotArea>
    <cx:legend pos="r" align="min" overlay="0">
      <cx:spPr>
        <a:noFill/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</a:defRPr>
          </a:pPr>
          <a:endParaRPr lang="es-ES" sz="900" b="0" i="0" u="none" strike="noStrike" baseline="0">
            <a:ln>
              <a:noFill/>
            </a:ln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spPr>
    <a:noFill/>
  </cx:spPr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_xlchart.v5.15</cx:f>
        <cx:nf>_xlchart.v5.14</cx:nf>
      </cx:strDim>
      <cx:numDim type="colorVal">
        <cx:f>_xlchart.v5.17</cx:f>
        <cx:nf>_xlchart.v5.16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s-ES" sz="1800" b="0" i="0" baseline="0">
                <a:effectLst/>
              </a:rPr>
              <a:t>Total de Muertes Por Estados</a:t>
            </a:r>
            <a:endParaRPr lang="es-CL" sz="1400">
              <a:effectLst/>
            </a:endParaRPr>
          </a:p>
        </cx:rich>
      </cx:tx>
    </cx:title>
    <cx:plotArea>
      <cx:plotAreaRegion>
        <cx:series layoutId="regionMap" uniqueId="{0550C7AF-B107-4214-BAE6-3F6A7C4741F5}">
          <cx:tx>
            <cx:txData>
              <cx:f>_xlchart.v5.16</cx:f>
              <cx:v>Fatalidades </cx:v>
            </cx:txData>
          </cx:tx>
          <cx:dataId val="0"/>
          <cx:layoutPr>
            <cx:geography projectionType="miller" viewedRegionType="dataOnly" cultureLanguage="es-ES" cultureRegion="CL" attribution="Con tecnología de Bing">
              <cx:geoCache provider="{E9337A44-BEBE-4D9F-B70C-5C5E7DAFC167}">
                <cx:binary>1H3ZctzGtuWvKPTcoJEz8sTxjTBq4CRSEinJtl4QJZLGjMQ8/VE/9yfcH+sFVlEioTJJ38PuCNIO
VbBQWdiZa48rN5L/vur/dZXcbMo3fZpk1b+u+l/fBnWd/+uXX6qr4CbdVAdpeFWayvxVH1yZ9Bfz
11/h1c0v1+WmCzP/F2oT/stVsCnrm/7tf/0b3+bfmHfmalOHJvvY3JTDxU3VJHX1yLW9l95srtMw
W4ZVXYZXNfn17ed6E7x9c5PVYT18GvKbX98++MTbN7/Mv+ene75JIFbdXGMs0weMMqUkFfbtD337
JjGZv7tsEUIOpHIopVLe3fV8k2LkU3LcSrG5vi5vqgqTuH29G/VAYrz56e2bK9Nk9bRKPhbs17er
qt5cm+rN5yzEy9s3YWUW208szCT358vbif7ycKH/69+zNzD12Tv3sJiv01OXfoLiOEnCzIQQ76Xg
4PYBoZw4THK9/XkIh6MPCHckE474fn177y0oz5FoPzA/Rs7AOX73OsH5/aaq33wJSz/Mws3LIcSc
A8mpUA6hWwTUDCH7QBKmmLbJ1qDY3b23CN1J9Ob91VV4Dew2yd0H9lnzfrD2fskMt9+/vE7cTrEm
zVU8PLYq/9DHqQNBFXWk2EHmzCATB9RRSjHCtpCJu3tvIXuORPtx+jFyBs7pn68TnE83/eYF3R0j
B1wyhztkZyzkITIa0YkxqpX6gdx9d/ekOPth2Q2bYfLpj9eJyYebLKuGpN28qJ9DJHK0lNrZmoRt
z6BR6sBhjgNo7K0fhFHdh+a5Uu1H6OHoGVAffnudQP2WbL5t0peMRfRASUQjSudBSB443Ibl2Du7
0Q/BeYYk+3H5PnAGyW+vNEk4v2k31y+JCByWkJwL9sMqHqbT8kAKwRzlbA0LVnXfap6WZz8ud+Nm
sJy/0hzgLr+5W5x9mdE/zwEIdTST6ru7ug+MQloHXye0vbv+N2nbYxLth+bHXGbgfHmtbqwMR5O9
pNHwA6oZpQ7ZFT0zb3Zbg0outBTyNhrNjOa3pwXaD833gTNkfvv6OgPMOjFl+JLujDoHQgtBJNlV
m4gj963GoQfcUYxTZ5c5z6zmGQLtR+b7wBky61caZ46z63DzojajDzRA4Y7YJWhY+QfISNQ0BL4M
OcDtz6ymeYZA+5H5PnCGzPH567SZT8iewVDd3Dzm2f9hrBHIvpB42bsYb884NUceMM6oJGqHzcyf
PUuk/ejcGzrD59Mrxef8pnvzpynjl4OH0wPNNOVTenz7MzMdJQ4krgh5F45mxOd5g6TxSZn243N/
7Ayg81dKCZyFVWWaMnw5gECxIU2DY+M7VmBmPxpRB2yNInQXlma+7TkS7Yfnx8gZOGfvX6d3W2yS
8C9TvigzwNQBFRzUANFb+4H7uh96CNGgQBVVhO/wuVONLZ32PJn2A3R/7AyixW+vE6LDGwOOenO3
Ri9Q6lAw1A51uN5PqjnsgHPOFLd/pA73a9BnCLQfnO8DZ8gcvlJk3geheTlYQKhxglxa3yPM7psN
cmlcwc4BV9/D0n1YnpJmPybbUTNA3h+9TlP5fTDYC/VfEBOkAlpLShnfrvks0hAbWweCgM+xd3zO
3b23ruwZAu2H5fvAGTK/v9IkYGFQemLD9m55XsCLOYDGEcLmP5Lk++ZCbHEguMJO6azmfI4o+0H5
MXKGyuKVRv9L09TBm+UmNvULxhfODzhDcizUjiqb0zW2fUCZjfAj+Z0+bM1lK8mb65vkzWVT3l3b
pyv7AZqPn8F0uXydbu3MYBf4JckBrg5A/k+hZufWZhUOsZGhcUGoZDOEniHKfmi+D5xhcvZKWzsu
ArSZvDmukk12/Zii/jNmgKOZhjpUC2fHp812ohU5EASswUR23v7MfNtzpdqP0cPRM6Aujl+n8Uz8
wNlNH169ZOyBh6No4iB8yzfbP9mPPCC2gx4Ph9wpx9bDTfW9eXP23//7KYH2IzQbPoPo/Ox1QnQW
ThTby8agiULThLO7/WngcD870PyAaJDS2FV4CNCzZNkPzr2hM2DOXim39j5ONoF50R1pJGUO41zu
ugnnXQMa+TQMx7bvcgf9EJ7nSLQfnR8jZ+C8P32dVnNsupdM2uiBrQCL4vtTAs0AjG1LYu+uz0jP
p6TZD8p21AyQ499eJyATOTj9n+cvyXWi6qc22gHu+jlhEPcdGRo+setJUQXtyqAZLs8Uaj88DwbP
UDq7fJ0o/VbGm6x60SY1jk4oxBlGdhjNkraJjmYa1M7dVtyMjn6ORPvx+TFyBs5vF68TnHemCasX
3gi1D7QDolN+36N+aECaAD2CBnZnx+DMKp53z5BoPzo/Rs7QefdKHdzxNbKBu3i8ryr/h8UOP2AO
+mnQz74tZmZ2QwiHbwPjibabu7tus+gnBdkPyG7YDI3j5eu0ld83VQCyszbZ3eK8ACQKHDRh6F7/
G+qG2uA7sXtwt/WGtPo+B/08mfajc3/sDKLfX6nBnIVXQehvXhIgxBrFlcbjBXttxhEHCq2FQG93
/ad04GmJ9sPzYy4zcM5eKzFgSpCfi01p8JDO5k6P/3MbYihxGLzW9xbPGf2p8IiOgw5PKXfkwQyi
O4luadBzCPlo58l+sPZ9xwy288XrdHvvyxv/RV0eQ7eHI/HMlNxa1CzBJrcuDxkENhPulGQbhSZJ
/vv/PGrc+9H5PnAGyftXmrVttxHudO5ukV7AkgCNzTSott1G9Yxmc6ZHELBLjf7PLXSPWdL/aEPh
bk4/tiRmkF2+UitCn34Vv6DTk+DT0DSgbPoji75fphJBD6jSDkcWfqcgWyt6WpL9RnQ3bgbIb6+U
zflyU6bY5rlbm//ceLALZytB8d/MahTaPySVWoKfvv2ZJdfPkGQ/It8HziD58ul1RprTl+YJHDRD
czyphkeibn+QPN+3EY22NscmIBJ2PMIs3jwtz35c7sbNYDm9fJ2w/B5WVyarwkcD7z+uRCWMQTC5
816zHAAkm8JThgLF6BY5mNSDsuc5Iu0H595sZvj8/lrz6ptv5csGF+yK4vlc7LepXcaMPZsHhqMP
kJ8pdOnsdhVmecD5MyTaj86PkTNwzlev03jONuXwslvWaMbVQAc+6yEoSqJdDc/AI3/bhpmZzTxH
kv2g/Bg5A+XslTI5H3D8R23eXDxjj/r/4WEVZ5uq2lwFTXVT19Wdf3uBPIQeoNeXoXVx51tnLB9a
GqQt0I7izMLds+X5Oy15MJ25qrxSRmnqZjjapDmov/JRXuAfBkB2IB080KDvPCiM9b6HnfpOpjNg
gOE2AM52zbePLTxLsP1o/fQFM7zOj16nv53wOrkpq5vhBS0KZ8CgtQTpyv7HHxRoc+wX4sShrePV
/O7eP3pQNs+Q6jGk7uY0h+nklcJ0ywW+eCMk2HQcXwGCYldpzUIk4MPxFtOTrXdIPQTqXjvj/5AH
/Pkb5oC90pB5tOk2YXi3XP95lLp9JAXb7DZD7njf82Hbdko+pybjbeMDirb7qf+tIHdv7ZNjvxXt
hs3QODp+HeZz9fhZXNv12S7Gg4/+87PHkBigJQXZw+3PLCrh9BeUy2jwvksxZ45ufkbY38u1H6T5
+Adz+f91BNnfZ3zfj21bburN6va8t3snlD1+9XbCOIFuNnSn2nuh267e8fWvbynHQn8/RW76igcm
MV+22cCbTVX/+taS8kArxtBxBATRqWfD8Lqb6RLSRXS5ItfAaQwCD5I5yBizyUH/+hZ5CAMPD8jx
8DIFcVVNHewYgiKEUTQ0a4JCUePZsu9n7H0wyYANg+/Lsfv9TdakH0yY1RXOuINe5duPTdOb7gjW
X+OYLqrgnvGoFK5fbS6w24pPk/+VkKjMSBeLG4d4daNXNOe5lSzsvA3HL0I0ebzhVimqdVYM1cCX
Ne1F0C8s49nf/KzkmbUwtI/ViQ7E0CxjbWXFUafTpDpLRJpbg2viXuTfRFxHvVlirZKILXylOLlR
vRmaiyToVbJxHJF7VyxlhTz3ZVjkzE1JWEEUnosyfR8Qu+6ypZ+IMs5d04k0fUfUUEBkP03JcEpT
lkV/WVVrMOYepnsWCdn5gzVCAkK5xl7wdAgQlgsqcX+NFEnDJpCBc+N1JouKozrlCT9KeFuV6mis
/DrsFmOY4/HDxPZC6q0fvz1Bxvnw/tMTngxP6YLGRFeanq7fw2iMmFNJW4bXEYlZHC5qwwQLXK2p
VUTrsu/8sl6WQe3zwLW4NebZh46zoaILwkfZsZNaBlkVu8YUrCTnaMkucO1xIaHC92VENGEMp/Hh
UBE8Kjyp5UMZ+yC0aFAy61paZWvTpT8qXxXrxOE1s92srKX8GgvbqxEXvtvb09hM9+UaTCPObKTo
cp3fN28Go4zFnGt/gM5Jt7XzpPoj4B7NfLeLwiZ8n3k43bJ2g8DgZEf38dsjrZlNW+HELjxiqLlA
Y42aluUeNL5oQ8vuA3ZtqUQVbCE6W4oNDMmqj80YquQ8tIghZywuhuYyrmx7DFxUPAkW5Z9Kgs45
ibZGNPdMO0n2Q0kCFXhJNNjlNZcdTG49EDmSeC3Krqn4KnQ8Lr+WDZagcCuJAuirsYe21Ks2NHbe
PYEK3NPDZREUnRPoApsa9kDLz7ShlqEdDXHmXXl6zER5aIo89YaV5aWVHg4Hp+yhIo/Pn8w8mZoO
rMFRApOhotcG9PLDBfD1GAmd19Y31JMqtY76OpgMIu1NgAM1my7iI1+EaTXQ3O01ZVgIEdpBc5nm
MhoWmUXK7FKnQVpmy0KYkl6kbZhV3x4Xc/Kn9/ytQsuJjb5TPHGi4MNxtuVDKZvOc0q7GPtvfVmX
UAK7iW3gY/cdE5bbl6y1LnMaF5PR1J2ZXsLcb57A56fFIkSiBZbZOOiHMw7X9lAMp6BVPVTSfMsS
YcGHR/BeY+e2g10P4pR5An6/8hs0GKaRyOBRyzwtiThyrMhqY7cI4G0nzz8EGJWFY9Ke8j7OTfqE
W5m2zGbrNZ1TRKdzV4GwlLP41LMuy3U2sm+VR6WVrqK6ypPmQzHWYZ4tumIoIJyl0hbXzFCkZlg6
8ThYl12ee8eVLpPIX6TjaA+naVBktedm2pZevWiEbSUXMtX+mC4o0z1cIrWigWQn9qgTfGscel1R
PGGmBEn0gwnhrAscJqeljd4jtHyJmceAZmZFm7X5VyWMiMQit1HfFq7nNVqXCzIqC67dG7beM2k4
rjW37iQnnoNLfVczWaybjj1tQ3zuxfEUFJIRoQmhaBT4SS3iPq5SLzD517yEFRUrVsUOP6MkYMMp
q5oBy6G9Nhm/pEE/DMptgrIrggUcficv/GL0rKMy5dH4pbSaSp47oZwShJ63aaIP40ZM8JiKaajQ
0CrRXuRlFI9fxkTGXezaSTIFrRCrD4BMpgO8yQYcefTFSfse2DERDXipRtuvnWUuKlatpWom7OLe
D5FgFLe3145vDZ3rmD7CVxgkD5A8tLIpN6hzkcabvpJZka91W5L2kjMz1u/KMvZKN0nSkqYLy/fS
/sjnCK5/Zk7m8S+t3RIomXJ85BltkRmkKI/7hrnXxOorPA2APJ8rCcpjphrMGzKf6Dz5OpK0Kn23
p7bKK7czkUmOWVN0cBSP33HujVDtcZsSxG0836N/umNV2lXQpaz7k43NpIxdwyf3RysVI3jLthDy
qxexEUrY0aau/DMFxwI9fVyMKZ19YBQMZ/dRhVgBKodyZMkP3dHI2qawtEy/pDxLa+bWphHWjSmC
At4oiKuMrEpPmfBDWzk+PE4eCOOvfKemrXFxnmmXtG5N/eI08Rx52bMycQa36ohsL2rHssNFIcbe
nEKJ7MCNbO6Fucs9SSZjD2zooWkDZBfHXhTXk+W3ONXu/XTWYD64LC5Z3x4+PuO5X3NAAtvTQdL0
9rFd1AQPZxxLL8i6olKf2yazkcSKsqRIYttx0lu0FnB+FJCuh9r2sWZ48evbzNaS+aTSrIk66l16
vZxUmhbhmJZHYU7Z5CKLsbLJukjavAoPRzHEsDqvS6ecmgxOCutUpIAZPT4lOvNsDjIgB2ETXg0I
oo9l5qoLlqWjiTL62akDBtuqc38SoLZYM5nurR2Dexggmxf0k4nDV04upcwLBBorIEjjSS+mt0wR
o6kj0ZHiR2GXTOtQDJ2R517R41NhwKYpDn4qq3VsqZKtc6dsWbUYEC8w3SemNqsAMDVNcLQXTllB
gy5HvvcQrbqPiUoaM3xmfjt5qrosoFpjMobmqradmGbuUJti/KJoNsXH1DIEgPQyTfxhNaaS1P5a
M6vpPiNLLbEcnYoYtI+1I7xJFloaKsa7JJ+8WwO3eRTSvINbq5GR4IZh7dn4DTUWwVKkPsdS1LUK
rHohkiaCSQSaRvhtuz6TK5x6Yh7LtGc2in4WnBKETFs4KDvtn1Jd0o1cDrKwPrWpMvAO2/SWBk7f
xgtUloGfPeUWZuFouiUHTU9thCU8CDovvOzIIGvNe/Wpagg0pB6wnRMeIvZjfXiUcyNWXmeZvnJl
wgYseNJ6GVIWOD2sUlf2Sf1BycrxorVXcwfOAAbZXpRgxRABUguGX/cZAtUONr/oMixlnzgZbAVW
NMHhx/0EhBWFBC96iHR7YZvUQBIRx4hNsaynOvXx1eaaPfSJmPwUBOAk0ByOrq95ZYN0sLJ8ux8+
BcEgE8+tm5jlC6+zvehc0pGXw6oISpk7rqZUR4FblkVYnNhJw3rh5sh2rNPSTy1+5qWBYouiM71/
ZYeJfdR5DZfLWGUmueZRMpYXqZEpjvcfSdK95y2x+3HpRJkW+aJA/lg1664TTnteFoHXG1emdkre
MbskepllpSaLqK+b0nNN7xRj5AZZW/J+4fdxC2Nox7IbEre3RMSjtaak4ZcyqQfuL+yeNF1zmOsu
IB7yN8+vj+tAITNbqDHpxhFlLVQxP+7jwWvcosojuW618tlSpFY/fuqkoeGXhie+t2S8pmQxoD41
gyv9utJLHdIuXvgi8Y+wcVcvC2N346mnM9s+JB0J6Nq3KiewV3lsUv55EK0fW5+1sfv+U1/3rD6z
qjqzLhAxVHMtSinLz6Nq/cy4uTEkqD7qfkziQy8Eu7EeDXdS4+rYMBosVDlWhfONpJGTXQc0N22/
hKoMxY1u6q6zF3HSVSQ6qr2sEM4SdYBI5KGXWrE810RZcXzYypxWSXATOBmrsco9YU7Jz0ZmWqj0
SMoqDz6i06OW9irLeJ6r40Z7YZC8y0QfF/4qav26a991wvPDcO3xtGvEhZdRVhzLiAe+s4auSBa7
eTvaCOtJ5YSddn2Ly6JeBl45RsNx51dWEB52YYpos4h1x+Fg2zxsxB/GaqSojqEcneUtOoa0hZw3
ObIu7dYDc3r5PqFK4aXevmmFYYJrOPyF43ajqXjxbWwKTduTSJa5T49Ib1lKLYZIxI067LOIpIkr
eDvFRVtYIabjM4Ggsum9AU0ui0gEWvjvhy7vcvUh8qyoS9YqZhbNj+Nm0E77XkZMhNottJ44CVXW
Ioi/KN/zrPGU86TCSllDAZd9Bq9dBOLUYl6pknckLEKSfIiiLnK8VRfBEfgrE2IPpFzAZU0iDa2V
2HRl+8EQFks7j6PSWWa1bYnsD+rTDPdLo0Trz43vFMWiROmNlaVOEyKCLIgMpi+B/EhZ3KLQU07P
gwqzX+QByZhcR0E3rRhL6hgvpgpq6zJL1eTyeVv7jlrorjZQgDFDvnFY6zLF5/LtVINajFi+IsKR
7wqxpPJwtyQgKDIzEk7wkJwHVPxOkn5a54zrCFyS1VgloLCy2An4TVGgoCnWZRgi01p0DhlUsQid
QDQWEORN0Xypo6wJM6yXFYzmMGhGTvozJ1KTyCGQzsdLCc3CHRguFd88q58UTJbWhLwYLLyX6HRa
mrYl+ChCrFN0kKFFexTmuJtPWTJWfAPhFuA90edGXsaCe5oteKdBALm5CgjWYqc93lhpfKWKrGly
Xj3cLkYDrSkXuxxXi1FMv7FKxGfMDkvrcrfU1vbjd4u8/RyYAhqfKZqnEIBkVtB+i0OZh+VhmLEB
ky7oiL+q4vqU+aF9iQLcN9oVW6DM2NZQNVTeTekfZ0QPnnBJHLSDfK/TxmCVWpom+AjNwbGVC9Ac
Xqvd2B6mpNdPcag/bFT5dvFNb1fQ5LAg+LXtnAIaokZb5CaTHTkaGmeqzu0ttFv1kF6cYH0kDzFi
JVQyTb6XQwA99Uk53SbggcSbgylsFXwerZA39Qlmyqbl3SrS2AwNpMQkp28hYVlhHHY3GLSrqoNJ
9O2CWmM34heTMMPVyrJFFkfHI/6kRJ8f+jZIJHvVhY2BTevIn5iPqgO+Yato8Y1IP4P6VAIZKyZf
tkh231fgsqcvpO30wlvfwUuS2ZM5pKOY5M8a6Qfd5ybxEz9cZ76D7w0KRnx2FFeDIvUp2+pKGFW6
Voe7JddRW0KcPmQxvgQRwODmUR7GiPMtKUZpf0bmFjntMi+sOgsXduV7uLmIAhw6t6yTHNxmAsIA
lA1gCppjZfzJnBvEV7wXD42MnHWMZLEfTpiukt4c1dzYabpINE/S1vUqH7Qh0aTB54O6qPCCpFEk
52nR4N8h7cDbCbsjoIoKcPnJeRvXHkiBroxwdxL4pv0iM69HFeAN46T7nYYrj9Y9Kyg8jFMGSeOs
khQhNl31Vubp6lhohKr+T1v2EfyNnxgTx0c7Ojmqk6CM1k2QoN69GniFoySP8ijAchyyW5spjJNg
wSqvi73xCwsc09WfC9YFnTyqt1PvtV9hiVjejzFmFPtdJVZytAm8XF3yaflIn09aA75qUvEtf+pU
cYcVIA2d5luHIcVLCQXH54sQ7KPlhskIXhlt9XGmXVAWg0zPWE5KfEIOZKphW9FU0KstyTISkZTe
usmK0qPHvleM+I5xS715KMvBGhaCx6AoPRKj9E1T1E7Zok5ATIjTNJaTPdW8C0HC+7FTw1Uy6Q2I
edUATxOtUdlOi9eEbKIKaOPE4OKjJPMxHN1qmOWfHdIzzzrpvKosw3PNoomkNA3C3ZmKPSbrjxw0
1uCtei+yhmAtu1wk1RLUBc4YchVIIPmV+4ygJEcw1AB/tPiIWcksncJGKrxJ3UpaEijfdiWj2oCJ
ZqEdsvakG0XqqY/x2HTWZYlkGqzCmBdafoW/hX5ZXT5iBSJuT3Pw8syC80d5ObFUSYh8FZm1Tk2X
f5V6CAryjfeJTM6lLPLBW3Nqqtr6qwtJ1HsrRDSWCLdKwH9bCychqvwCRrKL60+2X0S+v/DEwIL+
olPIbYpr3YZtQf+sPAfUxGEZN22qFxYdq/jLyBvKjdsgOvQo9gkxyCmVErohDbQ8jTRdtHjTUq2r
OuxM9cvdTLZYFnkEgniBA+mHaVq37iZJ2sn/6cGfvAmy/8l4wyqdPpHdsvdeRKf3BLEtfGLwh+mD
HgM7ka5QuU97G2Hi5TBlH9midz7WA8lXEQx1skqdTld2KoucEp5Io/kIl7YU/OROLX9R9kPJlEto
aTsfmkD5nXE7OwNhz4fR0/S4K7LJyn1rnOjACvtEeOFIy+rjYrSh39zG/sM5eMtJ8jjETuPX3Y1E
qRHSCqiKdbmt2LIwGlXsRlne8I/x1mHFW6KxQO8ptMFKiomErEpZcr5M/bQwnhsUsrEum1DkmHPd
YRevPQmpP6VxAe9xD9Umk1jNrcFZJkYccT3RTEae02mbcZl1/aSTyhtpHLoiqLI0XQVRAmtcbxcE
PPDk9GI8woTv5RWxotOAskQ5TxBfs4IeXA78AzSYwrlJ8hOtHNTYQwBfTS8DYySkVr7fwxo6Azdb
WHyyoKQF8RK4bVhMsj9R3T2s7abb449V4GSQ7Ynic/q9bHpjdZUCVbV1jRE4YEiBOgCW9PitZgQ6
rMlGSwHuBcoK/8qprL+3Q9U5ceF4SCXvdMSOe2MWRe5x/h4PX07arWUwgdqEERA2vOSAbOccH5fl
IYWAjmXoj0OmBwKxHQ49pw9l8VpGQd9G/iVO64IbCwWZ8vGqwrnqq9EgdX5qnX++Ic6eBnEgHU1B
LuoZrxgHpU2S1PYuij5DoPBjRPxjNcRwczvLfnyCZKLtfmzvTDOczqwUOI/XoTg/ZE5k9knE/axO
5MXOY3TBOJH2g2SDEOueV067jnJvLD82HRuiZdpkkz9nJVyDVY0c8egJiR5qOiRCKTU99c+UFji8
cb4tNmjb6tTAiotka1Qd8jrYeN/EHvx66LQhIAh4M8AyNUNwQGphBZMgUc6KZly0BSr7tUiZEbbb
w7UMC7j6Ah+HfXjkPBwY6slFt93Pyrdu9vFJzGEEcPgTLrbAjgkegHPmu6yIu0VNe6s9D6p48kzj
bSKUVyJrPg6W03Aclf98qktgAwSnjtm7w0enh1cf6qnqkY3gEIXmfBf2ej8oItc28KzGLSs8B/3P
7gfKfzrqDIaBhy747VmB922UdR6Y6DaMzrdhCUnyhIaKE9hFVhVTwHj8htP23j01hUJg+2k6OBr9
KByM5ozP7IaxD8tRxEcqs8pYLFSaKvZVljCYp0zw51sBOgc7eDgHHkXm3NWlHk2Hxpf+0TYVaQXY
EegRLVK8PD6rXSvGvYmBK8Stbk/6x6G+Dp51fYicbWNfRoVBdViO1A6qFRX91I3Q4FCZxvxVjRn2
0Bem8sGtajf1RlSLbi38mqSniNZowfEXJs7B/LyjHNyD/SH1hO+bowG5gTDnXh/GpB8WHsWW059V
UaQog8qI8qxYpUkz0nphG1tW6dIpBai2d6wnhskPerufF0sUI+y9l6Wk6M9iP2g1WmaaVoYEnEiE
Vo0jFBoqTJeJFeWAYpegKAvDAjfephXI0B0EC3nrxralRtzZcN1dkFK4bpSGUxrQtdRCQmuogzoh
ow0+gBRLNuqcVcmUzFnb3CbH5iis3c4dMoZuXNUpGd2sKnUWLmWukqhx7yiPAmEzcHeJzG0GhZ21
Dus7Fs4UxFXRgllCbRFLusodg1umMaqK9sTGbkXoL5I+xalCh+Dzkyj5zJD2anYuh1rz/DiStjWR
AVVbgmcdtnWY7oaKFcsgblLQrmBgFHYZ3CioHeMtrMb4nZ26Bf44l6AfdKFz1a38AsZdfBKDbkfz
CfsN044WckCbynNTV9hE+BTmYJv9JZqQ0E6wDsqCkGiREiSdfw0oPSvnRMi+o1+J6IfaOQdt5uUf
M62jmK6irLJsVMI4hqWvF2jlwl76KjMDsF12PR3LwbUtMBPtAqkZEc5i4IPXvYt1VVeji+3oLkQ1
rZ0S+6JhYFeH3E7q7pu003gIlh5Hwp25qcrS8o8MzIvVuM52y23niwrsh/vynZPCb0frLEgkbZBF
3+ZZIL6nPHHI6inobFUjuc0GM5XEKNlKjY6Y3G1LW6YEnsw3CmLQOKZuF1ut/gQnbpzLPNNWsk5D
4Qs38P3uUgyhiJZD2HmHIW/ZUWiz8Tgt+/YITIa5UKWki16L4FyFdWKDM27LTx6U+oj7wlQurC/4
FpV58odvh2bZa+KhFk1YfYhiF5QSzcSpk9tfTQxzzLpcvpNdmC8VDwKga1vlOlI9X0UmbN6PUVLb
K2Tl9coZbJZAY2V6FeTNJSU8Py255Z+mbVWvRAUKGr0v/lFrGr0MdOd8VHlQYF8/D6/DqvCWSZD7
7sCzbCk8XZw4I03Xg5dhFzjLBcdXO0O24FGm1h2+8thBPfat7E1ziL4H77rQcXIY9yQZ3UFHYh1E
trnMObh5NwFFU7kWM/7nrh+dTWJlAqV8k37qHBqubFrbJ9zWQegay2LvOGi6dVlXODowUt5HkIch
+pVqpq8JtnpQz5CcXLQ0CsJ1PmTWilRpfVG1HIQDXMGyGvrmhFXlELsi7ZyFp7QXOH+ELdXDMToQ
mquK8oisTJPXKHPCNBjcFn9X9caphUqXlmeVJ6lGO8KSkzr62LcsRp2UmlNR1aRYeE5gNnZU5e96
HLJ6Wkkyaagnpj1Uv+1OeqSzZ7aK22Ow39ZJGLOALh14v2vSdSxzx9EhAcrm3Pqzy4vuprCsfkFD
Mm6qKjIUHQU52gfHsYLmBkmeuOiYKptlPnZxfyIbv/Bdm+Th+UAUHDFKqkXbsYSd4OiWJD8p+6Jc
07yhpyJJexdM7xfRDVd243nnnMB82qqpl6AW7dD1+7RVSzEYtuLq/7J3Zctx4+r5VfICTHEnUZXK
BZfuVndrsyxZ0g1K3kgCBAGCALg8fb72+JzYnoknOdepmpoZlRYuTfz4/2+jGW5UG+uXVS3oyXzQ
281UWA4NBC+zrklU4dkofgMzLYso7Ie9BFBQhL4w90sw8PupXQ0vuTHN49iu47NelAiLcbFLSQOt
WMFwfmBcc2BuWHhLu5Xxks93JJzavhw2x96YUFsBkkc84dW6Y6GUC+4JSIQrFeq8tNqnx7gb4rcp
T5czA97vQDvEFgelpqDWGzGR2uac5p7sij7g5E17GAaqHP0ZKxI2jXfpnPIdCn2alqTbsoMJZHsH
nQ60HXOrH0M5qL2zS7BnyqVvOqKPM+bkx20UW74fVbwWbBTNlxU3ZN+azNoabeD6YDRJaKHjEYwt
b0zht85dpYSr/Yg+NCiabCKPZDDkY7So6D3TVH50m9u+WDzglctkeB1DWLD3sVNU4zKaB/SXXpHM
gzt7euKvmy+HfdQHFMoswMk37erH2MsWVCSfdTnwoISnhwzETKmmge15YvUjtF0Rzt+Fx8Afoh1L
o+kFuNx4R4ZWH4K1Jw9C6O3UTGyslwwlF2Ow6G6G2DdHbeP5bpiofq/zPP4UcYfiEI6ru4lXgcUD
TOs2iIw9LTqbr7p5iSRwm3zY01TEFcZjKCwBe5CrzdP0TGmr77cwbx9zQCcv45ab99jwmwMWW3a9
BZ6Bhintdj2hyRkMdxCVRpC+yrd1iPC862G3NZ6844Dg75pFqrGEMsTf6ZmNL8rYuMFwvW1nTWJ7
glCJAx0Q8n0TbUSgZouljjKeHwJwfqVTW3ybuyYCMq+9zx4NoUE7r0m8daRcxYJet8osIO38zJPI
Zab28Raa3hQ9UfQ8e6q5A8rS33jxOjz1Rr/hdxoAvV3wNAl0MMxm7GYhDPLLRAXdkUgVvlqP2rns
29m/htTHPnahc+O+DfsoLkkbZKeYSp3viC8GchRtrirwuPFWOPDdVU42kRVsM8QVIqLDjfTA959W
b8xwr1N/Nvo8EgeiJ1h0MF8N8ShuoyX27rOBdKpMF93KuiVKv2NN50QNyndtT6Ljsqs8PSQQIVIa
ePvMTdP2bs0Hbdv9pfXwKzIuSHjnuGtybviRYybXfRlk6FzKRFjqroGWsKmMbNC8n7NNrqX0+/QM
uR4NqjlAi3gyGMTNU9Jh+tOoI1qZJEXj1AyQFR2cSbNjEi7+wN5v0UpDV6zL6BN7DFHs/Ks8BiOw
H/t10FXrpsQ+EK/hDAqcpie60B5tel56MVkeugiqmSJs4/5eroG37WcMmqz0szH0zzNhy1CGGjj+
ddajnFYQyG2VBLJ1ZKHpSry5hB+Nty4Tu+1XLyVbhNs/+IuogNMIflFpqTARt8bELDfVmrK0DwGw
TxLrIQe9WdpgDUUdB7Zvz7wFO1uIATBvuZllHIpIrCB+Msv4YejiRNYNiMJr3gEmrdjSLYeowQvA
qzT32wyQGNPBFW+0Ah1pk2wtwhnsd2pCc+MlZMlKwWg8FVnMI0BxwOyeAuXpz46gNYm0WsO9lDSI
6sa1oQ1LtHCtJ0tw85CizUXWpu9WL5YZGjObr11fopIa/ID0vQ4RxihCY57WrepVkTRjsJCaiyzI
2lqFi0yS68BzqX0EmSvogY15/NY497ptbfPYtOq1ISphBcYE8TBD21HTnOq9j83DR5FINeivbDv1
a9jf6KizO9dqUqpRbarIINNUhRCJeNBDn1Zap2th8y5GfXVGfDIN3XaZ7EHjNQu9BsOY+2WwTPNY
bdhs4jsytdFDBgGRrjoHrAfPAx6YAnq4+XMgFb9X4zDl9ZRlzXmSg3yw42Sa2i6No1dAjZus8MRC
roRkYxUOY7/jI00eBu4HNTGtPHGaeNchX+JTqEBaymYCeU0wFlVhSPEuXpvZ/baEYV8gpqMXlU/c
ONUqSOUN9IOzuVJ6pgWZZn8pR96wMk4npwoSCAoNKQSR9mpKcXH1CpD7YaN4sR8F7z3uGfi1SmNR
zsW2cn2DXR6bf5fyvuoY+gucAn2HXafb2YykpR1U+8S6JngF8rbsINohe+kTsctUxu485uvSibR9
9gfx2DMowRoMbrsspOxFzqGRRRJJ+RL5VB9tGNGloHphedkBHD1SFeKiGx8Id7e4EsNudMswlhzd
HHSfeBtlr5w2wTMPovnswNxWiRrlVQTI+Ange8gvNW1RRcT88TqlNELfiuJ4eQjjTzG/DMPrIC67
9hJOH6XLva7u0w5EKMBkmV4NydDJctLdYsA1bRJgYTazoIx61JEi9TqWXPdqCj+2bWt4EfY4h4L1
WZuXHH+3BPyFZ6JdVXIlUhtmlWkh5NTotXhzFEqaDwpTW1tyFUX+KzbeWRfEy2d38AxPK6OYd+jG
JHy86AZ2wea4LbrVU7dJsrCP1uUK2wMmz520FGooSZPoDOpOn9QKUUmhG7Q052Wy6iMPzdKVE2BG
V3SuXz4Zs2KtYFFiTrMKKOZnB9bKFWDkXD0wFx0BUjeQTHXLhmYestEvCCF1dCey1pziFfNb4aEd
MVVPRy+pvVFA8+tvLnkyU9+/ZMotJZ+iqep9b/Rv7JwFD2DXcgJVEHq4IjVz2+9nNFVHVL9hrpex
bRlaOYLWEyoOT95E7Rx4paUXJd4q/ETVWjk4DKBIwUNUxq1oWczdrnEpqBTBS8bRpOn6Msa6kq5j
F6Knjga6PQ+THfhtKIN5qjBVUI6SRlK5qVIHtunXveeHbIhvUxvRvODB2EVvPWSj3lA6L18Y3YEw
44t/zVuZSlJi2l5iVditFZMtM2y4yVq14K/yvrBQc8drNbiVCn5acxpGfjlZDGDqrndAh6Jigcyb
2J22auyem4bHsqlmLBXQKHDjRIMu3DLK1Owa9GrDlW2tJ75O47S4pG6hfxJDnYzg2h6oH4J72SsI
pcxQ6TX2fHbHrOL4HGIPcinLoGQGB+Agc8flfxEeyXzcx4kNa0VUuyTPCVim9uEPsNZTF8LB9OQC
jYYBXdQJJuALdQ+9wIUHwTrcss9NTP0l3UNXvWG9jcFEuher5tZriyEH0OVhsqVsTrFFoBybJ9sC
UMjPBg3lcuMz4q9xaZvJjny/gd3Cp4Utj0n2Mcrt4ESV9MauwymyuLyt6CRUFlMJ0Usk6ENkEtWl
dQqhahcdfWvHVUKH1Bn0OJgdmnGnVM5Qjz0jKw4V0nUIMRdad0VQMVfSoYnK431nMrGuCiisA5La
lZBU2X6O62ZY4q6v1QzFDQF2MMj8vKH1y2vq9SkFC+YoUbYI4pHEdbZuUbwH7yeeVG77Rw/qGlOE
EuazIrZYOzXUJuKzP3B0WVC/t5rXMp1IWzkNncpSbOEI8nFL7fpNZX8kXePuAJa6A3Dg7ix9GpU8
TO01C9ZV1CoSEGs5AiJYef0DI8ucXY1o4bIiGtQaF8sw82GvjQ8V45KreYA5x/HPavMpR2mNBS1S
7KO2MtG2vps6b17QIHh9jQ4UEyJlKkn2Oo2NqKjIl4/eRpdVFUEzj8G7nHc8qWbE7X/SCInUxcQc
RoNh8xymEc2CtkY7oaeDbRPuPjfeckFc0FGHQ7nxttnBp+WotxM2yCHOCUcylNSPpazj1Z8OwSSz
l971cTCVGQ0bWQJQ7BJMqNk63Yg89W0V+ok1z5A+QDYBDStUdiU0HaNDgxSE0BUB3LppMHmLIh7R
h18vINyWYo54Vmc87Y9eM0lI2W0CcwW0dUpAuhGudqryISGgpDzT7uFbwAeTLY1XRNDWHUbVj6y0
AMw+bhAs4Nmg5N56vsR1bmqXBmq5W/FhVzGhOakZtBVfPIiXAB4y1Zw9lOHpFcPl3N5nTOhL1xWF
3QEdTHrUcZZ0H1Eio3UfuZi9k3NEryGTbD43OsCdz+dtgVyNWiAj29Yther8+TFfEns3677FJcDG
BnY4ExLVNBMwK/CEvAsAH2YVYXK+CgBadNUMbcyHOYrhI0z4FB+GmDHIE3XyMNJG7kw4+M+pnoKC
ZNAhtrrfoNCftrWA5Wi9gacy7KrQTg6mrn6AQJ50jrirJtVQp03DBjloQ+cFp0v6izQC03CphmwN
d2CIwLMi3bqbqsZFDqXXg9+hK4zKIC+MmmlEUzCs03VklT03YeDyyk8ale0ghFDv5yUzUB2bAVcJ
NUD2Gus2bwqBBvx29C4d75TH+VCgp167IuWUQI7Cx66tsKEzKK8Al9xtAghAsaVKpTV3ENhVkS+6
ehsX/E6TQE4H2YhQlYvU13lqhzqk01LOJllfMlQLd1rMoFXVjy5/NyXaWBwuSUYMBB1QIBHK66in
4Slve55BJkRXUeiAkpPnteHHte/4cfHUdAetHiuhAQvf4IqxA3iGjKxll0xMl9kcd2tl55VNRa9z
Q2vbdnmP+quj/sSCcE12Jp2TJ4+2arkBcsUjgAFSrEWvRPDSESgeCgEhxo2EwsSvszlZMRSQEK6G
kfqJqEXA2vc8WfRcYt9EV4f+vGojPeaX+5beztEMGDoKJb3JexE9j1BZNIWz/Us0CfmsjZQFMoOB
PUJRCaFU4/DI9/ql8Wa/QW+1eKWHzuNaW9h7JuAur0NjvSvNsKgr3fHs1lgjjyYZ4fXQGT8DF8gO
HvXzJyDGXYbHoEk/qnCL6iX2p3dOr+EVx5s9wpK5fL50a76AdGYAxJNNU36YonZIq414aJxER5b9
kISufwe3bFdpgFuVxqMel2OU2BrtS3AaVtlCGzgHzy1dl2dCTVCoyfqwTia8FnlPv0JW7FdxEpvH
HO3+Pohp8FFCgf7s41eSwltw4yD5f4bnJr9eQPLvlTNYdbl9g0DZ3Cnrr7TIjfQDrIPtjjQeR0cT
xGKP/UAPGDOmqMoziFPw2+d5DPUHBrCjyhcMKiM8xVuxtIF88vI+fmBtFIsyBqp/pdQQgAqD0pJH
0afVAv3XNVfAg/RHbFBcuAocOFxMz5hopVDvdDzJOLk1rB1R5ac8v2iT9Aj/M0QCy8rECK4BhKO8
jVdIadb9HMKrEVaR9BfTXvm2FWy7gpB7NY+0W+bkUzLEkh+YzIWJSxpr33hV7pJ41iheHGoWcFrQ
RzASdKlfQXgXbGgbc3/tSs1T7S9Xdl2AYhZpuCS7OB7m/DUdBoOiMireLz3qWNL6SYU+DzqFylvT
poGgJYbGCnJktPFQVa3wQmPRQMYeJ5CCtkp+8UdvzaYKhCaEevWk5pW3YCy7hkMtpBp6EZHjGRxB
gzSs2fzx3kW5wQjTRUuq9ZPMZ+pYBSI2x9wHy1C3sBvG5GRlNc0Idw1qX0V2Gj9avrlgLfBXVLeW
s4zRkhWbalEZDhQ2SUZKINaXK4nTxif9vm0Wl40frNdsYVJ0NOf4HrTwWbqcPDNhYD6xdaJ9Wi4+
yTO3+xt67meDCMg/GKjxmm70mGCl0+RXf9PgY+ZgiyKffAYXyXfWO0x5AvpJR6KB2nPO3SBKX8Q6
zIpM9zAiFT14lKk00bBkj+wb0fX78/qZXcZpIXUhhV0VKTMgD8EV/cwZdskKa1LTZZ+5VBdvk/hD
+CE46fEgehJ02d8QlT9z8pcjwsaNu3HxDoPyvWQM/Mj3AjTMjQ+/xBfxxxHdH6qaKBk0qPkpa2ML
EZzzFw+Wj46BrPzjo/geoHD3ByP6Rw7AJ6ngrGla88uX//leCvzzH5ff+efPfMtK+O+vEISt5SS/
mt/+FN51eknbmX79oZ/+Mo7+/ewuIQo/ffGnPIf/IbHh3ZfJ9uZ/+OZPcQ4/ZY38I7HkW5wDuG74
LP6pBfhToMNfJnH98Jv/SHTAK+dDLDWYeBO8G8u/5A79kejgZZe3x6RIcwiRMoVlH2EVfI90wNu2
c0hZ8KFnUBfALIUnDZTyJdUBuX948jC+/HdExD8u9KdPEzkW37/+MdXh5yc6wZ8OEEKGoLoA/4+z
C39+vki0ph5XnjrkXf+1lQ3Ze+BLiy4HkPLD3flfHumSFxP5gKnwnrBfjtQP8RBvS4AjhZBGCh/O
0UGiyaWt/RtDzF9dE45BsFwypHLkl+//oGNqjAfVjOLqYGYOwtP6t5MTDBPE9vR/viTIs8IYKh4g
bzjWzwdyWR8QqTd1WCf+lff8K/W6rwz//VcOk+RxgIwPjK2/3DlEMoDwgoQdhMBMagJzAHIBUngP
l+5fuHV4VlF5Qb1kOazfP19Ro1BPJcaDg6MCIAws5wWVYX7WsJ79/qIuf+kH+cXlwcth+Id7/mIm
RQTsz0fKnMg9Q2Z1aGcwEpgk363N8hR465NyaKV/f7BLXf7TwVC5L95wBJr/6qT20IFgbUp1IMBy
qmyC/4vlI0xIXvfm540oO+j44HiE0fD3B/6LRxFJC1ESId728vLvXz46zBk27NtBHQCZAE3VY1Qk
xONPHsP//f5Qlxv2p2tMshCIOIg7rOqfb+hmmV07NFAHz476IKzCbB769OH3R/nLC/rhKJeN+4e1
hW4M/hrb4yhkSU6hXp6cmIfjoP+1W/fDkX65dTMXrXQDjgQd+lpBcf62XQys/4vldXlxyi+3DtpH
SIAIySAA/5NfUVIB54BU4qBcKCvlO+9CZ5jlbovFWhPqywqSc/hkodE8+KD1K9ZHpI7GeDhejM8p
WqpsqfOlsaWWw/wpaztRZoxGV8CtAkDO/OuKdIWrZgvctcom4PVqAwcWEqCzUl38qS0Vtc/nsLTY
MQ7ZMor7VZPwA89CeZVQRl+dcGs1iyU50GyDVX0dyH5meJ45XFNNOa2A2wo+LHnlxia+MgYDoeX9
UJswGx6Mx+KjT7b5EyZnsg9MinNPAxyFxfI055NjZZuBv6/XuPc/Mt56ZTfhfDwEmrwJePkq7oza
SdKo2ybcZGWgI01LF1HKoLzvyQJ1jSH7lGq1G326wF1sc1BoyiuhqxTwtqJwCZaZEoR6COkBikvb
dEOdptgCACsFO4O22JQODttjjEiNPdObPCHOR1a5GLt9ToRXZjBRfYAeKjktTcBem1z2T+nMYfac
IvUypiL8QHHtYEvmQL0oEdsN5+QgI2kzRUwZRZBQF0sae10B+W7/NM05NCXeJO49rzOvFLfm1LJR
AVZlX/0An6llafhB5N1XUCn0waSbvEJzibOfJnla+1Dyne59zEuIsO7bO9alyzuQVvEVKjp8tk7A
F9Jg+kMb0LVFH9rh2DVQ+AFsa7qbJlLklsHC8jX1SHATSIabaPsE5npvzvPi22PfT018BByWn9sU
t4wDf/xAbcvKLW7XEobt5j00KbikJuv4K/gDbLGwcVY0aRk0YnCEb6XcdNrDfRT66jqwTpEqBbKP
mVJ5SHMK3JSXA4SLW5H6gz5DKLB9yKFGeb8MXHwNs1YecY0rejRUTt8HxASlCHmSYRq8jwaJ5yfR
foKZKU5AB5K2dXJnF0HOkDtElwgifASGAueBpE81EmoG7pWQspGnadRYdrG/eaWLscUB78z3JlLO
Fkk/g6mBsbJxezTD7I3MobcjA9ZRmknM+R1x/X6C4+fdrIl73vTG94mypt/Nng47SGijZKs3BnHz
RcU02yIF2/NxI2r6HG5YWzFwj6Dq52R6BJqoXhoWJ6ds7VFD4YxOYCPxomPqX2AO2Dm8EixIfEza
hr+OMO0dF9oMtV4wqnHNvoLFJ2capNERJxLsgkasGAenca5a0Ek3DSdLDeSegK/CJ2QjbH02QlVr
c3gB4U6kD4DqLK+AlbRfIN9KDgNPQfqmbbqdwZ0+q2l1+0hIAc4FPrp6m/PhCAzm60QhCxk9A9A+
6PdEN19gs82qdloehjE8GOk+WhgPQVtAcGepSk/YCrP71mJRBgNOC/Jnd+2g1qgbjnUeA8spQpXx
D3mgtpNPlp3Ysr5sQE2ZUsww3Rcc1FoRmR4PNaricgdJDhgEgJm3EZrK3YgQn5rbHhZQp2DrnxgM
7hrVTczG7YPLvqtiXHco2Bvyu/LbfGbJW79M+X3kTHADyV7wnkGndlwsniiOgvoK0yoix/pVVm7A
5ScTRNOFyEdyawY7f5o8DaaqmVBz2pjn90EKxgfz9RvAshx8KeoHfJTZPSBJMF9aI+0gg2MCdJ7N
76nk+hzMFpXsW6dliR73vS8gW1gZihh0oVU649BaSkQoTDliCYJg/tQmw5Ua+qFoAGDhCYbJU3f9
baSM3LVzlONDEOp2ulgjOhnKUw+JEir52NoOyWVxyTPcnQ4IYAW+Lai/Vd257V4Mz4Mv/oxq5S7P
SOJvwQ2nprthydLs3AriKZvRSRSeZ5Ib1iS7CYEqpUMgEQikDRXRSMBlWyofuwV3aMvoUC1+BruE
N82lxSfMit7X+tBgN3gPEQstcwAbR7pZcT9Z1B6vQfWAB64euBO450TaXcQSZExAhHwT0dD/CA+a
OTlYz0ou7W0OrvKACDK3h9mN7JGZ410b3d1G8BM9e4xNt+vSmmvKtg+dH80fcr7mVb7Kbh9vCA3a
oDyqhxYSDfD19K7nL9moRdVF7VfZ0KaMTfeI9fyE4LDmEObSqyFgGUvjRwpw0AReWa7NHsX9o5dI
W4QZNj3wz/GVB6vz0zig8uoBFccXefC+g1ZMlog9A2D9rcim8aR2YDWCHWavueAplATYt8GmARux
BxEmsd4PLSkQc6Ng75oIQ5pD36OYMQx5Ix4RRkQZgP+6QmSHT4pcZR1wXS10tbpxQ2aMijoB+Hg0
sAohNEgUkII9TiIUoC4jcZSZ8VUpczseo36ylQ0ElAAVshpklp5WYF1iw+bTa9Q/kc2wK4RzN1c+
Z623j6FfaY8zlLJuKUJBXX6MnZVDQcEQwtePXlzbtIDPMvsK43CbF7nj4otK0qYIuia7WvJMBeW8
Ej2hu0n8+kLeMdyDjAMMg4nN3A1pBlyQxWACSySssNqoVsfVBo2LA3waTK859zkyeZb+YWYRYCOw
+w06hJXGHUy3qzsOPeMVhLUf49zCIchY4a0RqI/Ea4FiYX2hcLj7JGHedYDsKFaBIFiwV4frHus0
jArJJuge+twcwtEacLD0jYO7AXYc8jr0ZV4hdSJ4FnAC3Fjs0QEUDpDrDHEIHzLpo+0Gy7X51PRZ
YEGbTl7RZwvs4b3nXXULXsW7yxqB+hanKN9xg+4E01I8FzNwY6B8uOADtzPcmDliAPa/b7B/ifDD
FI4wacz+wL0SuCEQ6PBzhz1tWxPbye8PIzbQKg1nd20a62dwZKJPQJAH5I2RB6Aw3NBXcKLlCQs+
ORnAYl0RkL8b1H5GoL6fDxCCIANCgWH310GtCRusAZyPFsETUOKT5qipc4YXVvb2Hbyjwe73d+BP
kyEcBz5GwzhGlAVwjl9Atil2iWhm1R/ciCZsoJZig8J2PAwQmEBYJv8u4exP7f/lgLD/wVdBogjA
7s93fNBocGIoRVBQxhmelgF1vpsQvFUxLd4g/IG+Z2rRDybQZH7bdma5BSkUanOwa4PeK2GVTt7k
Nrr9MmFf//39iP7q/JIghKUly/Cu4V+HcrV00gP5yQ+tEPHRukl8ldGINTWbeYKoHbz2UsN4ioXU
ssDcOEScXMzi6lYFaLQ7XARameEIK0BerdBDF3hdL7DTfrXJKQ47ch4002cOhrc2buwUAkRocmgo
qnK0YHCFBPZCYSN15Q0xdRv0FvjXPveC7H69mGERQrb0T37Xsddvu+IwABQu542Hf+dG+dU1dVkd
QYKOEpr5FJFovyKwDVLxGHYvfjApQ7/tgRc1CzQc4Aifxy7zDh7axiJnyOuAnxHmNG2Qzv1PlO/u
j4n6R8TsT3M2Xt6Q5uD/YAmM8Jj+8niaFTpZ1QXdgWDe3ideI08qnv+uDPwJscBRAFQAtIezAEFf
l0Xyw5xtO+toCqnvIY3RPKcgpMpBpaYcQ5iiwXvJqFihV7xpOZre319g+IszDfcYLQo8+HibIjII
4189VFBoQJTfz+0hnmaIEHtICs4epeRVWLTGExJV11sCnd3TEK9PsECPXz2VzLVZXdIgcXQAS4p6
q8GOwEEOkZ1RaCdjrg/ov8mZIZb280iRIXvl0QmD67ez/3+8+q9itL9D2RfUGY/ipVL+80n+E179
1GkM093bv91++tR9RvzwW/8j3v3997+j1lmGF2wDLwM2h+WGaCX86e+odY43ZSUIUEWy2LeA4ktC
2z9Qa//fgYOilgI+TCNYN4HZfEeto+zfAwKtA8BfZG+GYHf+L1nEeA3Dr5ANUK4AYVtYGgECkX5d
H82KBKyBNe3VJDJ7ktBBRMUQqumEcKe46mMDLwm3UfAOxmDIsBoIDiHdhKwrmA+wrnmQXVKbwUlB
9APelOzBctGTpy434L4ukkgoLwk21iVBfmIqoN5f0GFcTXTL9A5IG93KxIvntCB5Atd6jAgANMcr
h5QPWYAjjY9DDrdWodcG44jIm8dgmAgtXKJpSVL2TOb5KZh6miJcblofN+Og+Z/7ddc5z68gorX3
8HYHRywnTFdInsL6gpTHlZtHx3cIPuvO+JVAVdq/KKmkd99RxaaqRaDOQUejvN7mdYBkK/I/bFq7
E4v89T1Va7Rb9dTehQQ6yoJslyvvBw77m0i7Clb8HimJiRuKdl7FQ9PCihpCl1+yCd/O/DE4gSV9
lFwmBTL13HUer7vc9aaEXE5CKSEd5N5dbB44HOt3VAbRPQUlsBQSDvFghxRnXHGfe1tFLEV/nLm4
DpUL4FEb+wrnzKtoAk2LmiMKqMQycL7RB3gt1CHo2nMWQ7sb2Pa2yZGQUoWQ+vdVBhVvGSdzXKCr
2+Kz8ZAAUkxDaoo83aChEuZA5sE8xmh6GaQoW1B7LsQYxC59p56GBJ9HYs9bjkGZ+S8dSMfK4lpq
jFtPdFj9I5n148ohACOrP7xCWr8eMQNkhVjztkr4WjeBSSokiDbvpniIhotxoUeujRhv+qEVuNU9
orXQ7Mv0toHK+A6pQ7Ty2sy9UCRM3CNTiNVJky7ndVNfDDJh1mJYt7SmY9fcbcD5jguBOBJGhTLK
g+WMHEwKI0dKKzt49D6IzDNEQkOZmIxftammzWk2fu/u4RuX45tumunVn0f7tWOwjqRCJSfWjNED
T2NWIYLInpNpGlNwiQK3bEaG67UN/dd5ie2Np0KvDmf/CyIXX7N5llMpkmG8chgDEPQQ+bcrWmlo
FPWav+Tol99vMNxB/UD7Oh1pb8tNWCsOfozoyB1N5dAjiWWeX9tmk34VQIak6snDsAHtkQ6KDZ9y
nWRG1EjVdf49wCtMl4hfPEMxiTlmwTBx71R4NyfBC4J7XnxtC42o41pn0MMcSNopUsZZO+r9f7F3
JstxI+mWfiKkYR62GGKOIBmUOGgDkygJ8+gY/envB3XmbVW1VddN600vapO5kJGUgoD7P5zznQmn
x15NdPvVit1PSdz+wL8T41VB5x71GIMOVsnC4SEtUUbWnpsFeWrrh4Qz5853SHzHEOlNdNmZ+fF8
xM9TCR7mTZGEFnDWr8ITMtm78dInwdi371WmtOO9H2Cewszc5coYP8J/wA3cFS0GB2MKxWQvu1H1
9qtppMeC5Xz3xCzKrQ5jrIGxcMc1PxeGmhcMA2hV/EVtrKuwjDhyjCY9plWsRV07zL7tKEqotbb7
avYVOo9BnmuVKigZRLov3BLrh828zIpXijZ1nXcIqDZzU1m8LeAtwirv5rObOTuzHmhFmYRhIhQm
w5Y+t57Spiqi1i4m38YwGtAsmgEen+6UFwbugHHEEGSKDJhGlVznyZr5BHIpP3Wlah2twe2vC1qL
lzkJ07E8j0wPQ5iG2LaypHGjRTEqxnNnG0mLDrEnbHBzHhcZywiMSXsuLbW5aiUyR98ylaX3uwav
QmiN7FmPTMVcTqq+e6KnNT65lpsGNoS7MLU0tNJrKyGzKHED86osineZe6NvLs58tkyNfrOfvpQF
est0GtPFt9jlo/iy6RPldCtlsv5EIzfxp46zS60Ef5+TteN+icUHLFAEKE7qMf61ay1sdHU8xtWK
SaCJ+wsK8C9cLPZuHsrpUMsOOXsZN+hBh3ae7aCqsuFDr7ltIhKtxQVpo7ebEu05cWz3AJNTPWeg
XIO+dvN96TDRT2V/EK0L3YYLNqodTCTQpKaD3tfqUYVSFMRekR7t2Vwi9l/qGY0yKOjNMSNaVb+M
juadl9rJIpQ699iWa+CIxNnPrSdcxJXZzzFbxwa5omsixOLsnTWETyQLdMcO4b3086SAV7YYj73W
gPNf9DWweEWvWCKzW6Yu6MZLBm6rLLzQwq13WpkQ7+axOy8V7jEVmd13KNlQ/qp2jvKybC+DYSS+
HM302Evvm+sN1TGx+u+dl4zsLOZvNDojE8lVi8aR60br06NL9XgY59IIq9i9TVp8xwVp3JCx1b47
TtYTU9Bq1yvilqz5fYR18jSn+ePC53qKF0vnbSxviVPJ3WIXHlcjPjXVtydh7ywp+hCYT1LD3xqx
6prL+tks1tWfRz7XO5rWxD7JHBrXdRVq0kQ6N2fv69li0CypSPdT35ybFVxW7Uo1ShHbyucqUz3l
DSLksoaZ47gyRDOnB+pU1A5qqUIrS7S48GnWQ2tlz5bT23mI841SRhSlCbFJw07UWBpeQqYkzeb1
qn6sDeBTXx1lhzJcV9KwZUvyarTj8lohgTo5Q66dR3wc+25VZrYpFeuhQFsLrNWwkzn6y5rPYEoH
HJIqUt+KE9MtFPvrmrt5SD2XnyYsRmwqdae6u3JkaKxWIjQMK3Icb96tupt875il7MUwW49idbvd
7Hbazuihu2Hr4XgtOoMPqFjBy6dqkrzgbMalm1cDm6+CgYtXGYBLe2lOoSqtEXLxqM0+txvagIaW
59y3Y5WyuupbTfhoXT3X5+ZSd5bgbvPdNXXzQDhMUGVRpqdVaHUSSrZY41FN1/FcpoVyVLrOpvCL
t12NCkbwAToUPVQzyC7bFVbnYU3yJNYp4GRhgaHqXcDo0sIlV/MnF7PAPffyGdWozfSr0TxrL7J4
2fWuah+kliJP7wqgAb669g7S/H4dXuH3eWEsPO0CzLGyWPYs65s0MnNnC2sP92dEjS7RiftujUe0
gxweiMaYDgmi5glOE9hAY1EqnIRbg0sF1JVBZevu0cxM9RWvYB6wpY/TIBkNt8Dka9YTjwtz/4zx
3BuHt4wMPqRz48Fbcgo2mUhMKjiKYwyVCUDc4nvQG6J5GPOV7YaF5pqVVovVJq0earYCWmAX6RgN
Vnqlr4N8PVfDZR4d60iyRYvLEmLOkyjZU0TCqsu9Wdt9hC/fOLmIzaYQqcf6fcEL/MWj5v6sr7Zz
jk00j0GGv+8iVEqzEAdM4l3xRzCWRPw3VIZ4XeOtt00sc1cqMglQ26nHXl9lH4g8t9+N1pxmho4t
w3fGmdwlunclyWD9oWN0CwYIjF85T7MTBCMtWjvTfgMqKlY2M5UT7xTUtW44qFKHkFz1O7zvxn0E
uhBZNorzZnWKqDAzb+8t1RhBg5jOADzn28rW6I66rMcBOi9AJLHAQ35Iv2LhWjpk842507JmsJl0
tn3U6RP7kWZhMxIPXaSwutnpk+p812t9uYA5ljfIp+1zO6P9Ye3Z5D+bQROfvFrF9K6pZRJakGNP
DLLjE7EQ6knFlwqm0urOapfYT4Yc5mBW2+aoowmMlI3DwvCujdba0aj9VTuyrHgMGCWnuI7Lqt4x
sbD2jDfr46JSi7deOX9q+tLYKWrPALfLH7KkB3edV9MN0JR+5pCYQl5AXhZnwjY+cfJBt86CVOla
3G65zZpYq1BRT2vnN8A8qRjM/Nxm1ChgdDoKqKH8SAvbkgcH91KUdaP9cxqa+btdLViNWhbG10nX
F2M3owf+XzPE/0wB/s0UgCJFN/5vU4DHH3Ut1hKrXfb19/b/zy/8q/0nLA/VmsbdSDw56jOG0H+1
/+ofpFFQa+g2Uho0a/T4f7X/pJkTV+CqTI8IrPgVfvpX+09W8Da32/A1jM82uc/fEK0Bd/zn9h8a
PVwovKUmAwCAMf84HkPmLWTVquvBcuoC/flmHMB/Mxs3KknmtRCusUlTbPUVlZjdsbIRfX803UZT
d7KjfwtSLF5egL+RkT5YWFvhFE3GsPc+2mmIH2bbJgdi1VBVZ+NCT1K5mNUrRYgIUwsLD/yt+HUN
5guRI1GL4N2JNTZ/EA/3iqY3L71Y+9Oad+mNQQbCdkXKz7GuGBkNMF7R3lPbPKLE7p4R/C71Qe08
5rMaC7qv5PjYdVBgwM/pNQw8qWrrFSCgFtq9tD5kjsx+KJqWfMxQN6/on503WAX5GHqKZ17Sqtw0
GY5QR9oX+JH+aCV6BEjMeiTvoDxPhscr37CIm2ah7DXWcVhaYurcZpgQsswxJAAnyafA4kMJloW1
udLbSPyriu0oXm/Vn0rL+Oz2fMyaAn/IH/VUPdVMKqlRgW7r+gYnBbTic3FpoAS96hEUr40bQFZP
qiwbHF9u/5DGrqn7k1rUJ8RADBpcGQfFnDo7tGMqtZhbXTnXEkitDl2IT6aTzIPaUl81xxkuY2O+
Cag8z5oQtbt3+xhnPOEcCT5ZmIp7/FHGC+2Ovsu5L/dVm+TbSjSOr2jCs3A11ILDupZXy5rE3bEb
N0ePElsnA3cAqnq7jsxKuzvTI5b7Glm12e3NRH00qUsxWTa6cdMUMb5jekk+95WxPExiA+tUdgQu
GuR6VSgYiodqjyi5POE7iC9em9dPljqY18LUX7N5A2w3aoFpelwJz0riZwbzXWQrVnWYVTTOjTYE
RZHnd6oH9WFUhBPGiznjY2n2BZFPUWXOc5COTGBi2VSZ700NzmN4AdvwqvjJsOkDX4eya6C+YIYY
Su3OQ86kZlm6o5Ba5cvSMyLNteawAO0e2rX11PC0YWb3zti5CMdxO5t5hXhj64R2fHGUXcqc3reI
CThgPmHUPuK81EZc/eWUKm8wpZJjW6ZMq8qWxhdw/slxRRdi1V2jXsMaW2KKuRlTx3PDYwtN3aZX
b5FC+SND5HBLXygCvH1WBCpuua84W/wpyfAd7m2UWYn22Y3LJdtRbs0U4pYmTZtl/ZwmqXufbWCT
bbAC0AH4ohfW/ExZhOrXt7oi1V5AwLC9VK08O6Pxd54GN43T18WU1Kggcrgcaw99oI+1duXns+72
3FV/9Yy2gfiXQ9gIehA6fWRqjWK9LR6hYse50VEelY3M+dfkqjRxtTV0m89TlpnzM+L9EVpIkii5
caPBn/J3zJ+9rCn7fzUF6dYgrC3++nD61TfwmCXJO/lmCdK3VGPVWyhNxeP5q9tY2L7Remi/+hAs
jE7CCKp23Qhk1lAkB5BE5jsL4Hn4cApPK+x3PiOPuWS5OVowXxrW4tdxMRj8D/jIES4NIT9+qpLD
8KkuRghuamfodqAPvR7zYmlL9Pfn9f8z8fj/iwr9/0OB+SZ65Vr71wP7MzP68aNYf7+m//yiP69p
VyMtkJi5jUzJxc+M/K9L2iOZmOAPT4fLyL20CV7/vKQN7w+N+TsLNBVBLORBKJB/XdL2H6YHKBrq
CmQ59mz237mktf9jUaarGo0JRjlufE3/tWb6bYWFYzjtOcyTE736kKK7Y104a4ncEdQ07DPoL/SZ
33K8nMe2M3n9ceh4d6auw6F3KlROndbt1SFT1X8nytX/kXTJThsOMMZ+V6WIMSkitu3bb3+1RVgr
VbxrH53JapsHzyvUBxfhB38HJbYKTrHmOdNMhTQ0ms0hMTxfaSemngtd1He3rrUnoVluh6tydSrn
VbZKcoNwS7ttpkJ7r3DW0xMRqyJ3crIVNywtxLgPlbBcoYSmPSjuYaMghyYX35CGhCmYxRKCvi76
z+k6JYeGJjCfER6U3d2NBSIqxkVMqxX4xSe3RydEpFYeLb33qXMJVxojqFXGI3vpkVQCZmxz3wGK
9kqdIeAICuZbRbt/R03V5P5kQh0KspRgN9/FWqftplhPy9NgNGXBCgJNi899aT7RDobFnDA37OMX
pG7Knoil/sTyWduPoyE+iEXrIZJbS2jn4qwlzQnSuvjk1NnyqHnLuncE8iDa1gkv4aQwB6H6ghaT
2zfiItZLnaQ7iAQENaYUcXfAAO+qkWO2zETThFtvz2wQ6hMDD3ggLFuVJzmiogucdBUQwaflkjjy
WUVU99AzR2aC59V4VWdbS3ZMNcxvvUD7j2dc+IsFxwa3tZrZd5JY2vsEiT1gmlQ9WvjD0ykweq24
GnUpjM/51hAtmpI9SNnh9I31Xbe1TevWQNWpQSu1NVVkQNW79lenpfU2kpit/YIdqB0WI26pDD3s
uFubtmwNm7m1btrWxPGpd0yUi41XRouXUDWfPArdE5g8OsB4awbbrS1stgax+9UrFqPSPuMGkzdj
ayWNralMMEPuzK3RBPyd+f3WfJYrdl/9V0fK525S7259KoaI9GuxNa8Gsu2ANUHvk0g531kgzTdP
xy5qzWKMyq0FNru0jAZF1j7yIoirW6tMEcPu61f73G+ddPmrq55/ddhya7YtvkmgLKXiYyimg/Zm
7aue5Ck0lq1Hp7C5dlVqYhlc+oP5q5kftr5e/GrxY3j8R32y8z7ETbymgRycet1P5BCic2M54fqQ
IB2kbV5XMgszvDXcwO3IVUWsfLIWgUbGVMrh6C09a6oWSlm08DkeJ0f2AqUd4JkEMMF5SWc+PXNb
4plTHuViSnfwVoCy1GQfflTzttjLyrn/JOe2vuDtwmPdyq6gSISpYDReHOhutr1dIP1MPynNeNpv
qgtKTzwNkIXUzNo7BTAObvfPhJPJb84kFyJohHlk/df4mb16VdhqACM4Cef3KSXq0G9de1XJ7JEM
lousL7wgmeuZYFTRO19qYG1jaHWQRvwG9unE7LM12UhIINAVLjxKfjyd1YWcywFW2gpnq6FEtELB
IVIFeeyWDxYQYzgNWaI/iNJkGthPzNdknaIYW2tRPpi8GPsZHSvykoYcqR3u6haSfS/tGzlogmw8
r8z8MS6rl3iou3s2GkMTLaVuXGPQlxcF1aEIHYNKNXPz5hMAL6UMtTEzQ7Xhz22eURY12pqeGHX2
1xnQweMWvvIZP3DNJH/QgmQdq5BhcRFxPHP40oUUH3kyUJpkYM4K+q7efhTZWipvrQHKPwDJ4911
Y3aziBVQwi+lhUm9M9XK+9FLozvhVZ3fE6zOiPm06a4hdDnAygqlYiusaMcmPQDTYJg3dKl5Tr0p
3znz1D8DeiGmBklv+kSDq782qLnvDn5Q7SCYSD+aptmCSQQOQriWk4ovTIHhTppazenQr3kZIb4r
vqY0dxTLVL3Xwa2IIku0eWMEMMPDIr8O6YOyDAr740nw48pkmH5yvnt3T0nnXefY4gvicH5E4qkI
gTmbd+wu82NPREDUzXQLnA3LkRiN+G0qJo3/8NBxzvOS47tlCAgkjR5NouqHowXZABGnc9ESy2PD
teopA1KhdSfIDFl8xAI7ngfXtn/92g6KCw9L7cFkjAb/yElzIvxHH2yU53B2zTYousV4ybQBMmfr
OI+wsDV+avWhd8LjQbQK4wEj+SWPOfqlVV4QlMUfi2hwR4yVb1sgHBKtwpSr1m3UtmZ+W63G2ZuN
0vIFctEfal50E6yLO98s1pKBro96CJxQ90fc1ptdTflC2Fn31LOtPptWZ5YBiTf1O13H9DEhpWSf
Zjlhz2Buv9Ul30qlaD54Spk/mquDi9vMncmNaD5S0EfTBA7ANfqz4XZAAsjQZe2oCemY0bgqtP9z
1XvbKl3ZIJVyVF/sfBjqqLO74ps5OEkRrV5NVZ2YCXVzLnCY+0M5oGN0U2f+CmWplPu2YNsfjJPa
v2eCnBlKOH5d6VfFzKcHRTWL+6oSW7LEDO9y4OqRYfaODGooTleRzey3NQqvh7iozSMlVvMFpsiw
G/CBhA25MvilyVZFaG/k9RcD+zrfM5u+6yAJI4ItYV46aV9d3U5oF8Fxxlsk8N4ncoIzRt3FfAON
ZcwD4ujFV8R674JkAaaTiIYCVKbtCVyEAsNjdhXTN9aFqfRYxnMdKU1X3edUHW5Nnq9PSEmy56Wc
VCO0hcbmpy9ZSo5C3BNv5rK2XOtKTF8aLg2v2CWjr7RCYjbBqLHUgQtpVWYSYa2YQmzdzsecLx1L
ow6lVy8V2kqESluBael9VOWMf1ZNDqbfY2Q/ujk+AR/dsn0ZWHeYrP/LUfcXRTqd7+T5dMHuTU82
c47krN1M2yJkI+9f9dxZFRzXZmXuRy79J95alhMqz0AceU1pn6a85yYws4wcazhY5hIuuBljrlaT
+oskE/d5WTQzbDpHETxfq312+4KDNqWJ3LsN+dbXPmVFEnC0Vzcat+WlZ2RyBwzlfOliNoCNjYAN
nX2hfJgaWRAuwtYap0u/bLmTlWr4qSa5MjonHfcZGIVHHYNvdXLbzENn4LQ/GSubWVCqiXoEMANx
FacGoy42Hmq4jF1qDGebvrax/6PDoh/LhvXfTWBpG2g3/nVbd/vxrf9KIuHvbR0qwu2L/mzrPOsP
dL8YgreAYgYS2x/92dhpqvkHblPUjy7jVcP5TXtl/EFHhzMYkeivno+W78++jsTIvzNsdTen3W/O
QhWZlUpLiIeRlhEy/D8PWw2oMSuV5MWopDelV1n05EeRLGl2+VpfJicz17Y6ZlNM/tiouN32wM6f
LLe3GS4N8XNZASjwa/76117L7Qe9F/ZlySkXOROVloAlXm1fN3plB3FwfDNFVd16F2pxOOkQp7zB
zW764gIVsnoQokSQ6UDjUiiLq2XcBuKOsJOp3U6dqOWLQq0fiU0b7x5elxz2WFK89Os8n0yld0d/
6e36TWUxj5o5VeCwuo1HtLxb3Xt9eLHJBD6yA1v2juYkjzZxoHesMf19SQxqPxqXBxkPS6TMxnAq
Wk8GsF5BQNpMRsyUHs3Piq78RELC8tVxqg6fSMMRakp7eUTPLB5tx05fu6oYGa00eRuSE6nvvBTQ
mGN16d1a7DyaVPKKfEWtl0ufzPqFI5o0yIyJnabpTu8DVmaPbLTyEyOEIlC15VtBUS38DVRzUJUp
u3RZnRcbnFh8gc3B4LTjd/i5LPLqBqqNpmtI5QkaiKaDejOYG02uE+TEeLk+wWjZJhDLD0qZPMwM
HndOvhShTC12rrgoD+rczJclRTREFjYiVK2yXX+o5vWZ1f+4KxavCAa70B+I7xYHJMf11enU+WKK
ej0AqTa+5gTpniBuDOAO9XIJGJMWEQI+GGt9yraTynaEfdqpu46Au7COy/oJc5PxTBjg8G54evlz
1YX6SZ9G2OPFUm+9tUJwjbNjrT+88VmxqQQP5j2y0azejD6bdprbEi0y6ERJ1QUETNVSIirJ5Xs3
C/FA/dJcSCdcAvwTmKlyHpwEsp3nfRhGDmah6zWgP4qkQQwWFsyRadfp06ZQwsAMpSQCnSZxtjfT
zhWp9NHZfuUqdc/1iJfRNKz2ZoKmAT7IUJeomjFIRQJ8UMNLG02Kl19aaZqHMmndg0o78SOvk/yR
yT9Vb5HIh8LKKTVzK1Y+3MZwKz9OBDT4brZLygrHGs91ZjucX2kKWpkMJ8BjOePW0nrLtEp9pXFY
LjAQ0SeQ03jNnJbpH7jY6amH8/HeleDMfKVslzNyhOSTh6rxYetverdN9tPk1I+ZKoa7jtwugv46
4MGYZFHxTNJxWw0JEIyWF4s7nuaSFrxWZiozOz4aeR4fmUn1RzabbCPQCpgSYV+34Mbr4+qFY6R9
XOtSHmq28NE0VlaEjEq90hPW8x6vYhs4BDlFXJfdA5VQ8tCnph7anW18KbMSMQ7v9vIqYiJxNqjN
+mzbhZEAcyoVzH9aerDsuDqNEkILSxyMMxDyOmvagR9THzDqalqACK6obkrhJi+ORuIzuM0mZi3e
dTEnSdbKUFbN95LJmuszVl+uhgTGxq/GygocYpPykkwCCX2uWZQFpZIs8N20HIdRjgNvx6hdIrFy
2+VJR4b62ou4Htnlo3DodiVtmrpcmSm5S8YvLmHVo+96LFnIwZJ5td2ECQK2kGfUoizUPyNkaYf7
YKTjdKDY4m0/yVYXigwGRIdLGwKIK+bnPl8S98NMCjKEsfeW6mx9rqZ87pzIbS2l2CnjOOTfV6dt
tQJ/rdb3XFxcbv/ZxP6bOmCrvNma/us64EyR/1X8XgX8+SV/VQHmH5YLNoAxJXcuWae/VwE6VYCp
UwWYLpWCxcr3rx0sI+X/Pc7d3DPkEONT4FDFSfQ3ygDtnxLfLbwxEDUwvmlkzbqIw7ed7G9D0y4e
XPSti32udAIggm3ZO4e2Nq8zcF+htAP1tC5BOZM+YQDjaupVA1hnqUrvhRLQofZckiijVCcBSq7n
CpVLb8YHNx41iKzGZKGh6UrZ3giEYjG9q/qJxdZtUIsMkR7onRldMCs5ApKhdVb2ZTI78UFG3NNg
Zg67KtQyzF9tZ1eanrfuCOsMwXKtz4orpQYPMYX3jKStVlFtsCGWex3sn3qpAfNbKJxpcRHxiEwc
Skaq3SOz4ILYs9h7F6U00qAX3agFiKk30WLdp1sMrffGTtNs+BGrLSMkujpkLWw8EI2BtEZGk7kP
RVfb7x3R46HiNfOXDGDeo0SnCwB1tZDtpJT4kMiXwW+MVOEipe/dFwRQHvOxTL/YwuredAHgzGfN
7X00nvtRLuvNhV2Y+Rj41iP/ia8T5ICHzMrUA5wDLRpywwuWDRiHfdTrnsa8Rhiprivy8jmZ2EKD
MKpADjfMY1E1InbTADjWiqweR20ULwsy06NO4bSX0lmfPMZ0Jy4pevg10xeGfJQJwBny7DvPg/WU
k+BrRBPTnoe0YhW7WDbCxWbRLjNzok+pdEgYd0egNdJ0gomgnCbAZAzd3Zr0V6UphenbHazcxmQN
D8G8CSrwSMcJ/P+5HKx1CrMRVaCm12ME7ZccCgUxljEbEotKvjTBSkrfFwXs/w6YjbIn4lgeiSyV
Hww8nCNz+fYZSGJ8G5WuuTRKMlaYTpX1YRmlPWkamjhz2Orav/4/FAxF06ti6W07BplaOZvFevLM
uj/lLaPT+lTFYi6b0BniLvd2eq/ccUVtzDeA42KWEfQ1Tf34z4n6P+msDJoi+p1/faJ++rH844H6
51f8daBuuKWNN6N59EjAlehj/rutsnGuQP7guMTaguDlvw9UY1uK2fyRDqJpc67gj/zzgNWtP+jC
2CaZXPkOzrS/uS/7hUD6rdGidudQ58zfdlKA4H6trX47YdFKK1PXNCopfnr/Oikms5Fy/XA3xB5O
jS5KFYa1S9UUd2d2r0K005s95d0z/o/nTu3FaYQUQEPjSOQNwPdWUiJjRuh5+kiSpfJ1dLZZiN2g
zzJdBu4+bKpEPNYO0YpPppkVOgummuzFI/JWV7/h81Obz/C1dYi8SiEbg5kVdq4rGjzVgR4/zXJB
tO9BHzc5EIqcbYNM2Cj47dz33Wfi0QeKTDJqSu2UeotNu6XH3hA5qWqKHaJ7vT0NZpIBi9+aD3XL
e1pXL8qA+GknxM460lFgmwUOba0hBBSvIzIP3VmtIwoMS42ZnmZO/ileFYXFNpz6iRCgxmq+5nXs
fk9QUTqh1MUiOqrHhro6cIWTqc+L7Om+Bv4KYk/QHRhMkmpEMNpeeo5zTU6ANFk77CaVIRGZc/lm
VG/yQ5U07ftSZ+jlS7K2D5Ac3GjmEn/H/2b6rpGk9HzZc4LOmV/WmBP0WzeHXJ9fSKUx9vkwM6jH
GH9gsUaXQGZG+opOck6idcqOjrtcG7M/p/M4voqkqhmpCRCcC1aEevIYNSf2x7DEM9LNGV27JQKI
tLCgoMssxcsyDVjSPS0/kUzxLcmaPjLiYnzm5BU+yNtqP/KRKvA6UL238144KG1cvd4TlXWfZPaC
rOlnQ6t5lhj9tgTWm0w7gPrj8I7M78QQrD4Uwxa5kxlMPskxEegVzm0LxIaI0Ef8+I1f6MVLCyw/
HHulQS44/QBaYl8rW8aPs9fYvgBYB8ACa68w4pDA22JvTuYv/f2DjvgJYgTAyoTwH1xRU3oBJNtf
3WHWI4esRvJyySivF2n5EArZFInO/ZaN+rSvJri0btotp6Vf16jtLOVOI4gzKE9+xEbcPFjK8GwN
GVQMNPt7teV6pLbPNs6G7Y+ZavtGs6KorK1xN1CZHTkX0l3PXG7HmMEMrFTx2PXMPxqrqEigh00T
c3b4aMcyuMBL9q0xzCaYLG7/JAFiyrhdhE3D6lbUw6acV8i+UKcyQjeU+a6+fNKsmhTWEipUGR+l
rEG3iLbzrUF5tVaUVgbBWKe0s8g3bSF9ECnafxkl3bpG3VCwOPbF1JH4SjAfcFJw62fbHnjjx97t
QoMrDoGpTVTIBJPL8hs8AknY5xNGANI5lINeqOOdncjsPJdm0T7aql7VsFfJnG2pA9l30XjFTuyI
QCPO4hMhSgPEBQ3XS0Yoz6kek74KVoMY7pAHq6CzQ28ylp0RqPE0PTKX14IJfAR8jKnUfNZ/6/cO
3IsaJfi5TuOQ1Qd9oI709gOP1hIA0Nz4//xtwRyJefipdd2MbYVsrZ29jGP6kzbS412bvU6C9+ja
+YYQQSDf5mlhoGGmcgeOQD2ntVcRR++2Qdop+IAIsUFzPRPsmAMCJ9Hza056F8EOiRJZBrwZZioJ
YrvOiGJPlnt2lpmvu/KNOa73gglkuZW58pVX6lWHAY7hrGjYvA5kY3TmjWigImS2nZ9rhWAC4RKz
oLfZSwVLtvFZF2dX6qkJGeEojRDZlfbYVfHnDua/CyDH8C6tWTYnzRt2hmNMF2Yb7Z25nPJcmML5
qldWFoKQ6bBTeT2I9CTlNSZJTI/ipl52a7mqBAasDVbBAWwxgNJbKSA68X3qXcMQb99vb21BtfdU
ycnYxZ1FGd6V6d4pp8cyNbMoW8Vh1tRUJwRdbneJdP0VK/ITO9l3nPHWwSRp96PXxRNBW+mMahL1
OlzSNxs2q49aA6uYMR3NkriOYtQMgwTedvgZoz2LcmVQzojbUjyDoxbWxNBG7SaVXhM32cWMuMEi
r7eMKNIHqajTdc08trLr6IRZvTC1JwUK/q+OON3UE5yaULLJi3MDLyd7rtX6/apguHSN4eqNnFrS
wMPh6YS+q8NSH4fCBOIKPXrbvt1HgEl+4TawzU3iffi3eYduWfbK2nlHCPAxkv9FZQrgVR8rKW2R
qhgDMSY4rlqBIyavmpKsCldHu53lXsgqbw1ZPHmhGLojcyP2HEr7c+mcz1CCm0h687hTRZttgA0J
hNkkd6Ze0h3WuOWkFN33qZDXEovAWVsQYEjWekEJu+tBpzK5YCRoolpd892cDepRWpZ9UHAu+V3L
QpS5Rha4CctEOhEGM0VeQgApOO86m+gRdB61S1OQFsMXcFXF2WpjxHqMXPzYYMHcrrl24RkQOBzM
NJiL4udol95uaeWXBMYtFG+QQn6+WvEVU2eMYjPn6Mcy842lA21FOfSPcaHHQco++TabhJemm0DW
VpP3RrN+tl73A3hLuSstCoZpMV8rcnQY+4nupXT5VrI32X+Py/CzH03IyQJGiMkh6jvsdh4J282f
PL1pj6qrywtZ5nwMTvFlrGI15DAld6vJpldAMlwYg/GcZf/F3pl1x4lkXfsXUQsCCODyyzlT82z5
hiVbNvMUTAG//nuQ3d22XG2/dd83vWpVl0SKhIgT5+z9bPSzQ0R/KdU+67pM8k+Czh+EFvgRvVPI
XTp4WBkCo9y16VycC0ssFvbZWQ/29KmFmrwaOOKuxoDPMBJfsDWR5z62ppjxbrYVN3SmfQ9UrCc6
Z8wgGa2GLkufee2z7qIbS/++8Vx+FuPtnerJT8n1uDbyILrp23y8dqHvPHupvHOlJNwjjy6XQOyD
3fsRDsc4rbduG3Kj4yR2HpihMp3jRLVC0rd1Zlx9SJc9TKL9ME6EKi6NKAk4bR1V4tUtdeluJr5n
CE5WdTUwDjtgw/Lgyrn+R9hN5nNv6s/Ey3ZXs2njhmbgORzSurOv3EIOW2smEIiVte4G0pendcDM
nnHiEkxbm8VtAyH3doR+b65ZNQ1KDFEjzHDa/GurbHxkvKgR3ymDjMVYpuSe/pLLK4Mnl5TrNqD3
2dO12EyRfQcMiTCKzjyHz5F+oL9sfqILeAJAgD4qreJo3UT2a84x+K6UifhsRalRwD2jk7ky0GYf
67GCSJJkMfpn7U76s5n7+aau+vYO4n5zJArIu0CSCharlNczChB8gZ23GdgO9IEspJTHWQ7ea0hX
bR2L1rsKOjd5cmvlAEpLXMbGY751Exs6fFXPUMEbr9hWqKVuFSPZhIghs73UKMoAYYVYo+GI9diR
lE8gwaDb6arkRLqPLIX71Ru7nUUq8JZc5XbfKWnsU2Qlxb7x8uSJ1Sx7YovrP+SjNu+ytAsPZuol
R9MdqXjDRp6acjCYahjkgQAGG/PHSCTpBIJpKjB0x+oUGIIXIjaRTzDsDE6iQasaE97F0dYp640c
UFMTBq5uull3TyYWr1e3Jr/FbyvUvmnaXQG9UQ+V7aqM969KCa9H/ZsVLuJWqqv5MVAdGUAcH9rx
PsIrEKw5JxGdCFbNXgze9TRssWt12RkgAaK70enKhzFEY/cB6luCutXX7Kx+T6hmOihaH5OSOto6
gFgupZ3Fz4M3IsmvvP4un2kkbcDbGxd5qZNnaI3lTqHaInB81vmRpBBzg3UtIrzCyeiftMVYPAEg
xCPMf3rAhKiZdAR32JjA7pdN/6ksymoxX6c72c3RGXEZkmJ+aDqGGENxj4M0Xi3A1/3oFxnEirbZ
TQUyvSrCjVUbc44kQNXubqQ7fZM7BCpt3DkkbXRIsu2QWv15Uc4YTklnOfREMlyLGsT5LRIdVV3R
+aBJHoDub2S2JsJYUCwUdRxMSJz6XkAxeKXcTPweOr3XjM5d1UUyAxfZT5VPgwpld1wEKzzoA50R
oszWsiWzkc4ZMWC4lVlHtc9IoKLNduhi6T4taqV+M4/EExwQ0NfWJ2wc4cY00jA6T4Zl2sEjrNIt
zj56eoKG+zqjS87qQ8rn+dABCO5RWd/qpuMsYDXGfnYlcSDdZJyIY6iPpFKnm76zk/M6hQEYit77
WqjK+fwtRERhTkv3uqjv2ywIk2egDv26cILxouN9xHI8z8vcwPe/VAwbDpIBAKamDrVKkyjvETm1
uUUyNTtb3AzZrhXt/GJSWJ/B7lpMdvll5dXmvuLXnt7CSeo6qT/E2kGGQFuL3ngyrkXh1Bs3tpCK
W3EBmIQE29VbVonZZO1eo5uhu5dWl47TFBtGAs5DSxW57TRwKCRZ6TZir6M4bya8tKrb9rl3NOpy
2BDNOdx2URLsVGaKF9fRzqHIVL0KM1amvKp9DMRVvIf6SEpV5frnUMCAboEVGj/lgTHsc+GQShcH
hK6oq0XBs1IdaSi1ENOhsfKGUor4xowjrV7B7x23PDdkxgBh3TZTxvmGhxKLcJpg7CNeBLEE23io
jewjbu56VQVecTCS0N4YIztJOeJTJVa1a9eGaUyAEGx7V4VOgQPeM67eUlYIxjn0OssvdNaDFYhK
G5nUkrmST3H8pa6lcxGGScJC2xBVCInNIbWA8y7C0ilHZjWrnDC9rBvYdMbpJu7M4JKuX0YsbiIP
mUzcLXMQFkyEnqfEtK59dFErNB908vo6emm9Mt2QlstEsLYa/zIzGrXWhZltrTx0CKwK7OcosBb5
SQvMqEji4pm0iufGZvgUD/7eQddKpFo9vJqajdVPzPlIwm/O/UNVD4qDPAyNsGg9YXmABxDJjZwh
BSJf2g58WytR6g8Yr8/iCGzS3LyWaf6hTSHn5wKrxbbvyqxaadveYokScBCC8JQmrftCpESIiM8E
C2tPlrk2So0MTBG+20eObs4rmZY8La23t8zMWwvlJOc5eUrX9B+I5CT6pfe3Q20Ol21HvZ2aOPCa
pf2j/bY+Bk2Tg30c5kOU+uaXseSIlnbpcCicrt+MRiNu0s6jI1Crz12su5NXJCSS+5l3oq+1ieOp
Pvq1pGcvjOyExXe4eUu5iZLmE+c1SrGpXFiXc1ocy74esjVjrekJTxTpvMN4YTNVfKSUuk+w1649
1XlnsbRHZq0zhSN0gnCcmxY5r6FIk+o/BlZzMVoTSpVUPJYGS146OM6ulgpEFJOGp1jjP7EbIr2Y
Zgxr6Azu/byQN10AUmRfxOeJUT53tcckuY3vlLS+2qykuxFN7qqM6vIursQzmrP8aA+l84raUW3M
SNmb2igeNRONr3VN5tMuKn0kU3Q9KL5J2CFqQeJvnjpSQCoEzZuu9qHsYhYmdmoYGAYE03jbWNZc
oYMKQ9pOqAowIDsT3pSisDjjaHcPZSa4LVmw0CXYLjoasBceFAUVd3jieQekmakTsUmrkWgH5hhR
uOGrqr2LLHXrq0E6FNYWrg6AblkCCEXMMHsHP7faLQKF+lIgCz7yD/xfWel/FZG4ddKKxcNP4lNQ
m9lpctlcEQ19DrO6b/aM0pkWyt5BuAW+0c31aU48ciBNC31RWq5zRt34tZZeYF1G6ynoSVCw4Izy
TlDlJZa7Fzj811G7RBKRkDmMxGf0B29o4O3OJ80Dv84h+JHBaFwQ20Ktk6NBTBvvVKNB3aGI+J5c
VLu0/5rAbNdAZpo1lSnkX6dB1jDcBGn7yniCJ56Ikm2gy5vGWQb0xeQR04lQ2UOk8C3XyJsL42oU
zhOq/PYMEk69GZVM1lB1y31s1tEW9DWa65TDmXL79lh2kUnngqQ+M3Nf/5N9lIYjJtZq+phFJEWI
Dh4OQuhklXb2p9AdrDtgwBm06WlU67dIJLf1hjvWPrECSEbejdn0J9XQjDIJAkeS5VzkyjfosyQJ
5j8zy6CPlBdOl7frcEZkvBHJiBjaQ+DorUgSzE4N+6MVzNUuS6b6pbUIEoT9bhc4e+b5M8y0UC92
feOlkoW68szcOKRseGple57GqQ+qzcs4IuHcTJHMJdFJGcjjbILBPlFn8WpFdfGSpJZ/hZA6vGDu
1X82Evn1WzRTEBvtqaENfTNrInHdxBvL9X/imQQJRfOl0n6FJs77dzxT0NloZedA7harpYfkguSo
WiSlWie4H3dJDevNMUPj0kqUi2+QzeCQhMP9FLkPVAjut8CmqJm6A+/BtJXoijlc+Y8jKvgVUk1x
FxHSvEbbeOVbbQiyrjTWKep8PGhLjFPOId04GwVFzflbllPTDehSnaDTu2gJdGIaJvuTU7L+rGSH
uXL/S7ZTVkhrVXK4obwbq9pdM+JXj6p2mrOm8X2IH5UXmKseZ+h+qtNwPbEuPMsKc9flmLjmPaGQ
KCB9pA4wiTp4xn+bBuXx9DRrsx67/diUyflc17XasGEFq071ERUTVraVJboFh9AtlRCrzPMPMVFZ
n3aHGhj3qvkhKypa+E+Ob+s7t6/hh5ZmVssVxzCfb8IIHnPRRq+QidNoUwJL1cz5JrD6KA6z9TIH
3M7NEhyFIyMmyZ0t+l16FCOCm8mgrAdNbp7qTHbgrPpxHyVhc6ORKT2lKRX4xsX5zXndta7bprJw
yP0nX4q1rLrOZ2N4+pYxFTf0ZVCN+RdqMronkibMSxOd0H4ZIQccXlv7Bvmnh875b9KnutYf7oSw
aYZq0fOWViXL6gpaeymoGeN4AWq8C6GyVRCll3T4SRb8JYRK1QXgr05F6UZn7fUcAcyFPFWLLa4+
fY+2MzqleHDWZR5PX98CqkjhoVCbZecjSCelKg4IuyNJJyEdR7rVbjTYdSOSuNns4W1z2CG0ndTo
fW2MQFtojZ6pUDPGHM1uW7cyOwfKWAIn8yzzvJqr8QFmRqdZZZNiExuMuAFlvSUDGjd11tSX7jT6
hyK2SAgaZqT5rems7RqVCo7csbvwl8grurcwy6qxvjep785V1Yy7vqP6p53p0aUx4ltowWSRLuFX
mlkGupO2uOi74LPB5BN4FUm1MnY7YNUkYQUDr4adihjXvn2sYsu/LrXUxxHc6UkaHjJYGeYbB9LI
tqdiXNNvVqc2DvqLt4AsxI6fELNa2yGczF3qTy/RROSdcDJOBn5KW9GCmLNp1PRoAAzYeYoMvrcA
LTiX/j4e6nY9oOv+nqJVZSUa7wB+SmxrC8kBRo+ORIeNYc4op3MHIg5qtsOktJzZyNr+2vcq+sBW
kOebH8K1ppjNBn5DBd8Iw+U5cI3N6DK+ocf6PWXLyvwZtfB86WYz/94Mb1pbT1djV9IHHrJHpuAf
7IjFGpvkNnHAINEpeQlKBQouYuAxYj7dvIVxlZ5R7QQsxcNIiJYTpbezj5GiclzswdhocIHOVzZp
kJhJm6e6bdJrzNNkfIgDhVW3H2CjfPx3bpdtYlw3Zypk/VN4V8FA/gbUzk1fiXxawb5la7eWg2Cc
G1c+JhmM3SI+NiUoIGcwXh3D6y+INiQdmvV/9S3cywmcD6BcelB1+nyocRKovHn639j6/zK2Rg+G
POe/T63/X/7y6aX4SQ787Ue+j6195y+fJgl6HDw9qHiYMv9rbO37f4E/EDZUBSTx/O8PY2sXObBH
+5epJcEjSIL/Pba2zb+E4ImmO0nJgk/qH+mC3rs8+S2+vXwKVEbC/CUSK7Vq4bS2YxwCA9sCjJ5p
PvSB097/cE/+hrrKoP9HDfKihPY9BM/0JWxavO8dm7PVMjiZB+PQzo51n5EfuCFn1b8qxgFG1u+v
xQ19fy0AFzYDeCTP8k1d9aPQie+C6RK5FofJqoIrU6rhgogy+8QwXF/XkpPmHy5oW7/+ed5iknVN
C0GXTSbIz9oqNiMXnasKD8kEuW8VNlV3XlEqVKvKKBh7+8EItNxHw7DD6jgQGQ3ud9pLwqixA7hk
VLjDgIWWXjT6ozRRhwADKXOVQNFN1Yk6b4I22L9Ff4yzSvYFVntsB7o8TYoQkDwjkyA3VPfwFgwS
DGR4QO9PLsMJ3jyLF2kUdlTG+6khyzCJ2mnbdCRmCMOZvwRpMj/GmaMevTq6MMHibkcvZ3Bd5+Zh
FnZ24ThC+us4tfsb0fbF19meq6vZHtMHYXI4Lc0w3yF+LkmZLIb1Ylg/mFUICHxuxN4faCKrZhq3
IJewpHR2e+ZZXXWpah8IO7mCL1gmjUMul5xzZYyHBhwhkmsdhAz7DVF9RgFcnMOd0Dcs7XG/MpuR
/VP5DvMYwRaSGcGYbXSsvBYR24ThtX0GzutO7TnhPcifS4/Q1zHkOV+biAhq7IdF+YmAhfo57SP/
KQ0ycRsQnccR2GyD15STOlP+QHnITRk50KlOE8hRA7NXzuJ2/CmLcx/xV+nkV1AaGVBK4gLPvX7s
GZCV46M/LczDMFEb0tJ59lKKFVAaqXuV2NZtrBOT9k463cZNILetZarngj1vV0HcY7gGO2KlOT+8
qqKI93EZf54WtQOhI+5ZBBCBPWJ242LbcnNixNUXTV7MT44tjBu7TOZzcw79dtXSMib2fTAN3Igp
k2gDnYlD54aWuukQwVeCiZ+S7NxMo/41amX3KbMWy9sc0dXbGl0SnLgFUElD+bnpcshyo7osc5Nd
zMtfTRtWtsycs9CgAMqy6CFoCaZswjrfG1S/K+QKet1qzieVcMw1jUPJ8b07Sw3lEOHSRdNamn76
4vrIQGbD+2iHvY34Q9Kfoz12G465OJdxe+1quoArqOvOKUClxpRADPCMHIFYd/iiC2AWrjK6i0yU
86dOg9jjm3U/1TrLrkgoFZts7rrbhon8uuz8W7yGybZ35w9GryDOzOihsbC2l1RG83YM5HhXluDx
aYwP9I1xUdOP9hAfiENCyP2A6yHC7/mZaQaH3HDol1yJniF/vpr8GsfCTJcJHlmRuVt6sVNGG6Eh
/8OHD6uPeWBSTa1jhNImORUotx8zsCT4BaiRATZzI6pm009wSO4dlfoRxxSLKdgw3nv4DLeBxdwI
ExehzmsEjsA83AbVAx6LstzTVpLeB815Egb+lAn3WPhUnBv0dBM8wbRNFr9r0cldlI1zdDtkLv+l
XSdDdCkbJnqwoFQ5XkdEyMMFp83UxmdBaAwVAdbh6D6LOu4ZXZtlaNCpVDoQj2k/Gu6u0TD2Xz28
uRZNZ3onpwykSq/ukDaSSr+3gjZ7Ntw6uwuWPB1lLlzcqvDcw2B2+aOH/ketQ1swtxsRQp7gd8Hp
GOcBdA3BAsHe7Wz7NIqwObe0dg+iMCgjNeIhKJhzYN0L0u/SVdss/9oLJRCWiUARKWi5cmQsQVhj
pDxW8EbwQTrkkJNs4hzr1iTMRxNa0zHULznJoYJiBjtWZ43j0PHwBo8cGNlW+KWXwJIlgqhsTdq4
xgRT842rrRX/1OBuvaMBCLnHLY2eVN9hLG607dRfHFAS53yQJNohSYQ3jnd43vQyysEITWN19M08
uMrdRL7kSME53OaDtQtbr7jhOMBxJvMLPpsBtxzJl9GR5uOr/NFmKE7ERirnjY+0/S4qEMjSga16
hDhVBkolpsr/XxX4f6kCBcQs6oz/XgbCQImT6KX8URD+/Yf+VQiKv3Dj/Aj8+HchGJh/OUgXgx8d
Y/8ShPt/EUtuCojbtjRtdyFlf9cvkiQJwcu0AXuC8aG+cv+RQPxdUIRAGU7NZFMx+SaCBHspq35Q
LzYaB3OTtxyksPZ3DeP3ItEHmkHJPozNUqI1jqcCi01mGSOJNJhWNbAfLL4tZv0XLxlKYW0mM7Wx
SLo8lZNasT1ClYtEY+SrICzBAwK2VO3+hzv9N8Xlu4JPIOB0YILgb4Pr7zJ3/vmT+y1Y0VDNuH0j
U99aTBrXLv7Wc2iF5uVoTARX/f6C6OV/rjG5pGNalsdhz+E0zD37+ZJGkts1jOQIqVZwXnWeka55
ZwmVSB2HlR1+ptEcLGXWz8GIdRzYsDN4Dr1FcgF2bkTS8jH0Eiq8efC4K8B7iDkTHSYzv0w8e1uV
PXlMaO7vc2F1894Jy+osba1QbaHEw7a1spAza6OaApS57stsh56Ze23IQd/mMyQyQYnw0pU1JPW0
8blUQFpYBGI5XDKBXGBnK0a0hIZJvhGyb7q271l0jOliYkx/DxmMh2C0ScYgsTeBdWwEajt3tYW1
D/bW2oswWIHwCFA+UnXqazN26Nw3cSTuLcAb8yrxoI+tWpU2zzCjNLvKyMfQIvE1jEtRP4thzOa1
rEQTXyFX5xMFGAKP9DBi/aAaN54TOmiCxR12Unsm4KuIyzkb2e+lN8n6g7AhTZ06xdTGi1D5Y8uC
fn5L4LW4N2zgnU/0qbTx0RYddy5pNZ9nIlWpOlJ8EgAzqIwfCqXBpXNmJRESloxPJ9IlnFjPDaWO
gYA0vg7RxchVpcoi3jj0x+FMZ6X7kpKw8IhqN3gcesWPw8wg76hJ5E1MBty8Nhk20tyeHL4F6XRd
+yEeSSY5cBZZxupVZlP6Jza3JTFyYsa02zXz3QQFjCAo4QrrLJoxTp/m5StBNGszP0oyvj8CtM+C
xmCynuQdvomZ7eYijsb5xvDNWKOb4eW1IwcVVwNYs9tyAOMlzKFIUTlLb/RIqhf51gkX6BSnlxRU
iJ7uZSe6S8IhNHPiFIUDhv++eonSzr2Ypkg+GuyHl+NQ59dgCaIXgcH7QK4j/bOEGclLGWXDUw36
Wu+smUc2HjlzDePQLceHkTsO2i6bTkJLlGtAAoJHgxqjuxEJukroCR6PzUBIOyIrJqzqii3OtXcQ
4pA1I2KFSjuvJseP0d+lPJHi84guAoAAbNERVeHU18/8Y5F+rfWob5PCtO5TmefgXyOekVaUTPFi
0Kr3k1i++ZyppFwZcD1QgI4z057ZQx7MneHl8tKSlzKrqzHctSazyQ9tCMYMATgvAv5zbnCCbkbu
s9yszlzqSAbGuiWOa0iJFExDoa8dfPsHYNQTxJKy59Z7Vb/MlIgVn+mitST3ac0wimkAczk4f8QB
lXEm1H02z4bxaPQAd847oQx1PemAT5JPoO0eZpqwwQNI2SK7JURcoZIw6FmHAzXOPCwZLzPZ9jPt
aZhlhHyPVAZBEHEjarNQhxCFjd5Bk+PtqRtP2Ou3BznTBl9cZYC5Q2WyvBQdw01Yx8whchbziqlh
b4AM9C0/lh907vcC913AQuFH1huQYbQuY4mYg+l0wTUZZaX64IWRSj8qS6FgWLl91L3aIUnoT4oV
wqKZHQISuaqKspQ+0SNGGGw9ToRAcDKL32TyOJ3axuM773JlXabdbOsnHzFN9sX1SiGIiJtQem4L
Jq3iqmD/mXEI9Wkkj2EJlh3ea0W0xTEWNhFerrXEbxpJZH6ke4bfN4n8y9I2gw/u0CManK07D+kZ
oJ+i6h+majK2GTj2DQ9Gu7YRbR6JmqDDy/Q8WxXJMK4s25qAUHqFeyCYTY7nlZPS5SPl0unbnVO7
sgT5Uk9hySJTHWuG0o+ti+LKLsyPBklsqw4hKkL4slslwG38g5WJ6FPeht6XxbZM/arKqy6X5z2D
iWmb5UrfyMqLPqLeKrcFm9SGVBb7lkzc8qPlxMVOlCZpcIzdQE13nroOIo4hHg1pWNRQmS6SOsof
RNp66JvbbjcvJzhj0KAMVDRvyYRlspkjq3MJINv2tANuWNbrj2DY47vBya9Hz9TpXjWts2umBhUn
sTB7pu7o5luZP4yF00Y71ZULfoeqIM+a+ZRDQNnRjGJ233D0JLSLcLVksKt7Np36Q+kiotmkc1vi
/zGrpxhdHbe2SAJiIFw0DBKp3mUttb2KCErbRCiav6IuYTLTY7sVcxrtODCKS5fRvLOJTbecVnqi
HNi0SgxnTcs0zM9pLpAUZldHL8aiGbnWTRpW9d7UMfBQ/sYPKcIP6H+gjI4l8UjDdiq8/rLBuXAH
hkrujXbOdq4RyLWRGrO/myYpL424a85YsKeDWZbTEYBxcJy7bNxOrSLgXTAkakgFOMRlK++HZJhf
TTNPUVcFM/IlBfTy9xXKL8UceEY0xt5bBJeNJebn+qSpChtaRB2edAduGd0JqYujzSbk4KGHzDhU
Z5A21eH3V12qnh8MMFRF+B1dl24mlS6p90vV9EMJ6YRz7MUjoEgIT/Vz4iQsDHUnqDF+f5137ba3
68jF0UMTh66l+a76GmgR9G0AXxnNyrKmmoo1u9T1s6tDFox/fjHPNGnrUSDj+X53K5EktRyGJdS2
nGNiVcXOsV3iu9EuBtvfX+rXQpYIM5/7RpPUop5/V8g2UeDVhjblyZaTdflmO3fHABSO31VnrUcw
3j++HiA9Qes5MGmU+u8soRZ+GLBC4ChnHYeP37agMsavyaC/pRqB0MTt/f01l9v18zOydIAxXIml
QftLsU6Wj9MhP3ROYByorjwETIwgA6KkVogL2AMduqT22kDIR0wtkZP6Hz+kvkvfnM463Bvhmu/+
6Kp0GhOirDyhIlKHcTRsGFyc93//Z/76KnAVmMmBpC28GNN+fhXyUIwc+Ft5irpYHSaSnfaeP/0p
W+7vrgJB0kcszjzglzg12dkCiwx/y1swugQ3vhaaFI3f/y1/81i6gWMzHeC0w3Hz3R3LFn96jVnr
JDCV7DG88lAM00hkNonr1mVX62H+w5Hu1/WLNZ3VhD/LWaAl725fCYxkGnPpnIwqlB8sRNWkJw+U
In0OH6j0JxRbEoZ0+Ien89eVxV/8BIwPTCAUv7wRAbg8c65dcUKvF2DLYJ3siCphSij989/f1b/5
E3k4PIyCvOqond8tlh6AOi5VCKxOtI/gm1V4trr6GeUfK/ZygtPLU/P7i/7d3/fNdW4yPnLfLIw/
rNCDCTIxZpJxymn3HcqCUPPc9OM9B50/vulvIV4/v+oB3Qnc784b0uaXNy32iVpgPSFMuSX/IbUK
d8S2Zua3EGAUbKk8Jtt0okzWI3Ud0bxTezk0gw53ZAQ6HC4q8oQj0b7CirGpOmfm+td+Jmkw//62
/PqEk2pme7jGbRDolljesx9uS5m4YzKBDj2JwuZCSZgwGNAG+yUZSTxqaUBZ//tLvuersokFpsdb
hWwk8FG8vVvso5x+ScgedzJ8g1oXPA7nB7Sq3StUbrbMuA6X5z1NrMsGN9bzMLizhU4p0LdNK5rF
3NTPzY4qKdl3E3TEf/zWo9dz6QbxMrBKvue/mrR+58HnrS9mn6LbdNOPVkSWdotmK1mNjfmnNs4v
z6ZkhsbbQCuHR9R5f8EmaZeif5pPgxM6Ly1DiXQ1NSWPqa45jf/+9v/dxegbgfOU5Nr9sgvgHaIP
3wTTSUdaX+NdDc7NFvnVyjVrTkm/v9gvyzR/mY9h0zLtZcdz373qCJ+sug3N6QSZnINllIBYXPEi
ckr8/YUWRMXPu6tkuVyKByRnbOnvK6McQYKWtTdSQSgGJyZnuH5t+G2XPYRGNbdnNfJGmNcRHWlU
8vDs8tqzyWbKl22wavRtzDQNF9LIYWndWnP9TGSeOpg0n58Dul72zsyX7sfYZByOR8Jlr7uyCqo/
DXF//X5AVkEyxrfqItV/XwolJaMUr2jbEwAIfzPi7jorCNXeRybu4t/ftF9efqa/PAMOSZ209Oz3
2xtKQ9ENDA9PClf30RcQd5asqmBrCF2dOaX+Y/9w2b1+WBgdtjXPF7z6Hh5I85dvqZwL22qU65xk
o50vUorhhGgoeHxriEivpavToMh8qLQWf1jpxPtHxOHKRA5IhtiM/KmEUDf8uNY5ORHkzpikJ8ui
kzRvzBQFX7uHf9FDpRoJfvkkrSxzNkPVWu0l8XO8gTbhlJg8J7LW4blOt2Zf0EWcs6Vf0yhvOVgg
8JqxDPEcqQJDw77n9197OAwI06tQ36EwiDKGqplvVzdu2pICvjxeAMSoHqZOWfUJ0RCeayFbfe2O
mtYYHhn6fhmNIxLWmwErOAYHAcjVNDJEwlZW3Ix0Gy6V7Iy9dhJ5XU0YgvYVsRIrutjlvDI9UsfO
aUub5br13D7AXqpIsMoQRawJkZvHTTU1xKGBLjvBH7XWDtEIPbBNi9lsueqbxMUrjvN8rF5sWEAV
7wx8eUjEtZVbr6PyM5riRsr7Euh6aYYCLIuvh0nzz57RzNVRVrQo94EKwvggMb8167LBzYGgz/te
fA5ZSOclwAGKw77mXYvL3J2+0i3H+JBZkeLgjj4qyI6Rb+jbGud2fG3jYKzOCT4aOmROLV+IQM+o
tpVV1NltNZvsF6rvrGYHr0DfYm3wzyMpF/xAbbWvEHf5K0Y7decv5FX0zoVqSJNae0RzhittJvwg
f7r74o583Lsa3wJJyiJ1zvHUU7pXdU9vLsk6QqIkDsTFczHRucJ3SiPcLyYJT8QO+Y29hKPxaR6h
Ljc67Y07XSVcuslmdq3AJNi7WcW53QIKHdEw31oJSQVMUElFv+a8WikEtd5Yrw0jcY5Iu0nz2fQd
7M25LuvF8MIS7s4RT1BZEgi2AjWTeMilQms8xhpbNvvqkgBAZg49Lb/u23mvc86wRIAFdBkj3HTq
3ipdle/9xOUBK2NfiksjUewNb3UAPfsFRBBJWg0xCYjxyZKePZ3BrdMQ8+ap0l+DDn+8Pw/6+lsL
zs17Powda+veIZLyJQljoDMtU14yDt9eKylYWwj8s4+jZ6f+S+kmtN5GEJ33lrZiQorZFRt0zg7L
uJIuT1HjS05mce5yX0W79MzttO0/TUk1Djud0If/NpohtOQldO2lkIgcajvQk85LYaVLJ1bRnl+9
yUywWNCBf9v+PInk/zqmd+Wdux7ziFVG5mq6qwiEBxuM9HAmf8Ng0pCTHTQegSY7YGwDESU3uLL4
IBaJh2pXo2O9LWG/6Y+99myDtALPzbJbvwp0f+Hq3LqXaVo6616FyfTFN5hkbFO/Ec7NZNV0geOJ
2tjm/UO/zH7MGAAhLZFsy7PiMM3BHoJH1HuiMM9A6rmqq2pUeMlQ46sLQwIu1gs0LT3lqqVbP+U2
Od900GaflkTqhMShmZpWGx1yWL6EYfQQtb7t+P/DZv0Bm2W74JJ+2H7/a4zxj3PS7z/0fU7quX8J
KK22hKbyll1EtfSd8+Lbf4F+YaMOaDMtyQRsrN/npOQiLMM4pHdMLmlp/JyLwG9jX/fITxSgLf8R
58Wzlg3yx92bwp3Omsev5FOAjnl3WECdU1UV6SUH38eAPa6Gyl8rk7ByjI7NeTLaYMvDj1NJtPCK
g2v8YOKHWlOLVmdJHPWXdiUZxin8+7xmVshEzvWv4ymqz2iJ5Pdwt1h+qZKPILvuwwFgynrqmxd4
kTgdNljxoodWGeXj27iwLkaWkEEY6tVdZoT4bYNzZ9LuC5gs1lgtmHvYNXpf9lUYCJ2sjC+Z9vRD
ZleF/sIwI/DSU9JC6kI9v1VFSy9fp2e8y7W/l0NY3o+2E3XpKjJ657LvKKI2iC2Me8NxiU2a43LY
gqalDddgN20LJCYbmj/60lIaq20W+2R15r44a7vB57YAhD9Y7I3naW1hqcokUEYqlWob+uPo7mBG
gqJpwTCjeTiLlsGF68/OxlVO9kGlLRoMK3Q2BpEa6xzz++NbPYLIzoqOTtsn+6ou6mvoD6ZH4CfN
OlMPxjPAMWgm5OU8xCa9fORQubNq5qHxHol0A7rvSc0sZlbLEEejlWp24du4xJuBSl01ic1RyyBi
9F41LKx9DaJi9f/ZO5PuuI20S/+VPr2HD4bAtOhNJnIik1OSIkVtcGhJxjwFgAACv74fUHZ9kqpt
l3tdmypPVCaSyMA73Ptcr5za1/dSmp7Sevq2Jfm2s3jfMYUFJRjgs8l6+lbyl+3qwB2cVUElSY27
pavlYPeHnrLHAXbIShATC4+oFNv6lo0Op+177UuSJPXF+19+Kz5iDFjsf8ea/w4hCj/jOrrwz+06
BiXekqcDz+74OQcIzzhvZHwxKLGO2gjttaJkJv/92/qxHqg8rdHgKJUB8R3cmqydSeDgV1qt5MuJ
nRXPyyF0Tk46uG/tXHb9QZAPS2DB3C/XIQZfrnOdYNisgXieiIULYnDFn9NJttLD+qSn0dW8gYkn
A4VRktNmVSqmAnwv75IYChq6JunkJAz4JTkDfsMzOFblun8bYjM5De06AkowNH8hT9PYZsXC34t5
/WPTpuPpXeJ+7rYNS5We1Nv32aIIaqrH2VsvPlgG9m7L++5PTqvC8r0EE16FmGFO+bW8j2AQchtb
YbRcRDza5n2QKe/8/orsIKh2lEGjMJUW92YHp5HnzboGnnBLBltHuBQKYrJ5XEppiTeQbTyERUIv
4a2D6o7FPMmT7syiED2geEhyRk2F06XNKXMy2a/EeYYQnZ3x5ydOyWXpKqBfw4T9gmhfG8/v7xIE
+ZgceRgDrqHa5826rUclbhDvdhtKYsHJi+zBb/feRC0NxocqbpiQz++pG1e9AbAPPpN8db8Pmrz0
EJ3TtZYNfx/qjPYbwwEVDI1jdigaUrnI/ewYZL4XiD4ouaNgw0roedeWv2EB5o7MPYPXqq3Vwp64
RlAdGhAHDYrPamb12kLLnv1imKIhtBfUwN50MaeAHXGuWd1yp8H6QMAUcJ/WlbWh5KRWD0hDbN1A
b1zb6DCZ2mA6x6oGtEAYun/rmX58nYc6fKaextbssBe55Kkelg0lQPuKRafHpZDb86PiLj7k2ML3
i2OtWa6J+zBmQ/85N5j+4xPka1GG5fwYeAaVsC25sW1A5FwMH8DZM4XB1QHmcABaMSTfDhM5jJEb
Mi/f8pFh61yFcCBYQv9zR4Y6qVx1Ezjs2fHebuy+EKckycWJGco63ljn7pJs2bM3do3iBavpbrJc
sUMQaCdIMJ1pY3cxXptKivbkzJlzaMoghWbIE+OhxipwKVWDB1sVJbkUfpHa5Mcs/t6YpP4q/Mq5
iuWQHXMVWF9K11+eg4SybM+QPz93ePC+Ot08PY2uq09tBfQI/SdL0Mz4IJFpPqeow6O6KzDilYRr
H+iuEApQUqPCA3RECGS9Nyn1d3ViLl8RhBR8A2DnXRNF5hNUA4SdVOIldl51QcDMMMV+tyX2yDqN
iyxuKkS6kTtNWCjjGXgfk7eF6jPp6OjIynXdMBW7JZCKDG3d6SucNsFtORkX4gZITjCRdUvUcaq3
ziWWkO5hWRO5ib89DIqMbhg5pHWvud3TmuBdrFnetZKcJqR71xBqxwtmHgwh5Bpth/cgcFg7zrkt
sFt8iNFYPE9pKR9J97lPXdVdUA0kmwls7yVmlPBYExxDFhdl5F2HqopcP0LJzSQ1PyaIKa4FieVL
YnsvI9DXQzMTonygl2pCvh9t2R4BJ6xf/Ok4tyFNUmvf9z2ScY89qLvDW22epzU5HS7iYD700I52
M5uGXZlLa9PnIDjxSQ9puysnE4QCyQfTp7idq3LLzoqgdvM9tF13JQHuhiVKmrGu2QYojJ9sWG2v
GSMwuqyM/PdxTYKv0DiclOdwV9MUfpp5vF9P5TjeDrb5iTa3u2n7RWN8m+bW2/p1PJx7b4HxzULr
UYeGuNZzbj0Uljf8psQsP+n36Pr5PcY+e4+0JyuNDrYscCx28iOi2/ghTS0IYl7BYAGpDqwC5AUl
kGHle/Jq7B3jTsoBibTtQEvRfvW1HIh/6ZYMJ5irMUtng3oNMi+O0D9692EbuhAhpwTfVJ1W3QYc
e3vro5S9MWNIbkSZm8aDKIhV8cU47fi4/I0S3nyFo6r+lI0DjLCm/RCPrXlVmPJ54JG4w/tMDEtu
vlp2csqnvD8b2hUfpwkrEd85TYMa99YOUWx63ZMZcecEzXgz+vIYjFgFC98eAHpY8NJQEcziPKXk
GyimQ1vsmsTOJK094tbTxq0nuFXMLD1XU9Ac7dJ6iXG0kVGD/k4igML7P6wGV5xRVgtmoLdbsUtn
L+RJEQJcSQSCFgJ9hbVfVzoz45rWeQgS4d0HrN0eGyngUshaNVxPSi7hMu8Nf1A3jcSyDfbkg2d2
aAAlZijLmdttUmsXgntVPUILUzVT/LxEXmBlEVjDvN+1KwpuHDwXBgWWvvtqls6ebDz9ZIJavda9
Y76QoMcB5SXNDSeQOmYzkNZoqMIHZzDVoa1Hun125O01hPrukrqk12513U87rARIXtOpsa5GUlMe
4AKZkYy9UzDkwbkpEv3B7MsYIls1Pqdj+hEQC55Y1wriTTKr5INqyf7x+xkOTtc7V15bzcfZhG0j
wpQA+tHj9zDInMCgqjKhOgX+SOyMLlKXb0I1EF84u91esOptyKQO0S/Skx5aAEnPwBuMjWpn+Rjn
jb/v5y7OkaBY0zFAZx11K9Ua2/mG0QKCfxBc/YZwUZJHddJfN0IjgX+Pugaiiw3RtknS5WfmG/89
X9fnvPmSd4TuBuUav/uexJuuobyt73fHdZa0K9fSqq16ALBrjC/OGhJ9yzXcF29/C6hBwZQag/Fm
ai07inU5bDXrlahgMXoNSV7dLqQxOx94vhU3SFAcIrTIB63u8yFj+Fu4zQW0VeJdQFw4yAwRAG4U
kU9r9rXAKmCbyR63NNZ4ZVILFowN7xIesokq5zN+8X4HGJCsr5zB+kNPGXBjEyXJyQuw/iPgAiAu
C8OLTUxqWLLGhy3xlBP8SaYY02V9dnvXve3qFGQt1AQjgl42XhFxNlzPVqcPKCUJKXOH/imdKky5
3XUbLHPUhTaM8b7pEX/75gEpq7yylBsfZBI8U6hNe5+4eOVL8ZCrNSnNVUWBXGuukhIT5MKwIAuX
BR36e8paU9ZYaivbWy5Ej7W/zkVFIhtHXgkkEy7mBl0XH4gTL+cCXCKsMYhB90aolzsjxaoDdCRz
x1+DoX1qR10X/kbCwY3tQ2VwuJ3i2TuQ4uFfGqtEOFfO6XVddn6MXMx8G6awvZnhmsNh5144FaT7
8HvOdbHDR55iu7XJfnjJKv5KTmSr1vE9KiXGdkDIpVFuwQK9LCk8Q+HIIPHv0bd09zz9TkPFE3T6
m5XWT4N09lmOG+BHAzHNFgfG84+TZcJggFMm1LW+lOI0OXSibpbaT4v2+y+htP52mfnTkoAXFA6r
DtxwvikoFX7aq5A6oVnt9A2LTBmecR20RNxoCB5o5NPIbsbPpAQLcZuoYGQsLT0oPiw1jLS6gdmE
Au5dw+F1tZB30Kqt28rwlvZK2hZ6znQId6poKADFUseUbUy1v5DD4oQ09GJYHm3PYHLVzYU8ZiPC
wwF0zlvjqml4hOsPenQZLGuCnMAwXnxa6CcK7LMzDVvCYI5aP6EXKVaJYuU77SvukP4Lt0z9GyPE
+tEJEyr6oVvhKJ6NkNisxExaHr2RsZ6dJg2WZcQPC/G1/R4PF7PBYB0qav5DeSealiGsZBI7Yy8K
mtf3XrjyOuv2u/HN/be5x/+Cf3HfZPXQ/5///dNua11isiRkUoM4AEXFz5v6ggo59nqzObp6lRe6
GdxWZnck1pz++oV+Xpq8vxDZ05QBqBBYEf54dwWSDq5DaXmETsOveNXv7ob3uSPfPfaFWUBvnTQz
Tci7iPOfvjpOzCBEZi/Wje3P+6gWpa1v6hn6Wd7aT940BVHWZZr6ERUVXj1e1Ruwn22NadU9/vWL
Wz+t9fiQ0eTbJtoEy0eX8PO1T7lrxE0smyMQbP50NSVM6/2is5/qvKdtFuSb8Y+FRq4A7w/NpKzH
FZaV+OURaI319P6G/jve/JvxJjs7h0Poz20gt1/V25cfzMC//8jvw02gU7/g6MW+i9sztNjR/mu4
yePyX9NMQUCAuQ4ZyTd16STW8IDfXR/O6gzGTbsOHvHRroaQfxILsMbLfz/NNDEery+D6IXtO+r4
9VD/TvpAITqrWrbOjY/h6FlPwj1pxyJTz4VIFTFa6rpobpsrz1oT8BqrUzsTL+OOvVt5GO2+O7ux
OdofEesXULxKmV53syJhjEcNnLRRCv3sKKE+DkUlIzx/pIy02ialRQWY3toBOt3sMUQ8jJO2eMb2
zWutYnW3UOLM+D/racTuT3DayrSd9lklCh4wOQ0TYVwEpLd6OHhs3hooJMTcbJOEFQYgBAf1tda+
t0/nYEqOobAW+IJFTmYtSGa9KXVRfOlY0N1liasAPSIlv4vjpqfIS2KuvWorXaxC+sI/NVoKsmCt
cW4PNHP8W2dV8F4x39X3Xep2+oRE3c2jqtIzOV+8QVbH8YK5mXiPynmwg7Z5CEWeXBZI+3cdc2Om
A+UQsYQPkm1MZh1zCekf15zyjglasyQUyji8yDwq6sgQUPZaTI/2BwDeg79A0InNZuiOseVm46GK
7cTxDwHFQrL3JSom8sFyzHzmFurQfOugBa6t7aCVwZjUakagLUmXgjtCAVKTKJcFpVESwdIC1HYw
BlJ0SMezAAa6cGDm26Kjz0NjXWYy3LQNYIw9YSjYcEdMRV5CdZjm8V1saYMw2sbqp63bI0/jwxwV
Qe8I6FUaJVgV/eZo9pMVX9syLWOIq71abxx/OS4zq8i9MUMc5rkIGlFdDQNPVvPW0hWEH5gHfQ+y
vEKrb0+99TGJU9teXolc0bX8MkwdbcoG8sNSxg//PfD+E98byh+bqurPD7znr2Qu1sOP65z3n/lj
nWMBOVjPFlQpaKtch2fb7+sc3/lFwB5gL8PzyVyVqP9zAHLKoZu0A0ZBAPrZtPzrAORsRKiFYoN9
T2CZqAT/yQH4U/lio5q02HDwDnkRTF3rv//u+CMYflyyJnBZ5kATJPgZnVrCsv27z+T/UST9XLsE
HpmKVMUIvVDaon/98VXiUXVsOJL4SIpHbdEuIYeDoNl8qlGe3Fdskk94tpA0NBisXv/6tdff1/cn
PAY1BFweFQTKRg77n71qaJXL2SmCkEIgZPbry36K1Gzxuq5ZXHLLxt8TVm1IuQBdmhFP9nU2kO7D
ePIcbK+r5QYZGiO1oNw6GNuuxqJJ7/ogXwlPZQzVX8t21wNEuRl7P75ULEai/4+LQKAToqhlqvdv
FZDJ9NOphgXEM3miu5njcV8ZTO0zf9IfOsdU29gqmLYalVZby2QJArYriNwmIaMFI/t87xG6fN/A
qASDxzw7DIGMK+JbT3Oo8CUotjQV45+9rlkSbIzqn2ov338PAdIfOB8I5anZf7wJeuGMIzKG8Ihb
aYoQfzLURPFyWBOi//rT+rkRW3/j0HYdFqjrmvRn9T8rpL5qLV5J4Yg86oGZ/eAF3ZUcnO7BdJO/
E9P99CV6vzLKcwoSbnEqifUO/O5LZFs9ayjQyEeVZPKB0wHb2Ej399dX9XO3x1VhusQxBfIvQD3+
0+cXSo4LZr/BUaLSJX8Tk5cTZseiD57++oXeaSQ/bHhXzTarZBbGnAv/dijkCbK0iXsQU4lVnha/
t3dpyD2jNb84XTkrhDL1emxFQ3EhNiI4t6UH7zq34ks61ss1lpzuQWqP9YqnyEVqrYzdkrLIuklW
VwZDBX3IuDc/oGmq9ZaIcWFApYLtsREJLzK3wA3AxmTHHjnUy+Qt2fGvL/Kbru2Hq6SGXLWdvu1T
i7KV+PG3FqM9wZkm5+OUOzDtkwaufhL3J0CdbIiKHoW10/w2l9KIXCxH4Gv9/Mh4adwrqx32ACrl
LRG4kP2H2ok65PwvFsuwWzfU4pPPUu8FePlOWpP9aLE3YiLBygwVS1w+2WYR7nF31hEQOHayCYyG
Gj/pgeLFylXyieOsOHqD66LNsWEEZA27RaI9jlUbQ/tKvOxo1MCRGjerdiwprEPvNMGTjN38hBar
imqy/oa1kPuc8uDZVvhETqJd1F1bWlO3IS9enKsAFa2KPXfXKqLPPUFMECNBGOSDlTTHQjbF89DD
W+zgrNeVNu7csNVfNAu9DVO5AQLt4BzcWDDDyr3U3i5F67GZXsSDmzom854ecESSFr8RdolsrDBD
DYtbQuwgnNt04KGl80c/qIvIr2x5dMOQzChNyt8CFeTOK4sgIjqzDje4oKY7gKXdr0BM3Te0uTtj
DvNtGhdfjcIIbrBHGhE5LKyMfHlVVeDTS8/qkGuFJ/bf9S1ReEzY2dkMMM1gYxp+TXpGfl4/z6gp
83aLhJVg2WbqSTdxXt0U95VgJXpKCuArIm71B6MsBlQ+xPDesi9GUaAV6AyT58s2rybnYBNtxV5H
OG+MaPt7UuN7oP3mGG47v3eeCrGv05Y7QmF2GzvHeWNlC0YxtY3IAXlMqQzX6kOte9Z9xTzxqyEq
HZ5scpz0uE9Tqui4Gnecbeo0lCDcNZb1YEPg5BeHhiACLdo+aIm7LXZTGnFVRCopR/iUhdyk1YCE
ygSMZ7PHNBMBgzack0eSRW7ixPuUzto8psNgstpZ9C6X3gvsWkIb6jqaZJ/j9vLC58GN4WWw1z37
LBmuarcINw3R8FuyfCmFsf1tBgXNxIfZxhE1ri7COgfQ28zXRpCEh6IHN6+NIAZ2m2reDGL31C7E
NkWPASfH7BQ3l5r8iMdQsceb6NVRPmWoFxLPPlAAG9fu0jTnwWjMrYSXjge5N1li9j6gC405CzVF
3t4tkJE5pnqru9baEieiCsqj5RAv5jd8XTxDN+Rehh12wHFnk+IOCj9luDiQgDybef1ZKpEwT7fG
L6si9aOj5HTFGlqdChUOxNi04izZGB26oWDkHpvqNLLYvjM0vOKxxCzMfDvH33mqsxATa2R1XsV8
PKnW8Ob5g1BmvXdWtplZJO2O4Ayxxb9LIoODiMNiKHfO4P5uCNsc1nTK+owdt2gjFG7knINNjTzy
1w6GB+im681iHzPN/U0NcmpuTUZRUdxSFCxKk83SkOvR2hUjG/QkBws4zsZGlLND02ljaUf663uD
Dc9EF0hbTH29DGb/QuCDuMODYN7qDGxoVMQD6UwmURJfrVxOUViaQOvyXH5O/TnZe03mP6dwC8+1
61tPhkl9gQ0uvSuKiepEUfI1DdFiXhLmvLty7jrmZCbFjOkVl5LFzcc8d4qoMJGkZpgx78Gl6ENZ
WGgNRFfs2yQcnxuULCckqf2XxUjNY5lj0c4lF9m1lF9e2cRXC7FPR62d9tZJl/iKaTdPromd+NZz
gKNi+Wp3yI+4coL57si3mSIX6S9EKGJ5hcv2avHbGMShWPgZOyz7F1SjLv025uKpGEOG6mrgkgzP
SlCz+AvLU2C4OydM3TtmksCj0a0ecP4twO+xyoX+iFcPF9O2jdlUUUfKK4VYC3snnEZqYPWcKcm5
3tjdVa5L1r3UNjZ8ZcgxcW2412DMjYvmBdLIIEpgs7BH5m3r1P00oalnfeylw8UEYAWzOxkv0rS7
SBI/+hGPw3WPj/gA/bY59LkN/ZB60bl2Z/MwdBwKlhydW3ajkFdJHjpVBXtoVebpvnHidCUxPMGJ
RRk9DBnN5eTu/My8l3EdKsLeE3WQrdLpgY/fLz5LEXTpGd1hp7ibYQqTWzJqsPSSvZVjy/gcwr9v
OVk1c4Y6sEV6O0/2XC3fpqX/ndD9zYTOEZ5NOfznDeuH4S39oVv99gN/zOfMkGhOkwqdwRjmUkGp
+3u3+j668yCxuJZJI2fSd/4hPlzHdeuUbkWw/GtO5zOnQ4xItwLHj1y6f0RneRcVflesMexjQMfk
kO6RLggB/4/FWtM1GdjjQN+EpIAt5A5MrdZ7hiThc7W6uIp5RnilElSEvStwTGmdHd7lwO8WGtmh
wbGBpN7nq7GtyiycHlq79/QJ/VqJwEWKAzLBJ5NQ4CMFBIKVi+HrmWHUyKguFB8AG9MmHscKxJWX
TGrV7ZWxcRdWQlVXjcxlH25RBzbBb07r62w8TmxnZnVK/NHKYoAn4AWu8ER06pHVtSkejbrx7R1a
OlvsKH7lcs1nKQAIF0z+qBtUukla4FZJZSfdJhGoDy5kXjP6m0rYdisbDXjBsgrjvPipruz0aRka
hyLRgte0jMavTNeypyAXsBHaKs0f5sa9HWZCRRYikvdpE49voWWiY+vJWiaDhDAQD4LNNmxYDfoI
+hffrq/yRGUuSDrQIzSf02Sq7tr+NlDL1+FaCvXCOM2kaoOVKoyEyFJtjUzgTCTsazASjkL/YGd4
zClq3qd2Fv58iy1dRd5dMV+80szkTTv3IHKhCjAZqdR/T4Sv/8kIy8ZmTKv45yfCXZo1358Iv//A
7ydCYP6yOpFWA5zPqOj7+dWK9uRbb60N6R/D/D+wTdYvaJTpSByLTn8de/3PwRD8ApcSi5ZgibUe
GsE/mV/9G3oSfS59oEtJ4XDIMCv78WBAVgaMrnbRK8xmG0fE4haXdO0x8WWqraPd/iV08mXfYs/Z
I92J8bEzYwqJ8Pvg1gECVi/vX0xUPy/JTDXy3Sf5Hwy+eHe2yeV/4zJ51k+TAUYwEhNGKE65Es2b
m4r5vjPTtURaxZcdg9sDtZza9m1DCsZfvzbWOq79u0OTNSELacirTL9occUqF/9+LsF0uGy9MSNC
KIk/gnZzODjGLLwpQtmQFtG6/pmlW+3xMXn+9SzC7AOVXfZpXurliz/2aCXaRTtXScnCA6BaeQBA
MhY72TXeg58GRNTPow9OcaqGs9U6QObMVmwW4qLYG1TEOQnVV3eprU0C0C1lbc2g61AWMKaLxnEh
9SkYU6PbOINHqlbu2a8J3SDJLxDO0WYgm+zFspNNOV4gRxACp0UNkWggq2yfdIywgCqm+dYBBIPI
RhrIAvyncV4kMVrME9Fke219KwWCWwM49ao6Ju1NG4hkoNU7m3wZqE4Wn8N8k1BCbQG5k+pFVtnH
Ol+9EUYfWmdgWnHkST28BOj3IKaYKM42JpAmRZ0WeMfAKfQepZx3AAiYEY3GdH5jenZ3CUcjfzD7
LLMixqrma9mYHlYriA1RkKJ+m0ZHZnvlzIg74dJ7F+xnhCzEXeeRoCbS4ckam3RXD/40nqBllLDR
CQK7zNkYpFuL7BCMYR5s5QogFv1PPBTEw7heaxFokizOdT1Lc4LVnNkT1VpIoJgEzBy1uSGOrrJt
g/BkYrkm1/3oExG6S4G13Be1nPd90tkMPdhrbQTpN/UmMWdrDwxK7uUwufe6tInRIXHnS5faao9Z
BpmUUhHf1PDEpq26LLZWxOc1Y361EHAUBe7gv6X+0B4XemgyXtoBMoBklDnYQwL6OicafsueZR62
CuvXAZWTBV0zmK/CwIqfQXqPx2BKJyiqvpt+FTyI7ixS7txNVqOMA8lBoom9ML7u3Izcs9BKOiCy
anGdjUeMVx7x3XtMEyN3bsciGylEEUzBuwRalc2Imf0aESo5m12yzeeYSXXQDgXBKWmckWstcyTD
zfSlKBTSXFWkFQ9oHFjKvOm7UGZvKiM09RjWSth3fS9pRQhKxGDu5ATdknQAks1l2rwQxDdu43Cc
CWSwOmP4XMcjPZEEJJRuiRgjx3AYZW3smpiKR2mLEVlv+gO4cmUs2aMm41Mf0TKt5lbwkjGTFFmR
ijmmSfuJWCIGdAXruHrliRFxkEwFJNsuSXkU0J/JFFdB1GHIeOsbRu+W1CW3+mw2Jw1Q5EIRsh6G
KdePwLy+y5fRv7VHLKHwxUJeTa7XptPYfZTxYk27zu3pl1Il+pch83KBxEfx7ueEpVbXzMsRcxbS
lNhtXidlh/0mdBUs8XTii7zrzXFV0Jnz+KuZy9G8QcrhmrdhvIq2W2q2N9mXoUsaSrns34/ykCtP
mSmMNinhK9kNvYu6nTN7eS7RFGXNtiBVuyASaZ3xLQD/haXfXAJFzfYqUJnJ/xUJ5AXuI20lYJ8b
a5nUxzqZywz9uOHWb6MeKm4diWW4kYt326E8UBFayMbYT0R+5itJhuY/sMs7Xacg/+h/mfv2sEoZ
RiQ2CpSGLxZVZXkn3bKrtnXioboMtFI4jX0mSSbq1eoMuAql8MQ74N6tWnGqAWmrW9FJpj+L48Zj
BDPQ/2SomqRDPpwi3JYJeU5RE3g0vmOqA8Y7nT+9NpbRgJ8CrxkFHmromCr+hCLN3hVT3/zaW8MH
mLXeSYVh7h6sIZweiElEf2mQqakOQRqAR7UI21IbZlnxVhDstrdGs7hJHYXyyjB0fU4BNzzZxThD
CEtH97Orag+ls2PRMBLZltuNAVjMcuezQJF9Hafk30LxkquYJ2Db0AWtuwsQBV47RjmcQjaY/oYb
yHgqeM7gTgD6HokQhM7G6irf3npuvyaL4ZtBMD4wLj7Uk6M5/ZSXyzV1hOVr4or9TOe76Sunf3l/
jv63lfybVpLF47qo+/PC8QQ4rm6y/vvi8fcf+qN49Ekfx+wUsLZ6Z3Ty5/3eToYWceboOBAVIetZ
O8Tv20mXoomeDw8pb2LtNP9Qf3i/hFjgAgb2HhkvPEP/SfEIEODnCglOE2om0wyF7zpgOn6skDIP
R2Rp9enV3FnQuKaW9EM31951izKix59giUiMefgIOowJ/hAjBtiaKnDnKCHdqjtCH4/jbdCU3tXC
TB1RqmqYsAxYLB9QBlTiYOEBMB6KMJcvCO2YI6kW5Ruq9tJDsmT36owBCAsti8TR3ow8GfF/NaN3
DnO0ApuetpA482VYQ6BhvywlvIKd4phJcRow7ur7uFUbQYjPr2Gu/c9M5hVj8zDZJWRj1qhN1pw0
HVCjRlYyCfsc2mQB9mHl3UxI2jaVGi89D3N0oRZDXMZPJo4Oz8oe2zzXD8zAh1vIYNWlIiu83vlz
Y6TbPJgTl5Rpk9hCL28vpduqA398R/Zmo4/JBDDKpua+ttKAPtxm5J42WbN3a7YRdp+SyTrgZLcg
PsYIjAfffkEwvJIMZflowUfcYX34lCjd3rmNDpkGO879aOfypCgCo9Sy71Nv6SO39vydoSFrzzwg
7h3fKG+derq4JspDKPM8CdvZTz97RHwehN84W5jmxTU+7/J9lHpREi4Kh2iW3CAkFLdTWju8t3EZ
zyZPNrtpbuNWVr/lygv3qhB637tZsE3ggl9ofD67SGYiCx/j1jOYH3s9/5O6ywtWXULwfALQ29K9
wgKEnQYW9yNTAufizOF8zZBgus96syMoJf0V/3z6Rv7WhMl6vi5NVzOVBDWNRZrnqdcaD6qZq8dS
FjxJirK/BUyfQlYjPyYOiwdZ5nArybrbAqHrPxTzAkmqt2dmt30VoeJmnebyTg2chxHhwMnTEvio
c0qMxyMG6AYHRk1ttzOJV7x20s680ub4peS/ZwUlygdfAZ+J9ByHFz9z2wdGd7jFZJzHCGmW5Vas
6cJ5q4xDYc7NYTHG+mLa3NH4qoczE37sEaW9aaUjyLa2+5tmdpZXWJduhs1nSEHEp1bUiqKkHUAw
FXXMjQ8jCY97oyMS3An7KzP1bpTqO59AG1ZSXRPk2wB/+tGpS4X3knswmk1yREeQ7FtvGZ4No9yn
/XIJMpJcYv9aqHDe9F39UU9jDmBW3hnQty0tQ8bZ4oL5soSu1H7uUZmfqrx51g6MHhzdnypflkRe
wYDYVpl9TVJ3yROd35T+YiQxEYUWySXLaL6IEcm30mF8JJPUuJkQVe5wUyRQ58Qrh2F/Z6PC3xs9
mU9lkSA363rxLDyDhFz2BVEVS0j1RPp5uXHlx6lLoplNnmjc7Ua/kofS7+xT3l8tQ3YmgYmMa3xe
ZN7d1jGB7ICWNuDlq6hC/cSops32xZTPW4H96BLETvnQBm5yUjkfs14KeKqhNz9Uc7kc6qGwo7Zt
5WEpZu9GSEW4gjOdpBZxEU1Imh4mMTyPSJyIeNEuMcnABfmCNZhnTRZJxhoe3VnSzu811VuFfce9
rWTwK9M7UPDeEj7lDmFbAvvNJg2y+F47QXbnpv1bLSh8XEBbmyWz3rwWCsImlebwqZdcslmlbSQx
1l8nZV3tTdvlljaJPlQVth4CHct7zbG7SWfOu7KRTYM9R39axhDWYsz5DKN+OGd61p9CTR0OttLs
HimwHmvTo/ML6gr8ZioYzYfl2N4n0IFPiBTS/tDawqdMdJW56ZcceGWBuot2Yyijpq3Dy5D7v7WN
OW0psyx6wKCE1x5YJJIaHru51qurhkKK/NI52TbYksj5zjwDOizrkYAIrb1m6M5XHJBDOWPiQAVt
CWr7eriqajMdebYY3efCyNn3pdS85g7GvO3dFXAh6OYaaJnFSCjReRbSewCZ1Tw6MuYrUkzceic5
KPdjT6jZVUq7TQ1GRfnrwN1PiNtIR7BlX+ELSMitfwGCE+CTIIzhqmEucNXp2NgPYV4TkNkNJ41i
+y4tx/IxoIFCx68M/5AWMTduuEzpaxuIfsciuTpaWZK+rTNmbHuBzIlr0oM4Jw4S+I0vWh+F8kSi
tGoDvh+OUrTR82I8tBztv9WFoGFlCEy2qup7qK92Z0a+p2e5WeDYk+LNtmZmg7CMpOQ63VsnzeyV
Z3JSb6ZqvOmdpbqLlRv+tjItCV3CJX0xyCR9MUDe3lamf/Itr/yKKtEjajp0gXCmTjfS6qpyl4Qi
O7mNOlWcttuekZOGoCBZzobMK+UGFnLwPCrtnlnDlF+M3MwBKpB6C9+YkNaHuBPeM88RguHnJdmP
WtvGFnVfG2+twkqTk8zm+XORZaHgMMI1Gxa1up/9jmCNSqfGfZZ7fbuxnUq+5rAebp2yTcDNxYMg
ahNu/ikcu+KLGLri0k71I1axySbDro5PBTiYyCrYiRMePXR39MFdvO0nIukxXmYx3kYcbzctfppX
lwi3rzFZyJ8gUan/y96ZLddtpFn3VfoFoEjMwGVjOBN5yMNJpHSDICkZ8zzj6XvlsfVX2X9Ud/m+
bhx2WBxEApnfsPbeu0rJ0LYosRu7BDQRittBIVzY45XE9iG2/zTE2t+vHblsno6d0mG01wadgzI3
30kCrlDob9F4bFT0mkGWZsx4SGzNXlsnZc/s1PrwiPEEpjLKord31tAUR965FJMcTTBEWokVxRgn
cUPd7sQ3DHUjI6xSkS8ByWDmnqSC9DFiULZv9dX2KyKTMw8derbneM4cLG2n0gcNtW8JpmtPajLI
6ZYBvjuNfVBoPHAoEzEDcDojbAW59FamDaGZVC79Tt88qGM/BKht3NtCmUYkbVENlWtnzbG3jY4M
lKLqvuVdNtheGo+96o9Mqt/yVWuqcDBcxEdN1m4/LQqocyTmJmD0+UEItftiJ1X5jvlyvdMT9now
qTZByyvCCsWf3ZwT0WTxDsYl7LO7Gfb3CROWQwMiHPtabG6Vt+qr/mHPcMVDpOpf3SFJEC2XOulX
BGOzIK61+oAsgn/NN9y7DxlLxUdWCKzgiMlT3yd3Iom3MpvvsREND6Y7EAaTLRoh6vScURiLeeRZ
Er3U8djqD3biLeJCAn4BeessekvdoXpZt8HqdzrExs3Ys3ieyKpMyKuR1um2nh+zOL+IbUzf2sq+
i1eSwhiP+JOjhDMzPr9aB/fBGFxxN9pGHADc2Smy4UYD86A2dNTY3rdEszC8YvH+wcZcI4i7buKv
lbHa9L3lDCGkolImLa1PxZ5RWEzArEZiibZFRy0rpv1mEAG3oSLajUKMtwhdQmtER4t8cSTocbTs
nxYNdOJNfYUJgjV0LzEeFB+WUUc78jb03OO3ufV+g0rwnGgLYk3KLBRakUloDs4TzDbi3Mh+NMJF
0tfJfzRKUnC06PO5jtrktYiW4jk1RYKK0VToD6LxtmuAVXjALecmJ8nbjwU1YjnHJ4dc0H5XdS1z
rdRloVRpcf7WO7ZKRx/NjJcS3JeisGk0K2yjbbuRVmqnGaD0lr9hcasZafoZbemwK9NhYPHTTrvY
lT5DRawHWr69NvgwsePV1O491lv7oret8pOVT/ef9cq/tV7B9Yml579ukv+bvUJd/UkS8fuH/PPG
1RCmLl1VUI3JTck/bVzl+F4wMv2j2f21cdXldpWPcqQfqWyD/2nxqn7RNXm3YuUm2+6/tV5BB/Hn
DhkS1+T7gqHUWPEi3PjL4rUEXSI2AFNv3B5gNizPmQeOQ7B4qxY3dTM5WulnrT1s4z7XyqIUrwPr
IjXMK6SZz4SWD0B9Kqa4GoLNDG/pzKeXaBvnKbWqprcGHyg4xQqlmRej2hn6jOKLAKL1kCnzTKtJ
AqLcBnYYx/cccozsK5QAVbFmOKtNKfyL6zQVMoxsORE3NokjSarrmao1ot5sMcVSrDdFCgzmerJj
XywU+2bW3GYllEaZLaPqmWauPScW96ifJgT6YPQwM01Cec+MnldmhgPepDa9wEhsyycYtEbDiQnJ
2HRORYIQTksGlBodAnoSGOFOi321TMUexLWAw3Xr9GiVcWvfuUzJM79fBVFRigLzZEkFx3AVcyho
EPxEKjwaqfXIrrIP+yoBIdyCpTCGIdO9htPNt0GqRearcKSWGpIEaQDBnldpSS9VJuiiOtIiW5Qn
HRqUaKtty+/ilnTEpXaW3Is6k7+ocVWvRIQ43s6mWux7zcIfUc2n0IobFC+92lHH12qDXtyeod2k
TWcKBnK0pGCGkcNyqyHU7PdpZrQD3VYnUK/zqAc4YaziobXyUCMcqNzrA9YKzEAXMg6uV2mfZUSV
TOVkY3FudHWAsBARtjWVjI0jwoHjaXR22jzP4TxktV/G2hTvVg2mzuvipjG5Cor5NztKxfuGAc4u
N+WWT8aOhbiqrfh9sZ/buV1JDVEvzZNacY1y7hdvNWCOB7Slzn6jxMOhmJJYBFpn36Ng6YKRGOOw
S2rcGpqkwB1BqDiohXFctLsVd/wwsTv3Hm00I+Cow8anNeJTgmDH9mq9zJ+YqsqrLBmJCcuU+jhE
mYbo1C4DiwvnO29DNzHPUd2PqJyoilfMgfJ9PLTac1Sk43HuSnuHxNZOPJe+7skxpk8xm0owreSI
Rk5Hk8sbkB5ru9FxwEHszbViOeot8LlxQr/tfJNxe/sJr+6I8eqGaxH7HgakJEdBuUfts2kU3V3r
iO2jwCknoBtYv45pUx6ijZ0CZnOCS6thTRbiLEb1Vy/VXWtmGdOtOstkniizMLMH0lSTqH6x4nbw
ZsWtjpWbxq9k6eCu6QxR8ZgbeP3jGt8gRi73A2NrhjARjgumkQtQ0Xb012HR3R3e1KypHLqv6KbB
U4mSfGjuuzJyd70lip+Vmq9HkgBrfyGZ15uW1ZUrr89MpEagrzOaGwrOQ1a4rl8b2vsyr69m0ZkM
TGJ3CaiD7C4PWt3k94j+qE2a0brMvRLFcjtmWuPa/b6D/c/s+P+YHWs6yr3/7VoM3vN6eP+vHz+L
/8J2cPj5zzPkPz74jwvStb7g0sklqILnIYGQWsBfF6RATYjO2qXjd6734D9myHBMQjBE5vrUIJps
Js+/cqPML2AJgmmvwGheEyhy/oaC0LD/fEMa5J0gneFdsvGEYmT9V/ofVopbbLG12w2xTrztU47f
IQpooeno+rNCSRk2JVo3wD8zaz3AiO2bosEn+1qqHnrerlv0b2O4tkq5i1dMSmysas91XB2STh9P
TgsOy2zFuqnHSnliM9r4dRUrN0PqqB5xL9YTCYzLS+ZQqLMoyZS92rS1V/YZnU6P1o/Pp+40gnDY
CE4RDkAt2x2+bxxUzPgABnm2aDhPmlyJJW30MG/tPR1OQGUgPAOc6ND2jc4h7ZCiwahbJeI5wtsg
IMbvx2iqczBmTc/t1GV+p1frOepispEGNHiT+EwUDN+I1lLCKMvU3Sq2bQ/RCv8Xa3u5pnxlo5eF
PTB9sBVGWCzdfZevRohh6vDeaYO+K+zS8RuTnlMvLb5+qfYePykjGCqEPRDT6SOgeR2UqrodGqhv
f65XKPOmmQ54t913qyv8ts+3EAMn1RtBzDxYBT0kJkMP4lQx5ewABqEu+lOe2udEdTGh08tHyYeG
Q2Tv3XI8NAbSvKjQ6MpcXDkNrvlAi8ReIa7eN5P1qzlMqz8N8i/R5EMwjHoUFOsY+52pWCF5MR9l
7wb6spSnBg+RGybkqB+w8rlaFqVFszO3tgpwhVM8kCubRbZ1cCP3NIAr+06ucfdukcJYMq09XYxm
2NeN4+njsuw0g+5dmcr1qNVJ9kz3uh2Rvk+Bbc8t/hyqudOwBwj6RRgBcw9cQ5x4v4wWjSSuhqGr
Zt+bpTFuWsU54sGHv6apE8XYd8xjinif6CNxKW3TBkVBJkzWPte99dVZtttMm7FomSxjp9C1h6rY
kr3dlNzJ2fesHYx9hnjbn7O5CrlTlFOruT+NTclQP7DY5Zl4LnoWqDOPhNPFhJxm9W6M85UOGJg2
j8EBHHXzjb4QnjqYx1bL1O+rsal+3vU3i5J/bIwQGIw5uH6k2XowKzQ+21Y5nlLwLKRV1gY2xPYh
2YwxNAjj8okfaYNc7agMhxJLkAXEo+ohcXDD3asOv8Fad42dhYZ0F+nZS6dZ8ZmBXLnTnY8YfAjn
bKoDLMeUZ6xUsQ3E5RXnvyJNH8sJGyiSToSX5cm6b1K3exbVwkVpu/njhpAo6Pvt3A+MlJ2MlBQt
SqwdIDoGcGBYYbVIsFhTxAXboA29cV6GWKIn/kiZGiSDzsbazqyjClDrg8hPBw1fnoH7/aZXxBgo
WtK8YE7LT5GRb6AZGRnn2FNgNXV1BKpTvzcz8bKSg+oNioo+BG+0HV5KIH/jxt5iy6unXNHXS9SM
4qQO/Wx6uPknGF8rOV1146DRGUrLH7FZC/W1B9W3uvGWWlXnDyq37A2LPSGMd4qRf6QTaA2kYHGc
WjDC0ZmUwN74eTZbbx7spAA91MVvWDRg+s/Q+IQlMqbz1vAknPQ4VpNFp8x6zujMRyvK2nCGXUCS
xNRoIyUhMCBGsAlzP8eheGTMe4HavxS0CRD4qbpfU+VnCTy5o4a/6QYbj0r+fI8CZLbWlVynqtrZ
MfmbJW5pwRrRZCQ0V3hQpu9tHYPPONtTX2sEOcmUgCK3FY+hxuCrwllDLa21oKtaHqnY6s6rZu9A
RN/dFhDHSWEpp7I3nyItiRmU4Nu2Kp7gVcOuuf05Ub569rZGd2aX6XtRqOoJYAA3lkKbQhJEWUEO
QP+zWzoHJDX3daF9t6z+NoNaOPbm8tWZyTCyU7oogrGs40jAwbPrTowhIPSbhoFHQlk0RengzzHC
I3W8sY0B4ZKjndK6Qy5c18W5YEJWie5SJFEVRHri+BBIv3XQGAGDSurHbaz3hjGmAZ5TWdjOQ3G7
wgHssbli/KZH7qGAEOr1hAG74z6vxnpA46XebJaUS2lruxucguWMw1estu0ZyCe99DmugiqX0KJE
qINmeDGsnotdhxubJ0qTpSs2JhbyvRt2JEdMoFmYTjpCsYG9EgIkTL/K1vpW5MvbHI3jwV7tH/Wo
TV5CtOhupC3ZL9Wi7OIKkSaGOy4hUtNFxFTVLZYefOPzuWn7yB9MrfHL6LHOthplf7pb2hRjU8so
jmqivI4uacitsvzQ0wa/YTzBjg4JDpw1NBprFFkHzt/0BAAz72OFU252FKkXYGrs4Fu5Txm672J7
1inpG91fjEbdx3b2OoPVHjfFeV6HHki/7Si34990pbFPRVVEGFMVwFeNpe5wRndCFbfBk9PgqQkh
VOGDw9Sqs2ibZtKW9eqDiXQ1vJA6hH0oz6yCffdhIXLQaPwF9qKevw7RVNq8ii0G5ezPePpK5x79
gAtSZSPDkS9ZnZVmrx/YfKYAe3bDAvJFH+dKt3JvxW/QiUOzrzm9cwxEm5kQMHIczEd23bbVER23
VFt16vSpt10/qwktZk2M1yVTMnYc3dZ15//gGf8O1wtpIWM5//Xk6Vj9SN//Mnn6/WN+0RnGF9vF
scgmwkOnhmWG9Edh7ThfMFth9YdV5K/x0j/IXtuE38XrBi7YugK3v+AM+4vN/5Af9gfT8bcKa4l5
/BlfVXVVWs5AD2uWg7r1z3DGCCaQbsmCSZSOr5WOkd87QBL58mMqKISSbeJVX/t18/tRmfCJjzWV
vOyuPG9WZCy+qnI3RSKdYFnV8n4jLv67K7IVM0s3j0l0HpUyWOqI4SnP7PfSjPQjsgjtvktna/Ay
0IAzAlhn8zELi0kbdyE8U8t5oossHrtlnO7F9F7WHcNaiAas8ogxJxpUGrNPRUV2omiW957uevFS
Kq+NtW6sRcHiViyw9MGO85CI6fwjYXwcezoIH4QTd3pYa7T2+dIujJ4LdzzH7N11htoY/QRmR7RK
WNSODcugu5nqwVbq+xY9d+Lhp5nc6pk9OVzKdmp7CCMtHdiVcMKmb4gJG1Av4sco/FHHppJCZv50
sCL7ZgypyUIVP4+bdM7bh7XJiLfEX8JLQbq8suUcH0ty3kdN+EvqzHebudQXU19rl9tw4fBay9ne
I6TI7xydrHqj0MGu1yFYe9LmAFjxwoBPmKqx8yxjJTwjtS9q27tc9Xr5ufSFyh6wdC7kVTTHiKHW
Ez19H6Q9TmrGvOoMJogc8Colr07mENtEYG7jjbPgCnbcEPqdJlx2c7SNJkZ1qdnat44otcrvlJW0
6LIZn0YDJWQ2qjPBMvmkvqV2Hr0NCiOxZjbbkKmjcjtvcGZDBVFSU1XKQIjtFm/98bXgPqbgc0sG
YlHX3iSIAX9zO3fDGnodlDzoiS66n4yqCBuO3iyoZretPFW1pzMcRYebKzHp761MmI+xyzP3cVoS
HKIhYPyeZQUy0plrtyE8V48v9DWVyiW6po+4xuqvGnHED+5m8tXIC+meVHScu7FNjBuVtFbhJXDC
BxiMmJKhbgJtmFpko+r0GCc4YlqMOb8pVdyddFG6P+dutrudJQgjo8kh9SGc29Z9hDjaZr8f4lp5
y2LduiTcMzlta6TQODLB+TQaqmJoGS1nbbSVzFEH1W9LtXrm95i/AAkkF3vJ+nOvrsnJ7jTmp2o9
t5j3VgwErTUuAx7X+tnRW3EfY13fBwrWdbdqHRtnqoKRuq4um7ussuFYaMp4y9+WSs2gNIvfmc18
0RwITvd3kLOu1HjAzN6d1sx67DHZF8VtJa4O97Q7A2KeeZyJqd9E9LjOk76eEjPJDu1sXVSKb5AT
e/N1HSpgNTr3aSl4e8J+GYtvUeSunlrgwBzYo+H2ft5oNe63lHPjaI6NtxIs6w+Eb/oJfc+dAddx
O5hWsjfazPSw4KN5ycm/dfF2Dh2yemkD9fUxogNjkThNxcty5SQgZER2sdN+A6BApT2KJ2Pr5xK2
wrYq804DEj7MY/fVYHf7oOBlkQeLRDN0GI0prqxzLbEN/Bq1oJAoRzOW6wN4jHaEK249/D3io7P2
xcPc6d1j8QcQktLYuEVoN/wiEXh4pQRI0I3flRizjRItETAmU3bilucz6Uq7HyWG4sKjWBJMMenl
sgx6qiWrXnXUnk8jMRYJtCRYnxwjCbmoEnexJfiSQsC4EoWZgTxDAhuUc7ap0SGWp/U6itdKHciQ
lThNvv7o+ulm2PgZRoO4yVIN8kZ1c7HDwPxluWI58DkONd+xhNghBLoIAc0ehYR5IqgeeIN7a86y
ywDvY0QmXqDrjS1BoFLUT1OKdWm52NTFkhgScz4F2hUjwuPIoSlRc3+VlNH4O3AEesTkoKeywcZX
Ukmr60x7TZJKar/mZLDithjQ3yWnLrYhuEGet2/J0vdnd5lpJGeVXI7RuLEkDyXiDv73ykgtyDIh
jpW9wYoVK5F6u1uvWFVfqxMdhNk8tOvqPuobXvKMKobiIZdUluV2P+yadLE8jSm0S7cNSV91SsYk
C9sUVizgXQ6P3zNqgzgwVbMOcKRC9iqJsNiK17tCUmLrpHYvG6JRX0E4d6e56YPZKS2vBHxZB24F
wgNz1rHaeZqKKHowJZFmSDbNrMWKEdR047L0DnJJsBVL9J5Ipk2TdJsmOTec+fRHS7Jvo6TgBt06
9ZKLW0YenUwRr6Zk5vBPYikKde+7Ft+pltufMzvtR0dxSXcel3Wnr5u7k1msv1l9VN1tc9hLSm8e
cJD1OsnuccYot5h3AvS1dAaPJlZ5AVB/foOzto5IGwbQXfrk07iCgW7d976dj488hMWdW4vikpmR
6VmSKUwlXaiq4mIbPWMmOLtjKRnEAoubQBkllzir382pYzGrKvlTKelFBA7aK/w+45Yr3MhxKEHH
SVh4EtvVbk0lCElaAwM62EgFpvBk9vN6qJx0OVoDVyQyRuuoFKqlBv+pk/+dOllns/i/bmiff1bV
z77/+acZ9B8f9atSVr+wl/mHFdMfZbIrvmAsz/AXT0YGAvzz/82fdesL2xaBXaImSOVQpa/crzLZ
+IIPEo4jnHnSLxTJ2t+aP/9/Ki8ywnCfM4SqWxTff3W7sYH0FFJnqyOQU6+yZCFuOpswY55nAqxL
wYwYzlqbidHGfqMkkZ0Ta9H3mJ3Yh7Ykjzgyo74MgbRJZIBfel5ykYdWKqogjq3e9Lk1wjK2lrdy
QbUfrASavLtxpR61RhT+6Jqz3yaxEdqR/WOsmuE46X28R4ITB0yMW8yhOUo2Frf7dRICcwjdqL2N
N3HH8qf0CzSfhUdd/mY0LSFAXV8eweW2nUitHY5KdiB4hfwpS+N7tYucQ7WmjDLQJID39QbBDfQP
9VsC0LbXEMic+qlwOSpJQvmIHLuhLC4brsGSoTQ+z+vwkhMDdLtkm3gc5w7rlcJ+mEbVPSN9bQOn
jOPvBRU9a9x8Omz2iGVw2kZelIluz+aqOsypwehRXx/qpraPHZKsnaXkKMnGSb2vbPcU42li1kt+
welCASfSck9dZydESFdTerYoZ2CzqboM4QN8G8DeS38kl0k5RMqmEuybKKeix6kg19rNT5Rsk/7b
9bm1EjsJWyIT0YzMSPNT/K9ZTNi3McL6PZMFwq/ZcPFZ++2hkaCtnSqRl4/as7WUy+eaj1bYzwjs
IjvvHzaCt7x5tQrMoOsloBReH400sz9Gts0NEKUo057TSs8OI5b8e11zo6+TA8mdZZH1A+PxfD1j
e5udY7MkcIGdAoHmjAZDBxfrIKVIPvRW1+1aS0uDFY80Ij5MjfHEwKHNVf3hdNX8W0yc+26TM1K/
jUoyTsjJfjCo/pkzZc1LMqrZi7PU6zueC0JnhGSKs1Ln042jyHFIKfglpy5e8E0MD8DIwgnwY3RO
kbCqe12dcN6e1Rd6SRJbFN1o8SWvc9TQLYhTpbNSx0D3xmgx1/AwAISpTlWltA+jMqbrrmNvQCwI
zUMub6L5BCewyypqW2+jDNslRuP41GgxY6VaKw8rPKZfba4Ze5oxkrtWaEx29Zl+Ncha+pZeRVu0
aFt5QWt0cM0WHHas2nNnae/11f24vToh0+28WmlnPxLvskcHpyrHPr2aJxfMgLFSnty5cj83KlB8
liMslwnf6i/9qDnlJ00mnYuBO3PlDOOL2Sz6pQPF6saQCeazEfUZNhijGsLUuqcZJbpkHPtiDZrE
ah6bRSmJhUrZdrP2sPPuRSMGACIP07QK/QB3ZG2fqt50eiUozUwT9xyU/NzLqdl2kZVhwh5i+Sa+
bQnzQl8w2rprMbC3X8FatLYLe2K+HqrFHaMfWdRC66eb63HCeYlqKEYoxvqJJ9fERZzVy3yNZcl9
kAoMYAVU6gem9pDITjWhWzNrnLGoc8cRzxuMMbHBAP40znNcYhCwNhjmIkXmSREIvpjpDYL1ezsv
F5SVxg+8yId8r0XL1DBDpGAIJiXFvnxQaQFCTG74klsRd7ikL9gV6/FGHZMT15lRNzbpnrOPr4gP
jEwZcmXoVkm0ie5NFD31PbnHWm3JDKNEH27yYjZFUNcTY0x7seMQSaJ1v0zENcCU85+imDKvM/kZ
+5Yarc/FTHZQZ8GLe3ndtcKn1Jv3maFbZ/DF9pinLu89MgrpUmUMvjbigzmqWrKvGAPs66TLL5VW
0MMi0fE6ysDbhQ7oJmI6jGJrMIhwMBgmeNils9sZK3CYASmuNPHcmwqkJe8qwz4V06mwi2td2Qkc
QJ4gKrPQ0iAL0KGYimcpVXWHIqx+dMguuBusdvrGuEYDPtXdG0hv4kXaTg3yxYjBXajsvW0b2eiU
WO59tmv7wR3V3eH/YO1mOyLdhgZPGtW04onInmiHK4/zwoa1fzAMJeJyqIpjEdv9fT04yq5QVnGa
KhF9Qg6iTo3UoLet+MjRGR1KPtVbbmPa35eu820igqdGzKM1BwCZ5cbe7O1smJrjxe1CRziv2fdE
09WTSSjJHdE1O/gVw1uYnWTUrwmuoNmkGyGA7nax3CwLk9zd90XVvGC9DCltTeNeJq7tgVsIBshU
ZvBbr0z+XOAcaBvgR0FHG3uT6tKMRtORN7I3JVqjXZ4WiDNPUzH+Z1iUXCBBGeBvSR4amRvvLf4C
u6bP8YhRZyPhaNyMN11vMaCHeW7e4bGGs2pv6s9p1NDbAHyHOfqUg9W3+isCnibU3DoOGrWPd1na
NGEHzH6Xi7n9itqiPY/d0F1MU3VvwRArn3yr7DZPFmgl/PHvCI7ACZ/l9aHYpu8wuOntaiTJK4ol
cRcR1MIn6S0qgRJ7v9FhaVmXurjrF/yn/JQ3/2Jm9rLH47l7d+yKnSzGcdDfw0PHOqNk2exYx9Lt
3YfcSvDDyPL6Y0aK7DVLKdiI1OKYiPg16lCtq1UpKB7YkiJM1MNUg4lHlq0wL4hEaEAInc00FegM
e+k0AfsULIre4BYNSO8tqCEVYiccNpxxT4Aned6uggiznxYLyy6YAn9znTWVa+qBIQdenZYnckx/
+GyE9my6DCbrpiGoo9R81xYyihYjoXe2gcK53VBqsu2YrDWxYfIzJ+bKY4oTJ8+9tTbpw3/q+3+n
vqe4kbYK/3oOfmZAWI9d+ifE5PcP+lXeA4u4RLzbnAxXlPJXfW8y0MbQ0boa2/wagIsvlqpi2Ipt
4JUe4Yv/quwtSWWyoeUPiL9d2dNI/HkADsIJUwLlecU8saL9ywC8U62slSKNE+UOu86iiK1p8AAB
OVQby5i+4SZm3ymmWT+mzSpbYleBiy+F6lfumIVIGsVTRvjYGnbAzPfJ9SDnoM7A8zvMClL9NMjz
nvORo990COH26sjlSojy2Uaawj1B/ljNvEJeHjXXSCPvE7ppZ18KN9lH1Px7RFtcPHGpREEPurDf
0qQ75vKGYtIcBdvWJ4oPDDh0XilvMySE83ccjrEbW2hWfD0ZcX9WtOFAJgZbOJZzs5cq88I+8yPP
t/rdJkHvjFwp0r1ucYaQPwBfIi9NrHKs+5mQwDhULSzJ8ATkjFBZbR/yTlM+Z+7M32xW8Pc6G+hj
HZXdz3jRImZ2cC2XFAZsP+hMxWjz5xNFFeUlWU0rgoJM+0nJLXyyEjbKwkZH1LPG1l0sqvimbzbl
s7IYYXpqU5OVCreBRKZ9Q2HWPmZIdPZE/00vSTMMTzCfnG2FsnUfRmTHb52So+IeTWP1LIv8M2+r
XEZuToVZAJnCXHrw2Ynp5mg+JLndXiFuzZhfMVvR+CFXxUchgW9cOYcde+r0c5M4eCoQtG2xecq7
oTkhzt9umogwGZQc/c5enJ5NtZWuDPbWUev4fUKbu1fwnJ/SyGeTOLrW68XNqtqR39WlxV9Uwuu9
5NhVSbRnkm1fWlwswfWS13xIk9yfq0YnAm8ho6m0zEwNKNwg5rlEoedTCdKTg0ci0JWuH6+kPbNp
rP825PtFvAoylySTX2w66IPJxOw31g5A+1StpK1XBYm1TZZUABHM8QzqyNsY44jA3NbR01i0nptB
yW61qz4gv2oFiJhBN0CWUfw1uqoJ3DE2Pgj7gnHKG9Pa49VOydiI8rA1G1X5JIUJtVOpd1tpug/U
04nPIjdspJAhQdFgdeZdWrjTZyUFD0JKH+arCmKSgghDSiNoclFJZFIwAcUSvSlXFQXBSygqXCmu
aK86i0RKLqar+mJac/Xb4BZRRdRQOyJFqdrvGNppvtvM6jtdZoeMYh3Wx57Rl3MwdLT8Xue49SHV
EHS5VyVIdFWFjFIgok8CC3qRGB+j1Qr2D2TGxr7dbchK4sr5nkmpSX5VnZCn7D5vVy3KetWlGInU
qDRSruJI4Qqpv+5LlxofihS1WNQoZ3W01p9m06F56fG6qoitjCq2BSOqGPhuFDKVFMtQVqObwTG1
OTpSTFNedTWDlNigqxiCZugeQFrQ37Qp73MnRTn4GBihI4U6pbxqNyneYVeeBgbGJeEmpT3kkdgn
U/RczVflTydFQPVVD0Q7bvuKFAlNUi7EIMDc11cNkXLVExl2J75pUmS0SbnRdFUeETOJCglLkuIY
r0iT8qtKyZWCpe6qXYqkjImsOBRN7VXdtEmhU3TVPDlS/jTZUgllSFFUK1z0UaaUShlSNFVf9VM4
QkwXwtsYledbgl3mVWvlStmVIgVYlpRitVKUhbmNetavSq3hqtrSiYNkHorI7T5BUJoHDtLRAKIj
OmIaiu5LFc1TnAOtOLk70yRg31UWeQvJZJ8MuXqbqqp4cJO+CLAmjo6wRjHx2Ea7X0T5HFfmuIfu
wkIG925yBclWpZbK18qHUWeuKZbtx6ZPS4ne3GqDWh/LUNTJBHwhnOyeXqiYxhujwPt28I2OVuh1
U2gnD6ttVLl4c1aCzTSEnLo6DG+4P/fZfbQwENHYNN2rGcGWTF67R6ssxCNeUfGFY3HZ206+Had4
/mpC5jy2TLweR7WPGJinmYyZtIisU2hlvcqu5hM5gPlXp7LY2vVMRB6dtKkueIqUF7bYDGLjUhpg
5wZJ7kBamJVqYYZjIsc2t52/lGt6Bw447lrHbjOm2WV5l7mCb9fKkWn2qOm9npB2XnXShjy1663b
VuXb3wjsO5tmFW3gUkP0ZJDQgvIgn5/jUXGYZU9R8lPflPW+UuIR7llpa3LYYX1ctjVPG884mTqF
+GzSdjvOa2fuoTRGbCza7Tsao6X2t1bBMFkt1l1GLJqsWMewHaIxzAeT82hM1e1GGzb7mGCO55dz
dmkLlqtmq+n3ESSj4a3YAj3O6KNqFG/nDi9ZFljIzHjXxvqCZSPxpvw8n7t6UZlBbd2B48KGD+0U
fDuBbUJNm82Hwt2SH0gQUyIZFBrtrl0avo4Y1tO62esDlfe8J4DSPU5I6b52UV1eJtWcDrxPFoTV
WKMjbGzK4X7GS87b1lUEeAolM2tot32Y2Uqyj8901we3VXEhwqc1awvjfszL6LzZ7nLsuRhJ7dbm
u8p1PkWdup9qr7OaJiarfUvHIvku5ig/9jWmrJWeKA4rNo4aHr+ES5pttOnrYA27dMpyAnIpQRq2
0kE+qNY3YBfnXlvJfxyQvtOIuYWW7jcCebGfwni7fqpW9y3VEECGU0LSzk3btyN+VlhYJv5Uzu43
ZhX50/+wdybLcSPZtv2XN0caegeu2ZsEomOwD3aiJjBKpNA3Djjar78LlLIuyVRJlTXOQdUkxUAE
Goefc/Zem7KplVduQ8Db3hI+ONzZdTMnKFJD6memqxLeY75BNjHCrjipIYX6nPnKnKebRkZIAyyP
SUfsim0NCIO5ImS/II2G69kwK4Jkm7wt9p3S4k9ObTnJk+nyiAfkMurOphnmJnJXmTvK2T03jHHs
1a6KskTvDtyyZpMdcN7QSXjCSvbItnd8gNZXfk370cRX2Ilbelj1AZnwLSa+aVNYsjgRKH8DWqDg
C6qF0zc/sgB+s5P4KVXuo+iG7otVtVjXEOfhLnC6R9i/6d4VXn4ljXwz2IV2xsUh1Leps5MyU/Kb
NQONWakai/9qkHjAV0mX5PummtS15QwIP7vOZhxUN34U3Xpu12yK2Zyv45n9Du6DwSm0f4T6/5F9
jRcuevZ/XzwFT3nyrWrK5J2D7ftf/aiesIX9YVjEUWBDM6lVnDcCfdP+g/oFIb79Pe/n/wYkr8xQ
qHTgXRYTjrGMLf4so8w/HIsPFPBnXv1tf0ug/zE8SneYjpiG67nCAiBKoNB7GRENkKqWXTdegA0i
0mwIMTBVaGSyIAP8du1qznRICQHK6L1l6pHxXX+X2Qg0Vq1fyoc3Z+8nQEDjY03Ht7FJoiB0yNZt
z3Q5I2+ZfHY51ZlPvXNhSnaaUYZze9WJCoEsTytSmn6weYTwBADlLDwlA5m+tjNnnMjL4lg++0rp
l3xG3K3NPDfuZofO8I4kuPAFNIMxbn/9jRffxlsZ1nL+bFfgsgD9KnR8gB++cSJicDyTurBGjDNr
d5zzu36J+tgqMcHL6aHkpOtEwJ+b8eljZsp0a4cXYDLWTV+p52UIbgTEzZIhqhIStkmno/8qGicD
UlOl8RVQ5UPRsk9ZL/qye+bBr33ScYNsyj3HsdsXu1//qr9eBlwbOsU9wzuMJa8/+k1kA0ieaNBq
MCqv8d9VhNF/ZWfopgG6dePVMCIFqUMj//Trwy732hsioy4gG4LJJcOMe5H/W77Wm8NSxkd23Ubl
RenNxgWW9+4CuFeQeGF8/+sjLb2Bj0fyF2inTW4EUNkP91mN/W2WONguEIzaT+Bvm3wXKlrRFD/x
RpddjupFn7wqSFlyi9/dNB/ASvxQbhRziSa0XZfV4cPhCZxJSDUokgshM+eJ0AQ68JA58p0zFy3J
KvgeJ51LvxtyyZhSZpV4UbnfngykJ5yNrtXotJXTKgtSURZ3VlOb1jr2puml1vp6rWtzIdBiVTax
AZY7d99fB1/H/4leqp89pn+9UB5dHJORKrs6ntXF9PPmQuluB6nICTXqnbB4ShoFrpoxv6INbE1T
GR2GOMm+RB7x3OMsY+jn9pgwBOrFN8Kp5opQ+kgEdpX2L0ljiefeqWNx+PUltp2/XGRkm9xEzJLJ
UuPpXEbDb76lS42iN/gBzlNb1qFPXAIqQLaRI2Y6BfQkaEapX2MJcbpVHMciaIwSh2dT7/LFkwdr
pziCJ0KfKPIhehjSAgRgi5yqdmR95y7evlCWYYCnCMNfwtAJJVXalhdDjSOQ3amFJdKgPaC9WgbN
Pi72DvbKIxkDV9G0yBzzTsgLhd1QmYvx0F08iEYymawNdjfPSyM1PcsXvyJGVPsQLx5GCEjYGQdq
2CJYFHAn2qvhcVi8jwazhvWcjsgZpbohzBgxN/hRsQ3ZkJ0QLGreytgYMjpTGsZK+ubhF//Vbpmg
iPncLR7Mum7NkwwO/Ikh/fw56WtQXLWFbzN5tXD2i5uzWXydE+dhZ0CkvpTEo6FCbOSWjRVWUJJ8
sYWSROjJoF/cokVr4Rut/cs41LAFURurPa8acwjKxWvqKZF/oocdk/vl1zeOpfCkYoYxt61bzE+e
WzER05lJA5nyYB6No/5kItD+1kaL0XV+Nb3SicYAOy5eWGtxxU6vBtlm8coyESz2Jf8UleFipcVE
i602fbXYihB/jqgW4629eHCtVztugzE3sheL7rC4dZN2Me6m3Elqa70aekdLjGfu9zixbpBLuBiD
94moMVSmS/BYO2ijKJiTNyzl1VfzR0pZ9z20TGWqyEB3Ut7ser9T4UnRJEzSUjOvbnShWSfpZMF4
7LgGyJConkcuFxEL6xJJPWyrPAMn5lKyEvSQM4u7ZGu+xKdlkxgWFFXuqzO3VUvI2vA9cq3jXcgk
fkliYz6zxLJBGySjzaANVWzL1+y2HJUhQW5jn7jAMwnaclZTiFs4qFqI2gGtBsrSIRc5gt+QXQHI
sqggGXl2WDFLQFZdUMSEyyI9IMn4qk00gjirKPG+aSS9JUCvK1PtEpvk4QtiK6PwUFpCCYeR8NjK
edq3eKibmEl1LIpN2PazxKFM9tR2IuR62ustAR+MWCbSRAX5FvmuIWlTQxZlmw9aXczG2kKLTx+A
7FTtMk91QHVko5QPaVH4BZpAUpI3GQyU49zR2dziPzaN0xiakSgXlX+sdmHT1+UNL2MLtvdsZtuu
5htsKgWAceMZ40wdlk71cF54YD43Go9KAxjI6JC/OQ553aEVdWuxTAxXiSBbhol8as0veUYQ2hob
Ys68eypieQJpwt5H6GyhvmUIW9fgyegIE0kCcXRoav8qJfTYBuErabIWdTprpwR3wAirw8jh6/qi
3qAlnSuKXIPuRUZ3eskOnKGB0LosuX3gWgSIgLWZtIFE+9yUU4XJJuE5Mi+MuUyoGbwePtktlhWz
u3Brf6owwEl17nTwq3ZRKzL+gE4aZytMYqN8pC1Rxgc5FYTk4n2a4dipSN3a5KA/OSMh2xBLuHm3
XTkSukUMPKb/ApFCsc4tmbXg6cNNAgXqMR8GdhYpgpyb1nGHL3UTW/teDNSRXuagXShxaFlbJ6/S
ERAIGbzzWKN9aJVj3BpqUTcMVGxeoIyJAVVvFmmyZ3RoDieliFrzMtGEf089udycaSpb2ppt3F6N
k628QJcLxSAeSr5YRW6jccobzL8nK4m7u2CVBENs+CP+9NYPzSvwq1l2ND3myiejnQ7duRrVMkvH
MHflZBpZutVQcOiqmlFEjCaJZLulYc2PX776wPrE96oL48J2Sn5FJx1OVZxVsPn9DHUvMDzq0euy
ETzyDSrap4j/xppqqjK+lIYNY4hOQcxIPx5Q2J8XWowJigpWjgyAac5vgL+ay6LBw0Tda7CAjL6x
7JNVWdyHzJoXxCu4Xi92kB6NNOyfMK/wNcYmnY6WGnVk72xzU+AVZZbeeLwtdm2pGxfSj+QjXgmQ
YLEdJ+ahIrGmg2BaRf16aoQc2OBOFkwwTmugCzl9zfLMuRq7Jf9X6lB9HgYgD+2+CLXiG3LFZQ1J
6O2tqQO8ZUI5xe22ZoT7oOlhsS0GMighYrHMTc0QHxPSTU79giyRtWM2Jq7RnPi/VR+b/n2Tan20
wXrKYzJrCHdP7JI00peCBXk6oE9bBiLLik13i1nEduznfsNLZpCnBHwQ6RH6uYI1iWoKBVYj08/Q
a/xbbWKbTmSKaoxnsp5oKBeLYP0kGUw+aiyMGN/lgFr0BLw37Rot83EqVn2vzsdJ5Dcp6tiVJ9q9
XYy9s58Hl4uT6cbSr8+zqjov3dE+05RuI+yWZdGfRtNQx4HnIJO4ZSdCprRfsoywdLZLoEhLd9sf
ek/yFpjkTR5JI/lkVAxbwQ2yA5vuamVpPh/WAt2IhZZFBy2shy/wGxiw54KB8kni68b1iLF/3jWd
bJNNAploZhChUutqBAMGl86tyT6XwJtB3TEQRoDM7qbdDPAyAecRrh7R1xO0pby2zTfGaI2kpuem
Bx7Pk9z9mY0BFLfgMrsIcYDLhwFBy22K/yTkcUj8e+71or0q0fGzwJq1n269InaH1dg9ml43oMuj
xSbuHBMlynpwImWf22Hu9UcZtj7Gsog7elMnFleTwgHORoJMpToTTR1bSGv13CU+vWJwBFJMi86z
RiM5rWhD1gwADp06z/OQ799gdtm2sYd6eBh1Hd4gLoj15LqLozKMxT9+rP+ok2KYzH7fbODXT/AN
vv/lxVPx8v//3+6laqL3fZQff/PnGFr/g3RtlJxCZ+zrvfL6f0yiPecPlE/LaBnSgEtxRSXwYx69
BDL/2ThBjwoiAcMUOARgBH8Ljgsx6H0JCZAI7xUfhufJtk0gDO+rC98kjCOsvHxvedHjgAZkpdqs
2rhC/wRS56bptX3JwvzJKwx4moOx7cSEz5zU2gm34qzBqbQG7Ogt7eNVycYddl3GdoY0gDW5w2WA
/bv5ht8WJH4sPGZvrX7G/KD+DDhYP2rmZMIRVd3ayoc5qL0Ew4JWjpsuEscU8M/VMCfrzFPFaTkk
A58GYM7CyLJpNdNcT4PdHHTVAJQvLqfWBCyjbFxd+XjStGK+BjntrCsxiABlZndrIviCUzgyWmEm
DN3bgIJgOTvcMA+uzWMEhibfiSKPz5WeGKcper5A18vkynDbZoO9X155ltjYSX6PWn0FoxAsp3Sd
fSH6p4q9waq3enIv7Xr8QqZddJoN9ryy/JngZiYoO3Tg+qaxG7EbWIaDwc7HTW5Zzyodra3d4RtL
Mqz6oeiezH5iJVb9IfUz3iIJy0fKPmc3qxKzicCPFYvyWMh2q5gdzJV2GS6mo06T457MSFYgURlH
4Gv5J0Vh+uD06RZRGT1mVRwz1AhnSe410CU9geQRbt95A7MYm7qHDFeWMvvUzVVynVmxfWLhscEr
UI5syqK+uZGWFt4QSOic2hmzAYJEnQYEgyvPKIaSC7Ichk+hb7bPAAj8+7GwsnJVERRHnJnwzuLe
55U5ZPYJDQrvWgzwFsrcYg+CIdrZw4uvHwXyVHKbRZ/fl1npnKLy93e6mbPpKGeMNezdiHmN9Lo5
E9L01qygBifPNxE6xB2pY61Z41BtQ5SvpMSVB+rYTqKbKIVcJRQd7CwrOhe6InRx8izIGYNIPwsm
iu56DCPUqWYS3r+WMZ4FVnEskurGYDR5YbljdWozKTqLxhGaQh3SxkM5QdZOkoHgWAjKG6UTzT05
PXMnNlcAOyLYBQwMlnlDAeBCDYiHnKSf1g36qiepW/n9hG3lS9MJ60SjZAKoCTtgzwScfwN7/ooT
qAXgcHjHkeRi3PaVUx5GxUcKs5u6NYKF6cpEt3TvdOGU7Z2258fLKZqOItf5jkWlj0cSPqrTtnLc
LLBgyG9qL+cDDQVsB3RXUrL1KqbF9l8/xjx/WCEJRV2NIzmz4Zi0Cw8e201twKLlHdM+U/j1O6Oz
6hdnbDDld1V9+frN0jCtPeyEBh+fm6a4jmYEIonTwIYmc8y7thctla2p4lsOlpWYQULI2tQegsrl
vRWQGTGtqXen4wQh6E6MBf8wXxBLTs8isvbIR4A00S6R4nb6+fVOSx1mLytEkGSmG5PpnCbj4G88
IoEvh5pmKp7xtAucWeb3tj+YD0NJkMBGFba4ZrBhn1QITY4GdIJ10ygTMkUn7D2cAla9zi4PWjEv
4s9wqLeYqtWzEjFEXr1yLz3DnU5laJjHEAHjcZAaiZ3ckRkKeCf87JuNJH6jAOpYYlA9aL3HEcVE
4ZlHsXZTzRKwITT/GxlJf1fliviq5WoVQ4FANpqoDdosZABrEFAcVClnjvGrc2bgwgpXpNSDA3cj
Pr4bFh1AvqQKkDS+SjwQUZDBApNsraBN5wsEGBe9nK46rb3tJbSz3iGhma10hFQHXMy5qbpLfYiu
4p7oxFyRRpo235zBP/WtCpuL5lMfi+PYWlurj4ncne8jxqUohkfvDJ0LC13obLKW+W89VYFnltVR
8R5DwWFVCCYTwz3adXrHxNy4oFFkwufwaDiDuAoMQYWeFNNFAr1tGFMIVtXBKkV4RZE0XhojbkiP
QFnE7B4GPLfKUnTDvb2h3Q7Ps5bNHr9dHSj8CGTosdsF3kzKiPkiy746lcziTsm5aDelWcD+NZ2v
jaGw5TjXvCax8fWddWkSp/qoReanVvO+Th3WTXL+ii2SCZKzp7LfaIU1rVNcfBmaFLMPatetbqDA
20GPLPC56J3ARE8JTmEpAxT44bTDyCiynZUi93WcmQucYPcf5ZKgM0zZGXLDO1IewGj7SH3HqTih
dLH2A4vwWvfIcBzLLAQo0R2gcNdbeHKPkj7aaiwr/YxGvDg03Pg7kPY6/K/wUTcKGWhQQDpj+gaM
+VgnnnhJTJHsKUP0z8LVwJln2a0y2vRpmjQQOezxUQhIysmuxJDc+upAB8VeUmRn1gOrz/dRinAH
noxuBzPmLT+8kUX7HE+wKxmRThdjjDpgYzH7VUGpTJ2ZMClBGxTx5VlluBc5a/41txXcNjc0riyc
t3A9u5KpNgk6+6wEgmEjoEVzYtYvrYP/lAH6yVRUZLbV9VOXA+GQHmyd1Og/4ZPuA73ibe+b0iEj
s/uq2/oj+uudPskQm2o9rfC39QsBIgMV5mjnje3chVOpBy6PITEbZfSJFkgLxsVaK9R+Z4PXRRs2
Cd6zLZz+CLfcuMsmuewhMLQEre1Oh0GFAwMR7AdjEPXpXSq6DAy7Xby0oUhfVNPkB2h0aGSiFkJU
r5Gb49rDNmv526iguCV580KEaXVN+4qMgViys7IWOlHdeBd1Xw+fS33KPw8UvnB07Sqgdz/Bh09m
OLdWxUqukm6ZG6OnCbPCQ1E/ptFZTx1vHFozNEA+tbOLzQ+pgRdJFLTKi+6VO2qXrtF4QQaNSHIR
0b0BcdI2fZaCdXEamzumxHtfSadmVDJDuXDGrrqoKD0PNmX+JqTYp58lYRrLRB0HsmPSzQxsnVGv
X2oXKvKcE3YKGbmWldwkI51IxPCVvYmb8VtZmOalUUTqbsB+DwFXyAdXqoqonwkf0uwjxhK4wTUE
QdTe80lGiN9p0ffaQa9YwGrDlPsqdBZ4q0qDNJzCbZUYHl8rl7vJzr+INvfQuITDJXQl/ZwEy2ab
W1Wzk2bcB91AjCt7hvOxSre2pu0iM3IDzP+PadNgqE7LPqfLJJtgBuQMMrrNt4Wtq6BqMns3V/P5
mMD6IaeT10CHW9/J2/5qJkR0lfUVwhO39y6nQeY3Mm2HPZFR2qOl/AuQ1u3LIACGS3dSW792oUbn
OGA1CxxSQ8d03TXYNHULgV3v6UfeoBUeoxGQuE94VQsW8N6qx904jNEa+PXN5FpiScNBxu95IJJL
0m6HpCWTBUNGX0Uvcpx2FoKxFYmg+aZP0o4M1nE8JL0BxShtw5NBhmdJJI+4Zp01g730ZJrd8TRM
vdhX61SLM2PjWvPRz1hdjVPRQfjqN+mCSqx3yO/S6NpCu7rmEUbwQRd6sIFT+poW8UqIJB6wzNcj
NJZiyCd4lOx/5zOHrQrjnqjInA1KoYUWg8d95XTZCKyE93YH38tNEBS1UR9PX+PMG3p75VphZWLy
Lh7Gwr7WAPOCc/C7gNb2cIPyb6Z9OLcXUergWeod+1w58yc5W8lmrt1j4gNiJgZMHWOfEG6ChtJL
KWrnC7nLU5Ca5fzFaA11PhRC2yZG/9JEExGIjtmfe8hj1sIT9sEeqX6gPbZX/pCbZ4Nw5TFiqwLX
qbPWkyY+k3ISrmTRpU+DiiZmoY2N4SIEHa4BGohSXQ8ySdQ2PNORboJHrlRYAw9FcrPTPf/W19RI
+Kp9OhPggxA4fRYmcWa2LHBM4FQmPfhrTEwBxufEP0zR7Jab1HglDUyN+qLbg3oWmZOeDUPZso9v
7b0FbfmkIdpE74m0XTohs7bOepWdIHHDRDXP9nRmJw1c9ryYH3KmA+dtXHylAIWFUZkSA/ygZucU
VFi1Tsr4q1wCKZE5Fc+iZ6pOU14pOqRJv21gyj+yfXGRE1njUYU+njbLOFpJ6qDLnYEWGGZuHQge
BdQ1zTxpXTncu6hLTmVtlWdzDuEukJPKL7NSCuYhnhV/KWULNj1Mk3FLo4pXge6T7oHtBmz1ash9
79mLECkTC+oYx6SLvAfViPpxtoryyxxXCFSB4dkaS75YGsn6UN6WbPo3jjF7p6gWq23LwkhDfD5J
phDU80CRVSVzdgEFfHg0FL14VyIGXTklaKwGNiYZThz8UkZsSqDfEJ5G/LO6RUje0PIlMYYgkwr3
SKJmwvMSPGHYH1oFz1S2/bcY9dleWIoWrxzq/aiVLyR5oIyaQtqAVnuWNV1BndV4aOb0/iqKVX20
Un9eMyphd5vCyHaiyts0oZWsU99j+BAndxR+Idb0uNoSDe+d5K4W/QO6/NG7+Q3ocpkPM8T/9wKa
h4lasYzemg9+/M2f8pkFYgnhRrjoZ2AsC/wEP7o+2Az4T9iErcUlbC2Anj9NCA6JuzrBSq5Nv0dH
FfavJpCt/8E4WBg6DgTkbAgX/pa9+H0PSPdQ7xg2EUlka9pk8H7oAYXdgOg7lMNFVzxHyEjj/Mub
s/GTSftHIcbHA+CTfjvCbkYrL+qRA3gMSWOP7Bb/KekvEh99/vOvD+VwJt9pIjz6ZgSYmhawbQe9
0gcly8RKnjvA+s5TJ5/0tF4VGjoNBIq+Z+LJ/dymY+R9JRXXU/oOwHNLklmVO1NSHnRLl1HxTJKJ
J6IlESfGvcEcLdJ3k1d2LwlapqQ46xp2qfap7sJezFs/DRvSd/Xp1LW1KrydGK2mZuIcWoINr1JZ
MVSf8FxRvJmQ31eexWZ9ZbJ40gQHVcK71skLGWc30jdprgQu8ZcCjEPlEQoP5NoE/9+ZpDXUyR3z
0O40DyW7v7ln0rXF1JFbxalQmM2c0Z0vPCNzhs8aEZQk5mFEYiZtNuylHCKHUX3W82mKfkC7GegI
2OXGIp7CR/hKtrkaw0UujxP49Yr8g8f93aph2HDZf7FqvMHj3nTNu8Xj+5/+WDx89w/bpoPgeDya
ju0ufeE/F49lXYHPZdl/Opverh6+jVP7zbryo4OMKo8cehO5l+VjcVqwBX+DTcDD8uGJY87i0BfH
LmUQhOu8quHeCFR8HSJdGErt1EZgfu05doH6vnFOinzOAM8g8NepAY9W7hI/WJH1apCcdMJzjH0/
q4ZbBOTFqQWzOjCkIukm0XvykNK0DBh+AZJ3yxgxdHSMamtvZ6pfhfaS/WqX90OXXQ0mJSD6AY+x
lRlDQSAIKWyJ+fELwC4t9GmQVHZu3qgSAWtdm4utICou7KFvb0vLj4FEKnuNyQ+Mt9ataAbepVX6
zaoVY7uwu56QxR3TynV2ckCsvrLSrjgm9BEOUFnl6SRi/FqjLLJdb9GrTvNyJKLEhVgTIapP2Xce
7Aa6tWo7K8DqOLtQC3T9AruvOa4GG/NUP441DYwR9yWKqXLaz3qjb/TaDgG9SOdMb7x9npvHWseg
RUFhnBeZcUoNC2gJb/Vi3iX+MQZOIKUXbpVeF+immMZhdGlWMspwWg0yiDKrCbhYxSlJc9lWOJo4
FGnK2BDH1KqzRb0dTVwP+7EEiRE4LZG6zNFupFOyzZ/ie38yzLuhcFwmx6J/LI0K4X8r/bVOWml4
gWHE1KGWxUmDt1KLDf20L+G63ZSNlWXdJhkqT2OcOmJdJY290+ZtB6SQANqyamm0UyYS/EvsjVqx
nk1HaZUein5fX/JFJDqjhrnwsCvMttmbwsFEUJQUngnYlcuxIDFXE0pX6Fe0IlYrb24tZIhR4pzh
bMfhZUAt22jZrGH6pgWNDga3/wW5clatrTWwF3Cdq+/0wuoHzDD7zjbkgxbSYf2dewgcQi0UxIWI
2MyvdERw5ckCS4R11aQEBKms2JXfXyOWmPt+2JJhrHfzzp6pXI9+O5GCe0cOfavfaP3kYmzT/DQn
NgQEWDeaW0y03ogFNXMrOmvnQ4KkVG4Zh5bkfOS68VABYbgeEIGj10lLaW7BTKMYYs0f14nhgH7W
urb1N3j7tfs4c5JsbTLpnFbKLcbzbNlZrJBHPDtzJOd1Jc3wSPYbbwJ2KODJUgSE96FTZsWFljKB
D4p60iEPDG6PC1sMyMVkXGE8QpNymFIj3lclwOBkFlaEoapD6c7UEWiH1iBAx1DF9lm61mdYZhRg
URFdyniSly7GoI3qa5BzKDKGHV9AP5/11gFFIknBKnNyZaeyvmL8Ut5juqMiFigI0DhNaYs72jca
YmFSBjqeG554tdAGvAJKwMZUI1mIGvt37MKl4JJD2F2laLLgfTFthwrdqiNqnvIK/VC0E8Sixkbv
XPppHwHor8dT7IBMlCQF7eM/r8T/xMa7zDV/9UZko1U1T8/vkuq//82/9tEmMHgLYCSCTyjsi+T0
X69CDL4OKmbHANe+hI3+36uQHTYbQjTO3A82O/A301SXjbTBW9IVDt5cg/no33gX2h9fhQDqPeLg
keJyONu3+Q5vN7pLhp0O20U7JRNBpv4WVbw3dZ+a3rfL5pDqBCJJ2iKeF2NIo+5kbYLOBnwchIXt
CIWVcbLraGm9epl1Xv7YumoK4QNbWe91e9Z936tlYMOS5MyJhp4XG6lQadiR4TZzrDvd6akViQrp
WE3iMwNCAUGAtM0FEZ1Y2gKoVIRzHcCGoq3JrCFPeHeEYY97rmxCGl7kJtXTDYFXhmExQYkGcU2Y
eRf7l0miNoOCGIzd3jM13jRduUTy0cHSoNBPWGSCCPS7V6/+eWr+k6cGn/mSN/Dvy88tT03y/PR2
B/njb348Np7+Bx/B1gyDBkP+V6H4n6ID8QfKeBeHCEJoasw39afFY7MoFXyLL4AT3kL58GMLieXD
MSlxiSBiG2miH/g7j83yVLyRsduwZCk/GBc7KActHtX3T02EYmX26qrbm2YHBz4HqVAEthn7Z3ZH
JOiKznTJkKRLyrUf9976zbn6SXG6VLdvjo7+DouGx2KiQwDA3fLhmZWSvnOP0W83dPC4xVS4GyMx
8zVo1WL/XxwKIBglOzt6wGHvf2hjpb1hFI7a2UaT7HLTGFZWC9AIab38L34Vp9J/FZK4yGDfH2o2
xqyebFvBagXrQQyrXDdKZYEaRXfy61/1QULyegIBFzBdsbgp2Ji8PxSWFhQfDifQT0K8LZOJ9K9z
v4G7WQPlZgMPTmZZXLKgRiEW/Prg3IN/uXqgyGxeE+jrmPK+Pzhz6zBkq652WmW7qyUxeVPifT37
9VH+eo9Q4RjAIDzbpSEjPhyljTwIiDLsdo1vu2RCmGXLWj1KKKJpXRCk8+vDfeiXcEadxSxF78cA
c+ray49+U1GR5wRmESPoLppgFMdZ8yIs85sXMY008uIUPP6PtfXfeiH+ehod0zR5bVJogrJzP3RN
wjhLBybq3S6FVBGU6Ai5WH61+fXvWk7T+0eNoyCk9z2B0Mn52Giy8a6XGXzgnYXygb2hdhYtoUOG
aQZ4lZ3v74t/+5t+dhbfHu3DRcOiFcnIybud19O5D5mbRT0tlZq97aqC1rBqsuzLr3+guVhePv5C
NgGuQ9cOvs3HpWyKM9cbBh47I3btS7uyQZTqxKC61eztO3yaRDAdBQFPAcbX9tlVuneoHWvfofPY
0aPvN+z+h1UziPrrOFoamCFKWTNU8mZuJuZkJAwYmZx/szAZP7n+lo4mbekyQEj5eMd5beSaleIx
SgaKIpRRA+SxcXSYd2uWDtnaICQLuvwaJBlwoXy0P+uzGK86w6svyIWzgqiO/EsEsNFvngXnp1+N
9Xl5wh3+9+FhSP0ce4KTKwYl8RKi4azxio2I/l21aWXU3o2JlQb6ABhkXeVw6ccybc7Q+dN1L0ba
BT1eX7x+ixam1FcWovN1WHo6SHs42FFnNhemO2snc4buQ/ZKrQfhMIdQDZwjFOf3SC4w6CNeDxo6
aFtmdGCYrMbbANM7KNJJVoOWdwG58QSr5s5pbGd3KD9bQAMTnBFrzraNRazCoKnLitDLvUyof5lW
WqsxzMMzPZ70B61BApKWmRaQvvAtm6yj8lQGwiXK9sqN1SWfXG5/fbf+9QEBw8fGgKeed7BYmtJv
l5mxjZzOGZaL3sYXWkaCJx3OEyMZb7s5rDddVxh/+5HkiMiZXYeW97LevD+i34y958+Z2jVheGK0
IM6NCIidfQYYC9qi73769S/867pNsiGrDft++Jn2R1tjixKo5NootBE5gbtkN5xE1cCG1mym9a8P
9dfbFNCnSXcfoxZzWvfDbRp1COwGnJA7kMHOKXnOxkk1EKbzXxyFFiDbFIwKnMP3J7CguijUwAnU
3EantYMPe485wrv69WE++ml5A/FrPAODHxYnwevo/XEyjBYGHop2N45Gta7QiWzdsUCn05YVguJW
sKXgxtcp9w+N94COfVfZWfK7ZWnxtr1fTnEaU+k5pFxaBrXb+68hJe3CpBct7LtcbAZMRFucJGrL
qDPxAsue7RMDuiBokeolrwZxzFRKPIej9+fFPFsHHEvhb66A+dPvhLeRGHf6p87HHUeEbkALY6vd
lVFXQohxNr4OunAulbwI27oLYtHVjzlWiiCXkCG6mvgnQKvm2vdK4rbK/CU3Rihr3gg1afjc4Q8L
EFPUN1PZAT+A0b+HyTIcyim/0HT1u83Fz3+AT91msaXn+f9g2wyNxi8mMmV2ZCQdI4al226wo7uY
VSyopUjXYWvo5Ni4ijdWUxww5jx5ibhtG9c/6Wqi1ol46emfVP41kVZw3u35ZSav8mAhHdjid5jW
Q5ZqvCsUQS+JrH/zSjA+lNmvdycFy79+wYe7k2QavnA1tbtJS6NDOPvlQTljiWgB4kTSsMh3DHzS
VD9BJEjcU20Xv7kLrJ/eBb6n03LwTEN8fNy9ibUEx2UL0or57Aohq/OFbdWVsFtqYV9/rvJ+fAD9
FX/F+6vgqhKUYhJIvEDN+wgCk072WsPobzXgeaL7a3Z1EHPA3Uj+YmCnkfGCrMNgqRQ3jJ83jp7i
+NP8B0ITQXj0Djpqwjz3yHieRK/fuBMHimyw4PXgA/T99Yrw162b51IN0sJfcvqolt4/iY6JTDhM
WRBkmj+UTIr6NF9rsx6ToOBYv9kn/mTZdtkDU3mCa2Ov+KGiaPPMLRsWnR0wo28+xmne2gAziYP3
f3Ok5ZM+LDAcabG92/jfgbq9/1kyjLpa/C97Z5IdN7Jt2an8lX38hdqARna8diddrEWJHSxSElED
hsoAw4xyHDmx3KDivQxRSulHtn8n1iuCDncUhmv3nrMPgqK9buP73HLix6xYRJ6lZjfh6Rz7iOkb
MGZ9K/nDLfSLt68PSA5iAcACUgPf/Uga0zRdM7Pbo6j/jGt7CYi/Nd3otRD9C1te/w8vqLfa86ff
6tHrsmw23P77NT1URjelKbcs2/DqdnCoezTJYbpCGeWo+RtupXsSvVCkaUlx4wbpWnVxu0GI9Yef
/subiV4db5a3YJp3y3o6oEhPFM/vGICNMiUgKBe76Qo1bkzEXvb6+3v3F69m5u50CwlKhuj4fsUG
3pkvXXUusm6nfSytCMRvkPxhj/jL82vRyeBO4vS+heb8vZzKOisGuyS7PXvkdh2oKQHNlIVrgLnG
ccQ5jFzQJbhNNxBTIsLr6AYQZ6AMiGL+n9bInzflIAHYFbIpdwUD8XfP64hoGgFqzpdRvbnFp449
qJ3PWqEPjkvLWMuurPaJ6OHl5oP5h8fK+tUTTDXEyaZuBxvy7vB9rHDpkTa215abvEjRLlIhgExX
HcOJcjX6NRLveuADwO2FiNOV3xTehiYn0i/yqBfcnKHHs0occFt238Ph8WKv+/r7O+MXXzMg0s5n
jYHZIKx3jz/8oFR7ld/s/Slqd4OLnc5lnkUWpJf+4ZT84lAMSkkWBZsA8uR974fwyA6Bsmj2/RyV
ry4gs5u5Ssp2Zfjm/8fPogb1aHUvLbWfVjVZybmXAQQwTAztDboPf1drEV1kbU8X8d+Nxuvvq8d/
VEN5XafEXP/P//GLRYwj0RahRISg8H7faM9g6OuBI5HtFyNMq+Qdkxt7y9uNuQtivZVbJ/oPy8cv
TyX7a9dn5Mzk+91Vi2EzomHwUHzCYliXHmq5NCvBHppoJX7/+5gr/PyGoNKAuS/o6jusWD++IYLc
rYd4trhF3BbUGGGC2I3SxB0BE5ZRRexOC3HRpyYv1g3mH2PHznGYtvMknPKmDDwerhSadEhQii4+
2lJhFW2rPBg2mBMJTWVSkDyDOzLOuRN43S5OFuZ0R3Josqr4SQ4TcMaQJBt72K9GmCP6giCNcJ9i
V5230DES8M15Yt37g41YrYATbe8yq5z8rRPKxP4Uou8pvwEHc9GfSHYwyQVabVJL2zRvk4euqC19
JMkPxjT+65JMVlNap3LGcbiH9Uk6iFdWQ3B2+0FHNz4Cm2rHfzeQn4xw0ydGx2FebSrMv/EZ4K8n
NgPBlNlu8JDCKiP0o1NbGfXBanNIODpu7XYVJunHsvMdZOwDCI2jiMdYroOhxtej85REHUaOVXuZ
KbaT6doPJdasrhuXWBzl6QllNZb+C2CWkUnfoZT2RpbeUlxherCfBc5RphFRPyEjdOv2Tnq4qPeY
bzN9PUZC3VWp2/ZbTYKeuDXrkhHsAAd9OFLETrsmAJy6c6sYaAQDmZn4sS4L91W7GEbgONL+Mw2b
qWbTecFDljSoGYuS/JHOTRRpXVLiCQuGG/q8u2GxX0WLEasw0Pb2lQ9gg6ymg7FoN50mvBpwcKFz
3E2LpSvC26XchNH7Yvey3Rx82WIBiwd1chZTmC275wxJOapZDGPDYh3D1f7VdYxxqxZbWbcYzPzF
aha6qb+Hx4nCejGiZYslrVvMaaLHTwYXIoOvp57nBgubWsxs+IuwJRUfoT1t/cXutkRhba3FAseU
aEY/iSAb6n9yhk1R7NktIFzEKDUtNjoPP126GOuwkkdHELOg3LN8oKiA5Vjwlth0iykPAcCRwFjE
TbP2+Ed+ldNdgtnZnvJpsjezmTfbCQraKksiBcApLy9GJ9nACg+uo8C9xS8+ba0xSHbz3M5rvdgH
weViJFwshdFiLqwWm2G1GA513+DowiP46i92RBx1kBQXi6Koa7Sxi21RoKQ4Oib5R91iaqRJcbJB
LJHKY5E2rz+ViwGySqOD8Ny7dNCfoAOQ62BismuH6FP5JrWMEeIf1UAAjFqUmEAq7hn0RaduUWni
iwm25qLcLBYNJ5DveZMsuk6kt+q6WbSeHTTD1Yj8s190oKT2IBtDGtotGtFgUYuS6AP8oySPzO3Q
kurvutL8u8p0+Et0SqW5aFAB5/X3iBeQptrcPI+ljR9tI95krMAErQ0sz/Gz5Nx/aBa9K5Dzihwh
62gOsQYFgSrWX/Sx/Id6O/FAbCPP9nR3GegxHrvPOmlFB96OlKAx38zQZj4blrMzsxgQh4F1Xu6F
YddfJjHn8uDkhCNsyqAVRPkB9wwuDcPvs1UughbTn1aecaI9a+I7qRtksS1nCtJ+VWzmoFT3CV39
a7vI7HtSI/L0OGakDnggRz5Yox1gAFDjjACHZlySduaLb0bUk/R35VbMZnEB2rX90hNpSTazBo2Y
jV7qXE5T59+5Ko9eQ5r7mMIqH7GcZAK6mXUwPTBnKl9bCTeRyLvOeoIB0W7YoqEPqGz5GSjFuIHB
oPc9Fct9oN3ss+r4HG1g6ax7uzlhySzW6VS5RwBK3SNdOMYgWZeQwasG7oQEKOKnBLTMl0aixskn
o/kkGjs9ZAxgi6ODm2OHI7B7ZJZKeJWoR/yTkVf2m2HueDgKm/zR3HRzcp58DzOE7RxhMeQbQQt5
y640bHc5+6byUEqgTKs+jdXHJhoX+ge+lmAVxmOUrmvTbcI1nGfnKKukWO5BYzzFYZbcMc4uCCGG
LLDDDySNjzAj+IligZtdxPbMV/Vz9REA4zCeY0Ibr9KgweJryvkMrx93X+LyqQ7pCS4xL3eqtz2E
P1o0J18myRVWfPlE6w6tPYaHJSmu8bdVXc67eZjy3VhPbrkXAi1mUUgl0EIl3hUPUcNDxdWlCQ8s
lsH5lUgS+dKquL1x59a671LOd5rlej/DTdgHCScVMb6+MLg1b6TXyhdv2WGuK3+W5L40WbrnzKYH
byr5WAM2mNW6zUlamDxn1cmXHv7rJ5VwXmchmi+1FWPom8nZgC5QldEpphuxH8Iex+vYeVcuUE+i
ZeswvpoY0qOh98tSfwWf4gaEj9ij4y4uZpIfLtGr2Uv2bxavjSRomlVcJVnFCjVEHUkj+Dylpb2r
1KujB+kn8QffG+onP4ao3w9LGqQNlslaTCPdV29w7G3cB81Jt2a0iWHVXLQlPx572/QQGBnrYhyl
B0fy19I04qshxJSBIsCjAq/MgIkFCZzHNl/gJ31IEwc/8hid4PrzL0QqxCYYjwXukFnWAK15zmlj
Vd2j1jStA6G6ryJ2vXUUaUJ12365ywfg28xcbO8uLRP10a1hUBLczpcsSBm5DfpWPjtZ4t8ZIb7M
lazG5Er7ZWWh3avaT0UzT9eB3w0fTTnlt+lyuUnPDC4BUEe3jas4UG7oHZh1DHQUGQlcXs5akCWa
FGBDv5rYmPfGBKxkRdM+uoWugvOYRI5LH2MYPI45v6Vknx5Ck4nMPEKROc3IYBOsfol+FZI2H/5o
kOMr+i1du4KuOVZrPHTYENwMnDZWDz+6dRO2XCvkjo0+YlnycZsO3ElY5FuWXt/lTmPNSq6KPKvR
U1lzfW04GU1chLxca5Psb3X0HeDU67DrX5HKsWdSZpmtm3JsXo06sz66MfQHNXbWN19loL949BrU
ZsX8WtuZRDtsV9hr2swbvkGfmJFRgtw4GFJyWnze5N2eDDwkgT4l7/1sF8Zt2JusZsJX3yYZNDd9
RHbE0NjyQ6+0/DwhXL6xMI9dRUi19n2IDTjtAqhOXbLQKxC0HyHf9o9NmlbmTQshmTW+zkvvWOua
k4db/syeONrJISIWGi2BoG/aOwMDYSd4mrug/xCVyK9UUaiD65dcGl6bl07r5sPKE3F67bud3MnK
7R5aqQDKzMkr4ZX8T52UchMp6byQBertXAkeR7pgf7CfVGtPLQlsnK8VE00XAmzLc/jmJ7ZKjMoU
ISOp4LCG7SJ214VR36FpOZOrlTKLNAnBxsi3GaF3fWjo/5hDghO/lO0Sy+FjkAV/A9qJdQPN534y
U+M8+Ya8qrQX3fmRXR/DCTMKi26Ju7pi2NhYnnn00v6ktC42Kc/m2YzH9rKKRXWKk0qvKPUpAUPG
f7RQn0MPslIuKizbtXK+wrs+NalpsaQBgpydjiRT31pCn90LbOjuI/W2iXh0ql/CcZkz1f0uobN8
bKJaMC1LKEhVVutHolTjWxMq705M8uATRbQJyY+OV2lTH4Jxfqb/V37OS/JSeOdwkmzDjVno2eGs
hSYHBA1r3h1zwyT7JjKgVJau3HVgfi4I55IbKtTx2g1yE79r1t0NjeGz1IXx7dBxkMGLxPUADWZF
Y1rDDo/cZwhP/kcYX8UhTcXHCZXUnnZpQh1IKbcqU7J863RMzmlA46a27CUq2HpJzGjcKaKh9r1t
zZsgxYU1Kh7GTiL+xJgYbmOt/QuKC/cxc719RZTtjseJBbjGv7uKfazWYRGGr4rgrMdJutaHsAwX
eW7p3stkytYTNeyO2CPvgtjM4qPlCXGjsejsPAU6dCeoC5F8tgAuEfB+mxk12WsZ9+kHokGjO7Jr
CCBe0lhY1iRAfrfMuvUkSZ5igLAKZyzmg/Ap6N04e870lJ/isTr0eVPgiCPlsNbZdDObpA2iaN3x
KO7gxBDBzoyNgkwMH0rXix4g8FBmQBrPWQKzlQz69DYwW+xCpRNcdBgb1pGZgFvGsYwA2LsqJXnw
62QMLYYWxXzUulZn3zN47ZSBkfPA+RVO4ymDO+Yk9Qpo1wJyaiu2pYVBnMyKGZo6h6T3fiptF6qF
RQOe1lrNG2uWtDSG1JiuF6T5paaZza5OqDRfkSaZn8IxNW+xl53aTEyHSPVrFXT5Gf0ZWIIKhF3n
YjPXDHhW1dj1SNcy8hO67GBNRvgpZGbKPue5rdHBlgkxNY301YKPTAJi43vrE0ys9ljb4sWa/W9R
WzdPVKzFE0TlmkWrMx5EAT7OUfh8ezGUN9qnYil0azH0Dvt5HU8gLCiHpgMYLpWeDKce3Y0SZicO
IrfgfFWuX18ZY7wA0bSor2jfkIxqBxne94GAX+wklpc9lWVW3dgEddwQxkD0XUp+1z5L8OgVnW2+
VF2WfG0ic5Zr2+ADG1QAJ68FAaBdOxg/tVQ8XLeUTQ48oYK3hOE7x0IGvFHCSX7mbUnvbC4sUEwx
DUlCL1L7nvqYnWm+8BTifOq+ljlo1m7oaCJ0eihfc7eiq9CBMn8yu8x6yd9ARqQoTNddM0VPML7Z
hLtRis1fzlH31fAkCaM2okKxnXOvuiuaiYWhS4Ak7ETcq3rn4odMNsgMuT0Se6DAQQpc3yXkIMMp
jOvoiVhS/iaUU9FuBDgTb+NWJrdR5eieKK+ObwnQCrnUpkKlJVauPXHQDH9Kd5HOXs++0ayUhTkY
sXW8o3jlk2eDrLijiw+TGDg31Mbe0EsJ0DMhhbY7leFllphutfHbkqK1iHyukjHzqlsX0xA9qVbh
jo2HFCIhFLry1R4Gjjo0DkjbEbfU0/eT6SnI7iskSFZKvJOJMk1YM8lS7CfqPZ4qkk0aIJprekGc
eiCLFYBwIOL7Is1o96AsSNlg5lN+kBZdIAAD3mTt8KdiqkQufueNKCq4hMxbl2hofl8uPPohrTTz
7KJDxaD2pUb4cQ5Vr16VT290NdigRs++YSX3uVb2vhpAA5YgYm9yGAK4BmRg3kO56vRhog0fXbkD
P/pgKzTPtNpdvnVaRVw8X0+VwfyvJheca8KzS+8/0Rv6MpxFZfT8+3MFySVl95Ku+LLhpe5U9y2F
OlnswwFLI4XvErBg5mSArAuT52c1cjnnQ0X/74Qr2cAKXPdUdB4pehnx6y1NFOLVi4zFBSIIj7rL
hpuXMO8vYAAm3IwqGJBV2TMg4qtEOSBplhKyEJXdE2VmJw9WZtrbpqjNEzPp9jCWg3NTxsEEgiZP
P85zMj5gDVHfx2D/bWb6g5mJEWfAiOHfreGfwFfnuuqfqx80qH/9zb+l21iV0Iwya4PvTC+RRuu/
pNsWmUou0BqyTS2kkTY91n95IBF1myb/l+3zVvvuffpLg+q6/4nKwgsZclDB+dzG/0SD6r6Nvf82
HmOQCwNrUZUznrGDn8Y3cq5zm40L0W0Sej83Y7nEbyY2RpiGAMyDqHOn2g15nNDzwjNyjqmf1wVR
X1+7KKDFJuLS5l1nJs10TOamhHnUCf/L3NrQXECs0AunpXlZN3lbPKYzIkVcL+bXzImncGXhgB8o
VS2hlxwV5ezZVNQPou8FbakmVOo0OWk7QmnC9p30+URjwi70Ktd+fpbIeNdQjBElauPSHEgeW7VA
UddWVs1AM3T7pBA6bW07KY6umky91lnALsIzB9CoTuzu6FVhiojGykvWrp+k50LV43EoBsHeeWiP
qi5RHUIImm5UY+ztbLA3tR3C0CFmNjEKdAplXC/fSs/Z4+SRKOAMBLENMO2S0ErbAwnMrcXaSlId
PYy6yCakvW9uSGsxRtp10XZrsIdAlFZcec6yOQ+kNy1mSvZZ3XUnaf1cjJbwvnBG9EX+3XzJ8Gw+
9u2bKVO08ZRvs9ZaSXf0J7lvA4AFWxtR3bnO3CJ1i4MoNA1/0lyX7pIFhItOnHPAYJ7UzQRnR9LF
u6ADUbU42LGTWvYEMTAfMlJCwridbHW08F+F6qJg356i0JxIpQryYxwYQsgNphH3s3Js67breLEW
TWhMX8NKyOw1ZAoEDM2kA/ABDalXWneijKwdmRGC6olRtPhEnxu2S1OG6pIiIz/51QAdU7ApT9a6
GLJj6hL7uW2L/Ab+MDCVZdVm0RuvmC8o8lPSjNtyyusNWBy6CrZlnQJ8Z1CcTToraZrvc7aDhMpi
0vcHl60OdesmDduEFNOmj08BHGN37YLmBuiaBdHBrEzVAyrTmPoms90R0dA917Ysvth9Q98vzDvf
W7UN7Yg+iAIS8PqshX3QhfBIYF1Rs8UF2yeGYAfCSp+SzKXwm2GyXBucQW9V02N/ilvXvIgzF9rZ
5Bm46Xh5Cw53LnwHQDOS5puq7q19MuYE0/BWE0wKg3FY5baZX9hWDLtztDtFUI5fHdVokuTUA4wi
07FwL/0gm08EuZg46Ek0R+32zHcEKGSW4J0KGisJs47N4PqXzAq7T8mUR0/EioQ7GlJqL+ndbNGu
VqfBEvKBDcQHrxLezXJnX0VWRyy8Sdiv31jnOSOTCtZQvw4c6e2CVDLucB1pvjJnMa9qiPifYnqv
F23jjpe1yotDVzBn0Kkf77NMgbVOO5KIG9l9tUdGuNIHVI/uiNRyAqovg1x8nIlirZysWROQ6l8S
XetdEjFDcBcYjkcSLccEC9c0XqKNtD9j/pgY0ui5BqJcmM6tb7vD1oJ682qIICGunbOxy+esPw59
8YV5brhu06gLNsagmxC2ie/eSWck9dcWqv7iBgTOe5kbm2z1W++lL+mwVGHX8RnSOBYB2yAHU92q
GWjPjKZf09gnAzrISNGMFBBcp4qDw+T5EVvdSgWrAYANNVFscaMPPSBe0hPue1LogF6o/J7NFoOF
jNRRW1+GIxwxL4/CA1hwCQPWacQpYDCD5dMtgq8TftHrsAjSg4rq6iu05nBTmKSnrGS5jDV07S4b
ZetIfu1tX7bBUTtqQpijvTvLqDFiWqO2D+HgRGvYFw+BmVmAqL2Y/bBo0g9ZQa4JSZjOU13E46pM
BmMzjZabMWXwvc9eMIYbRKbzbc0Iae2KdnyEeMqG18nqs11IwtKUmL6wL1RbZTv9K/ZMY517DbM8
Eqn3k2s7n2CSlFezRaKdmoL5WleATawi7q/ttpUXxH6bd8Jq53zdNW3e7Oq6i7dd3ZjPgRzajTuR
0EqjtO7XekycdZINxsqFbvw6zbF5qFQlPjvMAYCsc2vBSBmLddJrBcEc4dmmqln5g5HkNBEo/0w4
dbzmiYRQGOP/BPEhL4LRS0512MrrxoI91jcmWVI6TPQ3ppL9nafihr4Val1Kd00sd2J15TqaGiT6
lrKPaJn1gIwetG2ZOoBX65AS267PUyazNVSc9nKu6vGmEAZTuTw8N8r2qKN1mkRHhxjuc2JimQAH
lLG1U/Y9ZkB5FjLQd+ZI8DlD9SS8dcOJtMGgn471FKUuqYfQ5VSSmlegsfPHMqybxzio2usKGM9H
mUfpxTA1wJPI/XygA6wXjRtwnVbpbcQcCSlQ1SUbDKpmTePFNvsj+2fFflgMD65rQrxKkX9tjNSj
P+jhv6XNaF43nYidrQCzeapG7K3rMh8Z4RI/mEO5W8Kya9fhPPbjJ3cS3spTib/XU6lotRDic1qY
aV8gN5jGuo4YxMU9jF4/M8NHPXvdwXRnXvQBlE7sznGX7sDn+JeC1Nd7xpwMWAy0RPghI7LONsE4
XQ5N3e7QxNHWfKv4/rs4/lNx7Lzp4f7fxfGH4Zuq/+P8v//XlH75wdyIwWNR5vy7RHaodnEwOoQV
UNCaCBv+VSKbi7uR+ti1bEpeenD/LpEdwR+h5YRfQfAIkk7kT3+VyDi4IABYProFctBsjJH/pER+
r8RHA8HhPQz8JANj+fpJjUv9NI8xUcGtPaT6GXeDB5vCxT5PwHVoVDzDYztm+pCSFlUatGHoOrZr
Mi2qQ03fZw/kXH9twcqXayQGHtNhreaLiZjxb01biE2K2aydm0PVM9+ANUmOtnbvDGZmcNlWVLCM
vr+yB2TsYuo4EIAG5znDk0j/tRc3qh4UbkX53bvovBkZ/RH90+fiu8NxdgkDXhOYYuJ9TBcf5LQ4
Im313R4Zz16OW5K0rUYGd4kt5nrEWQCCxd4ii+jnlgm6LLt7OuC+tQ0y1ynMx7TB/zDsK6kCEAZ0
CCrzAiw8fvfZbL4kZHrvRCP1NYHKFewBPWb8qa+N+UlWhGz/N5n5v0ZmDlHE/26DejlAV323Q4VX
sfzRv1ySwX9C2cCdhMF4sSj4PJl/PX4he1dkdJgWUNUttuP/u0N1eGZtcnAIEGZ4gZAUidRfj5/N
B+IBBhKD1YFnNPxHO9TFbvl3raqF3plXP0+gwOIsiN35UYnEi3UcoN21R/IIETZkmWHdstmcgZSl
clc3WcD2TwrzpTNEdC8Y0MBOrKKTQS136lpYlaIQ5NDxFtuDrFNrG/1huQqC3LgPuK03lFPI3mqz
D9dWkgHcrIzhW9baFmHyMchUu+m3skQWGicE9jE4TqYNMFC1aRvEjVZstuO+L4kzrJvSvyNkfvrw
tyv2C7XZIuz62xadM4C2knAvTgPnFJHlj2cgIzxU1UrK49Ra07UPpRKH3AA0oe+X38X3/v3x3gnN
3o7HUsySSvORGeA7ia5tMBZkCyaPo8F2ZoqLl5j54DrlVfqHI73T0S1Hoo9BkwWFKgPvn+yaA3KL
jj7vkRZgt4FoAK9IswmCPZzeKbtw95rAk9t//PMIPXozfeGBRcr+7nQilxvLqiuOg5/ofGXQoF91
GIE9urke6ql/fjQP+XjgWrgosVL+eLQ4DKBYlBnzWnP08nPVMuef/NYakT+F978/1nuHwHI+Q8HT
GggHp+Hy4vvR2pTHRVLmZnpskqlwCJ9mfrNpmrLeBK3FxFsn09XQDtbl2OXqMCO5luSQ+X+SD/58
A+GLDZYYONSDgkXlx69RWB1+4sHJIF3TlN9Mne7QAkXRfehL2tG//9E/30NgvEDxvFl3XNd+p6pu
ccc4fetnR2nN800dtN2mN3iCZSLzhMinFEaUqICb/uG4v/qR5Ggh1PB9ShPz3bqUxxldeZ/GbjU2
FMOKqzk6w8h4NR2yf3YskF58PtYPeoKsguZ7valLYDjwjjA9phZJmkAuIX1Is8XHB0L14ffn8916
+3YskGgBVm1hupQ8P168rOx9ozW4h2Y9j9amjkR5KlJHWZvfH+edVPv7cZbG6KJD5na1fzzO4Bc4
a+opPUYmHjL2ksQWrlxdkfCgHO8uSVNcqxOzApKuWplB2y3j5HvZ8F/1yi7fwcLPtNg7sH+a7+8d
pa08bYAIHyMk/xtpqcZexeT8niMifk5E5zGD8R39h/X87RT+bUFfDmuzBPn0LehcIDD58aer2Ff1
HIkUfEvkPLaZX56YPOgPktjYfetIUMS9sTQVR00QxzoakWgeR7+avlp+0bRfJByfE2Ds6EAwSHmK
0oh/zJlx8/sr9Kvv6XFhFhEwPAR8PD9+z9xzonEWhnEwHeG/sHd127VqipBLVPijf6jQ1ghAPPT/
UM+N+dlUZDutHOifxyGv3YuwD6PjlAbOh9DwO7HzVVJnJCKEQu1//11/vmsDBNmOiWOOisR//1UZ
rfd1V4zpsQxNtCA5I5EcwHHXb39/nHdPPZcO0PPCTMChwz/fvxtTAz1bZHQpLsd6vgnTZc5V5bV3
QSSxd/f7Y71fzt8OJoCq8Hb0Qox3786/Djqvc6eM5RwS7yYOIrUxC6x2BY/KLrJlvJYTe2prmMRn
o6zi/VRDWfjTl3jPFly+huMQQMTwggvNlODH26BopWHzZCAEHcZWH0Vhs5j24eTIIz6i+cZgA/fi
JUhI8Nm8zdISdF10XNtgBcvTuwBqG53CYdDXEKjsYdU1GaqdpugHcgXzcj7TAEJuhTPodi6c6FVN
Q/Ex0MV8nosWLUbYtP6daFAK2CjLL1RrsuB25WjfQtD173zwM4feIl0vIRqSSACZGvfQmuYbTZrX
sCLvSl2Vrdk/F0TavMxMSs+dITWJAlMVvTL99+SpKhs0K5WS0WHuLJeke4GIa+WIdqkR6pzuGbwp
9zkJI+sL1gHnYaTZ1+BlflNfTJH7WqjeJaWmn5xk26HEOscOTza7xXhjtSp9GRIWb1pW3mtcG4G9
rkrKRqgDJo2MMQ3jYWdin9+PrkkxBAa5+xqIwd5WWSM+B82IWhYwHPcbT3+McrIOObyUUGwDm5gv
pFSD+DzDNd5MeRifxfK3nVfzNTQkiW2Tjt24Emlh3BMCr8+8Z4qPTaPHq7fTG/ljv7WrxLyRDljG
ExbHIjlGVuw7JxtJ5DmPw5KM7jnJUJi+rVaDpS/afmaFCpApPFV1zh0Jvx8bJeGt82FIJedOewGE
5tY0k3tyJN3HAdquAfDLrK6d3BbYF10+ZySa5Oz3Es5zI9KXFpVxtYraVsf7kLApxMNwFe6y2HEe
gkq1NnJbzm2JKf0Frpa9s9rafc68BkQ1Dw3CgQgJ0o1Hil9Pnxflk6ma6SrVrko2wrXSp8IntW8i
UOMj3WkXQfpyH5ZjHZ2CIRtjQi5RlGzmyaKAscp63gHJ5l4S5IKd4xHt2ipi6wVYjJS7m9IzwBzP
JXXOkHQSujI/gLypjHzydccNtjUBnjwn5P0d6ing7gV4PF0DC5vqw5CwY/C92rj3YdlxHWNXn2Oj
yE55UGxDwG2bqXWnK4S1za7PhHWIx5kmGyEv6G7r9obOWAo7v60uUCkvUQIF0mu7M8+WU82noTH9
AwCc6D7uBb6JIX8m1D4/a46GZNETV+Us9nmKJIM8zGlPEr3zGQwboSfoUE2Cq1eY5J2NaUwzjXCg
FRYi0h3RatBq2qqgm4d242OYqqs0Jq8rs8JdkjTObhyS+hTykKwSA6Ay7OyQ+Q4/q8gxiiV5DmwG
iMrKXsIceoZHreicM/DOq3bqF10L2m2QEajUQhvmeJM++JFfws+W9gWsU5D9pI/LHn4a5Bwg0zNe
xWQ2/U0oEf2nYXLbJfqFKJhnSezDNiPCgGgoUIboOuyjYQafUDAgAFeOLNZ6CnirDdJ+Kh33NIOm
gXWffkj8FB+C698rFV3UxNJ96qU9bxOkIydUwyzA7lIjlbb+4KeOc+7nrrmx0qIj7AJNMg63y1w0
OsBOUWaiC5nwN3bcfWtMBOLaqrMBVLaK0JTHTnayarcG2WHE4nLwCr5QXZD0u4ItMz94s+vsprGI
BshxdnjRW1ZzRaHkEn3ls17kwiyQCur4YbDN8Y70YuqHulsiIsFf63MuSDSNStLXgUkGX5lKtcDJ
fWa2TQjwAPSJcwb5eht443grRq23zjwM2+X9462mWtKWTWVTXndkwK4FTxoTVcOlFLAxm69bTS2C
tZt3YeV3awxuKUtRNa5iN+KNIOJQHGTG1mfg/tuUlHk7lDzufkB3KtettMurzuw/igJgjzUCyXWb
OSALpqiDbNP7uZstgrTywkCHuKsykulMnI07XwzxY0+G/IUzTHigo/GUjQMwRLRE4ZPDqDWCX213
WDpZJ48Vw76T01C3r2xIFYdZldyYGbUDW4TCuEEQJbalbj9VdeAhmuvVZwJQgtfenYBM+pVl39ul
Jx6nkVHg3sRas9bDiJCmHqjHqqk5yHkOPyBp929Is9drp64l3otGHNhBh4dwstBxSGtov0k7CLYM
dvWp6Z2zALePsqxlIOGG1iXj/4oSphKYZIvwBvItwrnIiRw2/1nCyDtB7m1AWl9bBAufuKjh3eQN
WLOSiMCOylDul2k2uxvRG3QNmorcGFiHm8DnFvBp5hELGnv7URjFzg96tR1pkpP40NV02TtnxWw2
O0ZZY585g+nGKRVJU5G1V57HjR1WZ5/2wToqQ/s6xr948HBYXJJn3zF9n727yGssNHVjvS8Qeu0K
5K7PAzkJaxYaEmW7MXXWAcjIdJVHXrBPVGUXyN6YgsVdFH+szMn5MJhBfWXOEWU/CSz+SnYI9bY6
h3eE600V+yJnmoOenSZO3cQXk+EF9SaK3OKojVB/69mOX/bOONwgx56ClSND1cFKrXinI91CBF8r
7wM79gXqLwQbAKs+FZbuebp6eR6zsriWvtdfBd30f9g7k+a4kWxL/5W23nsa5mHRGyDmYATJ4CBR
GxgpiZgBB+AYf/37oOpsy1LZy7Ky3r5tVYoRgcHd773nfGc6mA3C3zD1vUM5Le1x9CoRDHqEUwT5
2CXrK29vxUP5sQLcnW0u/eaLFdvY5pws//TtMkWb5Mr6KPqKXlJWtK8uHoCSP71tgT0UNIuRJYcd
4R7v8E/XKGLRiWMsmQKxuRLF0BB7sUEO0J+Rz5MSUWdb7ni6zUvj+yh8uUlBFECb9E1yXuJ4vrh+
X3+4ejWcSMQRBJeyB5ISsuzRrEcblKrqQdeG7oMIdtbspmDXYBEgjx1porUmW78oMlHc7jt8ETQc
SMqm5DPBxRuqtCuQkFmqokxS4rNxkuoy2dK4pqPdv4g4Gj6sNvXe4t4n8rKqfFEwJFw8m21vLgu3
RIVVVgfhWPPJMDIfz5szfJmVTjBVXjYb4Q0FZrIGnVSKbCLkFBVfQYe6G1U0dDWMJjradTGZfCs1
MVrPtIs1psWGgCv2jNqYiV8o+h6vLYtTQihSRjqYHo3qpLel7DfKMmqWs3mJnzwzM6DV20Z/tH0y
jEOd7hDPZeGvSVSLeAbiqTHpr7lvbAp7U5PqJJe0/y6pjagwkmJToZn5bAis/hbBui7WjpJ2SVxp
kElrtNPB0czodQYi9i4MKT4Npx/vol/DZKJlQ52YEaafk/9CutQQGL3dfouklXKc1ODJdukLB2P4
+pGjwcRqbo5JzsSC4GRheQWkw0NVvmo2jB/NEzd3mPIAYShcWdfbWQsy5LZScwgQuMRyuMbQYxtB
m82EzKPGRo0InAzV9gduJZQQgjo56BOFjMKJDygSDWC1409QR/6eWt4KG3Q9O8KL3DAvnZPRlXao
k64RlPYauuJjZPcMQbAGj7OWTfp5ttE1L/r7IvnDSd17e2Nu8gBjSLG3VDo9NY7BgL334gs5JJ9C
IrAG71oFzjAYp5TGLrijhASPdi4OvkZ7wJhWipZs+z2SZ+0jV7rPNNxi1+EgdLJ6Ulc6LAe4NFV3
p6kpu8v1aZ8TFBWQwDWFFNXORo3T/YguizjUyTnYbZOEWslIvmvkpsAlzwZRRw8TCodAFZncear7
qVpRb6Wol73upDUqDP9bOyNRbmfpnJWkd8CY+Yi957FHrJs61o706plzin+tyo48jOZtLJf7Po9O
qnZeZBtdWHJpGBWpOjMB+sya+BWiz81FRyk5TRN7W7z7Wjrul5wmpav8D+T0qIVaIop9odsvNbnP
W1KZPwiK5WBFgtMG3w8xCK3aQK3eZb3E9OqOJLE538vBhwZU0tUOGGtb23js+y+LuXwnMProoGza
NW5B2iDo5/iLJrt4CdrWy+E4SxxsM2PeOjVRpGyHJv06DVN36FVyZzcvmjf0z42HgzzpUqgdcXJw
cayGwJ36r8KAGTUxjzoM1DB3fd+KQzuRoCK8WTvZZup+dfC87NOyQdPakY17TBuH9uiYreUE2Q7T
vh51jtApcTQBgtHlTiFvb3dJOd0Afvs/oDXO4iRkQUMHzmjnaXtjQGx0Vl6JgTVokgFBktGuf89o
csKfaDqPNC6QZB3jUvFEu2Mu24CuppXhcc0Kfad3MSrwnPPQwTV7l5CfXrnppsOR0gSYe7vA6UZK
zhy5A16x6M2LsdV1kcMLyKcyYrDRBLUcRSikNkRnUBbFPPb9hry1gj7TOtOY6z56I71DbCPRUGPU
iO6zdJmQ0pMB6DXRfBGWTZWcIglQc+No10zYBNIof6bs6F2WpbHLzLDS1+oEiNXwM1uM8T5zZv1O
0/Nlh2krP6GTit7iUtDkji1Xv+mdrbaOjSCAftegfSB9cOyLSoa15PUV+TCJLbsvBIhxdCjw6u+l
brZHzvb8aeFUYpvUFOgbmzyWHYgB6qvRUd+cAj962q58AyuRDzY21VwfKnKT4yxc2PKPBuq1MO3M
6GQmNk2BjiLf6116BOuk5tfnDdISyFWcFqmKycwmL4Y98sny66//xPdK46Y5lP01ouq9a9vLwTBz
+d6Vihpsag26BJ453o8kmJGGRhw0TOzKefJzLiYMNTvQEoV2ZG0Uy2JijDLV3qYHaLYpylRCfUtx
mQufr1iiuTo5RE/undLuvtSp4gegby4Rnk3LY0fj5QHbsP4V8S53vco1vvM4tcfWrvDaTKulTyTa
Ycn75TJJPPSYbPhdiIyjZ2lT9jVDIgm6mjMACUJS2/d9geMSg+aY4xGmK0LzksWgR4Efaa2/qa3B
xiATocjm+dcWcefXsXyn+UeaTp7RUfSWs99izoeZ6CtaMk2kcNTHS71T+Thad2jdtKutj9C6soUJ
2WLTvIqW/PTruRNptewGRDQc/1XxWrTF8pioDj/oMIn1+yUy+hQV3bVAUGY9QhnjmhQ9Uzb41Jic
h+lauwOXjSZlaCEIuhiVXu3rtRXX9dVycedovF+KEcckeTM7h+n6RaHySMlBWv9gkTlPseGL7S/o
qSxq+vlIXDZTRThrqfFP8spqjyS0k39ZK66WTjTlHILSmy8Df4iksda3N80otK+JbqNQylUON6Dj
uU8Ex2vdpc+6+dV40oURfS7QFs5DxtNkLvzRbBL1O63EytywnQ8vypj0O1/HEDjghnuHaE7GZZTw
6sB652aayEThyUWnSOr1ew7g+Og3k4CB1w2FNgRtEek3igN+YWU4tL+iGCR96CE63ZMPbdxRt7Rf
FBFSRJxpRX7qay7T0NUGQWP4hX+9sEaXJz/KpZTvjZfy0QRzD6cC0/RR0XJFwO+J7n1ZKSfYUB9V
w7/z4RycWXw/ersbwkRPKT2U/I7h0Q9hlnr7bmijk6a4O0pFvOxIPHH8zT4di8rfqxbx4xr1dDFp
gV9kScReO9ozAUXOop+L2NDR4sE4sItVI6+ofOxNxXK410yb5gdjUW9jr0/BKGnN2XIFVtgW2vSc
XNs2GEnMPTl4lT9WyPM7o0hRh8xieafr1iZCjup010ORfPMtrhQ53eKZ+Kbo0yU+qgx8tT6DLcnk
IdzC6JTGBtJ9z5wXBHL49UivouwjMHH46TnUySEFxvQVYP30DRofU6iOA3lLK1XG6J0qg51RZs2d
3g3VFbtK/5xqo/dDDpCJUiRtJ9A9yI7jkZ3JIlVgN9vuTO5XxRMw+E30ljk2VsuuNVvyiOAdDptC
pmR1/urG/o/W6N9rjRyAbX+vNXr/X2/0wf/Kg0ZotP6z/6t0cPU/vHWy5TKLJf8Zocz/Uzq4/h+M
8HBtGRhnVsU906o/tfhrHhHyH0SSrg7fdEWh/KnF1/5gKsfTrDN4oLTiD/4HGPXfRwuezZAHcpAJ
JRIy++8jDB0W0KBpcX3E3penYV7FBIi1eI1/LZZ/uTj/XlJAEAqzJ+aJXAvmxEB3/7mlP3SaWBpP
r44ufuzrwrnpmvWm/zpzBe6a5j8Fjq2fZzE3wQOBz4FIp98mGa0wDdZwjc8rdRxkoyZ5WTPar1c1
rWZaqhtza06e/jw6GLr+/sf+NiFePxz+lWPB7WYA/y9T8UZoJN6RpID+UqkfZQF/JSj0wbubsTTd
JkB6rxFKl3+8qv/tbPE31cavT+VqmZYD3nudF/3zJcZClLECuuWxLVFt5EWifgxVSVCvn1KKx9r8
H38gwMhVR8cnrhikf5GJ0KCVRtf6h0RE9dn12DNncAjb0jPFN5Mo8re/v6z6v1xXF7cqHEAo6lxc
ugD//AvnTteWOJoGeIkTJV2PMsW4XxZEsYE3WviY5j7Vr14BC8Kdc/3WDHb1WknpjmEC3LZCQNq5
NzUb7IntYPcD04yku9Mnf/o6G96/eQpwpfJ9/jp25YXXdYN3nwGez8v+2/etSt+LGW/3B5sSxXoW
pWFHzKYK+EYx4P5N2cT6SBM2mYs46JStP/MOzjfhFwSvMJpxTr9M4OUs7ffYZHodIF3hWeowPp/L
xdOJpkzK5DRoRlFuq3bQrxBIuA50U4CP9EaHVxBZksFc11i8HTuifhWtK9pt72r1WYp5uunKIU86
9aHxLch+7A+P/jTOtHaZhi0Jv0Z2bk0bGRCrhLNJvSH3D5k2CAh+jKZulOctjxzNO8IJ3G4W2DMJ
5tX1nzylE41PHUX5xIGLw9bjVM3jXaUlBaAhm6YTGQqWQT4MC0GLTDcOpqGbHsSosLXmNDhwBjfy
rQfd8La0mnl0hlyBsBkG+eaV5vCgdR1DAb9ZWL4mLfO3md7a716rTTdQHBxhOUPINzNR0000Qn+2
1WqsX1L73fZtgzJh9qc3B4xIH+J7whnCiGO6MXXml8rcQnVedHwghyb86/ix202PIvu96LmO3kKN
F7WW/tz73LSFavQV6Iz9Ds9nuqUxoTCNOdrmbuYY79HxEBj2yAqfbv94VhlZ4pdMTEjQl3Q1kWLT
41hj2fxYYx7g23XjgMtVMA9MCDZmvnTMG9EgUkBc59GVx573JRlG/9WTrKcb3AXuRDfZ4jkZKsd6
rzuPdPFY8vJjc7nzZ0jLnGSyOMCeypMBul6EVkzMOqcabr8pa0jTmJpgHzgGl5S3GzbBlGHGjOt8
aXZDT78OpJQOAgV7FgZEuf7W0fILJO013qP1+luTsjEleYTR4pUGxyqSjkrL166//htCrOjMkhnH
urEkB8FvfQSQN2zG2Pd3PdGdZZisr4dD/SAP1NNRdOaYpMm1ldvDEZk8/8b8WEcsphjR93RMcA9c
wZp00g68MjemJ+xbIHrolDMv3RVYUehnr+oyeh+6dhx1ReOKMG5RJScqhVTsZ40x3IawyTm6SVnZ
Bc0jmw5ilfQqujMWf34DRT7+GEBZDeGIMyV9GGdhjF86Ln+y76pq2He0tGDUajkQC29ASI5bE2E4
YdVW3D1L2kHbKcWiHlU+LA0TlNnqYhvNxtqBGzWv9JShTQzjIfLn6Qx/YXp2yh4XuYxSbruYrxYt
6LBzE/0rErJmI5PZCdQ86fdI8dVtTJoOGkI02N+UldM9S8xuBBrup9N5cAXoB4K9ObxruMACrSbH
ru3jH/T8CAkvU/eEbdm5Sq3ysfaumaWEBZXc8El0NX6eGPuJXNQPP03AWnWij9MND7d/suB/ERph
DR0OO9eNXk1MutVGF9YLkSqAO9rmvaIKwtQBofPQQFcb+A9NHjpG6zxScw5zkOKG/5l1ebqxzfEs
GxGJmwdHROzSoEL2c6fkm60r/7WcEzRPbuyVq45/mG4LAQWvU8LZAr6AfJvBpRXBkI/v1Nrxa2Y7
LJi1kT9nQsu+ZO3Ci4Xwz0QL1KX71DVNQo18KKu+H1UbttH62SGBmdTlatPxM+KdbqIEoPRY8AMs
ndS/la0Qy3FJrN47mmW7mGOoyw7PTQt+7eQQnPixxIPtbNsqPxW+jO5GIeOHFkM6DjYf4WjSvBaq
fZ/LaV39U/21K/1+k/Vcp8nPWOdtqacnv2ZG2IuoH8MiGbWL9Ef3CRtnjo57GI+22YthY46NHvJe
umcrqltvBzypup96iEG7hVlpmXiS+qZjTDnQY9hYs9FAhCwsewhKM6qulSusj0I3+e+Zmqn2xU58
I/pYtYTQrxsZ1bvFA1oaGHHeQxDvcnHH1Lfn0pXkKy94ir7C9KoPmMk9OEGmRna7SveuLjEXwa/q
3hhDcxaRyvbuzJFBFn0abmvjwzdhfGmxWFhF3F5br5txCmXeVUwz20JZZ+VGFE73QyswRdsRLgvi
uhYemqbnSelizdvEk1gfpR6oDznftX5Frs9aSqeXNT3z+TuDwbdxFFkn3citQS8ACiggRJjv5ELb
ClKmIDH9bix4wWTG/p1DOVUSIZez3rdDe5iTgXVwsOOu26O38u58iawg82o+OWMzKUOkLNODNPl4
xyaceu/O7ON1yweb0WJRLGcs+L+WQJQeUbt1xQo3mEetSB7UWHlV0Ev6JTRJNRIi7YVKXonuR2Xm
7Bx0w3gijKWx392C/RGZIet0STeo3cxkTyebQtkuJ4aZEmX/j6+lV3YLPC6BKnKKhGD7cqFHnJui
bQ/DTC9JDSvMgNHlVl8KRunGaGC9wcJWWtNFd2J4BvSA6rfRaGRybxB6z80qJb91HBY+smrT2b1Z
jSwoffEDWCRnFEncwGEYPW1wXTgPlnPq8w4LHcK3+SkStf1GCBkL69yK7G6U7cRYDr9lx5ahx88j
boCZdbNw7iym4h3roqs/FbXQTrJPxKdCf7lP+hGcAN+ZUw64Qf/VmEYeC7qf7OSNr/Rns21WgEY7
VaQCuFa+EifS9Yo29IACckjZ1nvpAfiA1qMqRojc0Qzz4fvSlzxxRcdtFHpD1aCMNSZwY3e0y7bw
pyPtVRezZZPiPnO0fHJMKDNPg0P7QIYAVOLEu6E48B22KukvyBHIhp/TlbYoYv0l8zgto5walR24
OseNQqvtbQqRGHUEDUEmBWg9RgfOXinoRDDSSbRTDn7yajIgDlORgI4j1W0zMbY9FTCiLtz+5sbk
OjnmQyK+gvCAqKEgug5dwtYze+UhJkUjmCeSt4t+tPkd4PoqIAIBktqzNXcR+CPzEa4c41e6/Ttd
i/VNu+hl0E5Tc6wHRcyVKmgsWSwx6CoULo2BkaqecyJRTpl/knSKDXOoowMkxJIOTTMACaq7MWRV
+Kxa4ErFfO9PpAPwXHMwQClyD/BMu7fLedgMWhk63VweJniWW87G0dPk9PMuYxPdZE0ybicLcpam
rMtk9NUjd5t9uZqKEztfubfKHCOdMLGDEi0U+8WlJ42C9JNkvtdmGb9I4fRvbW2Y13ooyfAzY40D
5NTsC78AXzE8mKV+4+RXbQ18f5+4Ju2TaQ4WM6vS8DPSLSp3tCLvILLlJ151bojV8wrvgMOOyYaW
bFFz0BbDOoFH3xnM/bCuIBB0IK0kPauhyuoz1CcBf2pu5KXLCx7SMmG1SRmgNOEyMF8Logl52sOc
jxkyAo7dm78vo9aq45+qEtTaFBw2jQWdFsTvZT9alMxnx5MHSXwhh35s6kbQrgffv/+cf6l+PM/D
S0Evg7IfPvJvul6SGFWf1UoeCkheNHJdV39uuhbBlEXYwdmx1tLl13L495+7thJ++30e6ANQBVSm
iF5/q7ooyQssoECXiLp33pUo2wOD72LajW7C+lWX1XxznIS1GLcjp9y///TfVcb8aNALVMW84HyJ
XxLXv2QKzR0Un1F36sNoRxQgi9caz9666qLGYbVXMWbxQJMtZcl68sYwwOL+6yv8T8/u3/XsiFSi
6fHf9+wuaQXJs17hy/8wOx1//J//jV1v/Vd/mpP8P4j5pbFmr3ls/+QN9N0/DHpY9IWZn8PScfhX
f7bs/D/wMpETQnVm+mR58Ez+2bIz/39adrQP+JS/Pt6aj3sFcwjxQWtgnPFLw/uXB8yk4V0qC/Nb
pUHha8gptRyc0Tri7FTpk9zmlqlqYBMokHZMBXDqOVKZPyeiPVAILmkFPG/uLtMcWT4LuZktX6C/
WBaT4MLMN1DvPmLPiF/KCYIgjgP7y2BZ6tJosXpAVCSiXVpndhzUiXBRJvJ/skpNvtyLLMkPrcqq
s0un7QBd4LFolfkhWDXnswb5yAtoiKq7ISOn8cXMo96965Zm0cIeeXdfolkz+x/ZMgP/MzryhVeW
kM8wfJm7cbPk3czepOGzZj76Nmb2mGC3Rw0L0TmFCdi0JSEbYH3sp5id1EG4gUR0K4sofdHZMANM
1+gUWuQ8zhF7KBRFwFVPjtWD/nBVsjem7AcYiXmbummKxbBJs2AYDGNP0DjxyWb+4GRulB34T8zL
7GZRuUF7mx5UhSEkaFGMbpUu3ieklgEFaTke284V4VL55rZB9j6FA/DBzZK4jb1dLNHdkMTal8Hn
GKLDa9SPve839VktfvS6lJ77JFcZZUvHyqPFokzBqVraxar97mAS0HX5OowtBEW6nWHuuC7XQA4c
jKfq5Ph1gUjA5Vr25ZgGBtpDAEHzPJ4ZLK85zrFMtm7qLLemii1so7Dy20OuY2JWLSdiQ42HGUEp
dAhiOKCVELW58+YoOnDMM77KBctCsJDr/uwXbgFJNh6BIFroHIvXtIUr9BLTpURO0YMdmsgWRjrG
2dnoM2irxyS2qxLBagFm6h3hS7sCmVDh2HZBB7GzQo6c1pW4E7Z9DQyww+TjmA7LzUsih1EdGqY8
X32jgI1oaGCFo8cH/6/tVecFxSJMiMm2MW7JmRjCdkIRWQn3OSettrQNdOTtxZ69LFiA2rppver/
OBHa+d6aAI26OehtvLEvQiSPE7jyoOVjdjH5hfSU5je8VYyh3TTaRQNe+CLrjk2bJNvFabK7phTa
UdrAZmGOGyccu7DCOr3bdgKEOEfrFNFIUe+oMtMzR6LlqDW8moZTGC/+bHyrFBrURgeEkCWKDo3K
hh1SUKUQL+Bx6tLxo6W9dWpTKz43SBKRfZbaFi3mvgYo1lmyR4gjuT6i2aS0OMK4Eb5AB5gleAqT
n/YCAnfSmdhFtQycRqNHbLW5F2qWN3Ism+M7KH4Ml9JZEkSyPNEf6QIdUyQaVTtChZvpD3z77JzB
wUH6PCl5BPiDB6qgdeih+gJaloyHZsW+upKuS7wo7IoN3iX7qTGLW+6ld4se7f22JzLaWJ7hu+xr
rfNPAMpvyGmOkBnQlmjzNs64+rGTEPVgvXRNs/fm6ZIZYgp8WgW7VhZqO0QLYr7Iel05kcGI+gUN
NQFAFtxPoxod4sKT/ikV1cVrdCplhZqiUTaLYApvfWXpZQRTI2jydfQThvUIiLLallNbha4/jDxb
stMr7oezR4GEri/x+4PXFt8XWAlBQ/v35LBcnnpw7yj0zeya+Co79B48bd4K/TFOmsch67bI8DdA
jKrrhPCDwpLVLO8jlxoh68RZSsO6pUbjkHmukpAbBghzkv6b2yRfNdEN0IinT067SLLdrg+7FJSr
o3tzaIvIP/UzkIeOZf1RmeMqtCBIKM/cW+S0j6s/e8cygYQwE6MLf8dRX1hX+o0BjJNOuKlozxjM
1RtF7pXGjdppddNfiYNIbuY0+Zd20m5LKxSywPKtixFmZ35/D0EBqDrRuDAlIOVV3Y3hPasLoq+o
17JdZjJ7tpFRvidWes3NhN0BdNqU64zIM/VcVLmzM8olehrz8SLBuIaTrrIXV2QvNo0rWIjDe7f4
XylHj4jVkGbCv9yVRQFBwhh3Hfqd2sn2vpExjs0a67oiavaj136vGB5v0YQAb1DGs4wAC9ITQnwB
cHk4282oXWll3npf3hVd8urkBhzvYkHfZBFr1K2MYv8b4k1KU2i7+bqWSuE9eJ2572hq3yZuXRlI
IBwhy6j3LY9i/Wthe86mNV1eNYHOHN8uCgQQJE1+wuqidvbQGGfsg16Ai4+wu8hHGpjPhUeEaL8c
k1odlMxOQxrle1VouIB9IYN0EIh18iJcIt9dpx1+Cc2nt76DaSa/TuHvuM4InB+TEhrw4rbNpQAP
CZdkQEKW2YSDQKgLR6OHVdOwJ4zFi24NhyqqAd4tbKyZ728NmCLkxVxJziu/k8J+IFb5K96fYjvw
exAa1Xlo2W56HmbziLRR35Eng7EkRhRznWwLLpJNxx5ydqKf7dSOd7MAP9r1sfmGZlnStdXzipEE
ARbMFliZhtKsHmIxdHlQt4kTKvY1mYLnRE+ebfCfSiIQZH9nEHEapoYhAcZoMJJN8ZKIcd2eRywu
jk+71b6Ommu8iqqo7rVYwpqx5sICDQooq79VmfCOfpcvp2kwX6xJkx+ihTl4AHbeU8O5o0mxWOgj
DCGLNCuqo8LYDsr/DibsQU/cNMRso26dXT2MlRDMWMTj2oa8z6f0yzqG3/UTBJ5mcb54nVU8Tym6
IHLRtzo/D2FH0XxjebUOoz5H7yuja0uF0MIfF8Y2q4dk76wpFZ4nYRzmFj+2G95WifMW/YS4xMOY
v0ofxhOyYu/T6e140yOBhfVnFu+1585P7oj2Mu+9NzMnV7H0SvfVdZd0A7lIw0eRZM9VjGhzGjUa
WC6KBtOcapoI60vEDcsCczLzHWoPFmSfrxe3Xbktsx908D5mTbg336+GLwS0opDuk2uhAZicV+Gs
m0kd6lDaAq1dZGutTtHi3C1Lfch6GFtLV8UX3ShArtLjELa7Zh76UIZKo0EY7yX9o2hM77C4TvNF
LP6hpqH9jEHS2ulAa9OQKMP0rmKU2uTed1bnYtf4jr/p26h/STP97FSIRaVP1iD+m3QbMZS4ZNBu
N8owEaLYzMRCVHTGtTJNSOyG3dwBCKMNpLr5rrQQyo+1PuHLb77j7dHDfmJI8CDloD+xQHbTFsJa
gbVMjQka0opUMau0cjavTlRvjeub59iZ7R0C4fRVG1uT/pVX4E0QBFM+lYmpf1SF7XxYaZUgNVWx
j5wLSZ9ecGDoueaGz2K5EBTIAXg4uf0igrTXVkrnfUShYvLeEvWLYY3ozZKTB/llKeReWJh6OSbn
th/dXV4O8ZNP+6PVLxy0wrIaXgGrHR1GFnXkOPtGugteMTlt+yh2jhHSv2CZyNJkk9xz106QphSz
YnIbirpmOmT13/CXKeCQkMUrSYSVXRDz1+KcR9deHxLrl65fovLx9OJgKsMKkjYbTpU2bqPWvGZJ
Zr6kltPuC+l4Z0aVVMEKDhbwzKd5SXbF0LS3NhmsvaZ/9EXCgSmLYJSW0QsiQlqJWAgiYZkbDHdy
09lt4A0ZGSfOXG3dhki2iucOynQXUJLrYS0qGnAWYLJialhOAJ5ZSHGQ2DIfXvLk2+gr2rqNv9M8
LnHpy5epruotRkSE4inpFyBkN5nulTieORoWSsCPj10IsQAwj3Vt3fyxtPZObH4vqv6llhDjhYP6
qaROMZQ945chX7OVaiMtpjxgydqLIOdiR2a78VqMLT7boixfJgWmCSU6W90srICpmQjMugizxBZ5
YGR1fYc77KVs5LSrO850KdjZH3mrb3SiHh6XlKecdiN4LRL3nMmLXly9uGuS3rq24HXDvqk+Ofx2
AUSsrZ4tDJAEgU+TNdxPSUeeR9GXLy3oP1Js+njXWJW/tfBWcej24BSKrMB9x+IyjwSi+JrdXB0v
+tC6Nt74+eTskSlOj81MM9HvHD0Em8qpR5f+vSazazXN/dUA3VTWzQjLtc3RPGvzlbbTSegetjWH
ABd3GIYAN/94x6jnR029UejizfCW91g6zA26/o4yd+ZikFAAPTny8mG7CLEvkk/hNUhPHaJHCMyU
B0CPD01qnjEMsDwmjRfSeNN2UlLeDkZr7k017I3a1gNQ2WcP3R7nBO2k5d6LzagiMNPlfXL771Ef
o0vNeX5q87FXF5csgHpYVEA5FX8j1GAIe+weKiWmJjbdu8X3vpKnvml9v95DnmXwHRPTG0UGU/dK
w1Zjycds5HQmukwLFXkStLq9WLvmESpsfN8PPRIcD6fatLAlZBE/l52gIfNGJrvZ87pjyxP8bW6T
n2Y+8oxEI8g7E9FFMFoFmbuJXb4VTEjqbUqi0JUtixHPVJsFB7y6dTdG0laPozLQQoupQSDv5PuM
NnTLbLfVkrDOmagZ5BaRCzOAFrRl8zL2XnEcBij5nKrzo+8m1R4UIhNK/AvnUeudXVv1z3O7MIKp
/Xtm0dlDlQr90067/rwkqXPCuoCEoZhXbWE07+zRap+tCmY87bB3avjsgqaSAj/W0G/EA4PdOr4z
J9cMEZ7aF11z8I8SjLQ3GRttkCbXu8G1xE75EFlaVAWRWVX7AS/BOvuhqGqYZ6edwlPfzwKPgXYf
M5gLwSWYW2Cc0b2DzmFFUn54Ze/T0HXf3bjginGovcAlqw5tNh/RJyNBH4crBszVOZu47MX+N6Az
6aYBKrDJyFZAhwp3zOJcucZvcuD2x7Dn3YkJN+NxLcedZTA2VJMR1gzPdwnDjCPnRqRIVcbgqRx2
LFf2ltV85tbb1bbIV2S1vKeY8m7klFp7SmE6LuZE2knu+5ykLS2/sFWzCxGqJK9z55+rrvICmWfW
xojAmUG+CMVA+VHrRnN2Z4wETlykhy639LAFaBDkqtPOYM/VqavNz2bpLzNKk2CtLQgZueqs7lvA
deVD1nIb69xhdJaDZCqKMRSj0AOHYS/jd0+cRysDGFoaAIfLS+y4r7VHZiXna9QZkscfo9Gu0rV9
PNLvYDBFLWMnM1RX1P7C6w00z+rnUstHxBeXWZKPhKFvs8Bvo8tAnUWoXVjiMA9GhXA2wvrnmF2o
JROrsq1FhwSIKaBspv3mNJ9G3tSwX1vnWq9YI2293XAA/Bjc7CN17SMRbQ+Tqqcj/lkDv29zZol+
JYSm2ln9tKXU4knWZzdUCAwC3gbtuui9sceTShtlYdO1lHlspX4DPXD0MpBTg5OHTUPiAIXOUn1p
LEHbZBxHb2cU+jNr582YyWfl2Vbb3BmpvLwxjFvKQQWmeVmIMqUjsNGjdDwlHo1i26o+QAr4j1ks
uJGevW/GJvkv9s6rR3LkzKK/iAJtkAQWC2x6V1mZ5ateiOoy9J5BE79+D7tnJI0WK60e9LCA3qYx
lV3ZaSI+c++5KzFa6hGJ2cVVfrcaK8NcWa2+6VoHxXsDyWFJoaytRAYLkwYneciD6Msz6nOrzGPq
iXfLMDdV9t4ZuGI67xvGXkWbG0/rwsALxMZ5VScF/NoqWam6/666GQappW9RrUXr2mafxt5rmZol
2VbKY1ai8E+tioJZQGQAIuXUekvK5NJEHNDLVjZiXFZAnm5ziZ1Go6ZHOxxiPxh6mvIeRC4/xE1e
9SmaWr0iX6EFAbuKOncx1OJY5cax0R3Ae2NOIcZmcMMUJzxwZTkLLLduzQ091fKELabZ2q2Z+Quk
eHg4sjq4EDiNGbNskaFgh4hqcPUjFXn3oJF50W5yryXDpNFS/HiWETFqwxLGtzCvTRlvEts3asDz
vEYOS222YICyTxJ15w/kBG7anQLDb5lYLP4l8/rtV3l+z7/a/5gXAR8UF5xzUfeff/xj++vP4Ve5
eu/e//CHddHF3XSVX81099XKjIf+0hbOP/l//Z+/Dc7/0STeZjj99ybxt2n2HpX5Hwfxvx702yAe
FBjsaBjDSGrxbDs+a5w/Q/pmfp8QbLHMn7Q9/tdvg/ifkL5Z1TpjxdC7/jaEBx6GVtGh8yZ7b37c
Pwfoc5D0/vUMnphCOIAmfByegWH9DzVr05PGMwqjPtidNq5IGdrgZOk27Ge9K9l4UYm3L9QKvPqR
Ap7XCEm72jlMl92fkoRRw7fKCZcji99qUrOaBwiw2RE/W5xcOuzucPNj99VRRERERsggd0gItp5X
+DXk4fxgjkG6EakPE7RPilNS1Vr5WuDtuGGxXylQ9gaHL/CxUEUm0xLGxP5rjzjA20HODlEW1JNg
eDxK7zKx0EBCHkenxCyBDFqQ+QjHCSsvfu87LXqReItzlAxlGm4q6L3i1Dl4WsKNluW6vZSInJjE
M2TGBnPOInZj7sarM1WdcWGgwIjGtnGXbjEldrDD22E1rN2hqIKSKaAgAjIG9sGVuELBlgdnj7hL
OVsNeT1rAh1yOTAmcXx9WMm+dw3syIGhfxCM1w5qnUaxMzDYBvMMOLBISnrMXFJwY6CWBaLEAn9g
DkfUt9l2Rp6qbWNFWoaNVUj0IS0DWQxmBM+Cg71UyacKpql10mWXw7FY9WEJ0tQ17T7cminxpWeI
DNpepyO76ECbF4qmi8PNZoTYRsU+0rSeZPTKvE/ZN8cLTmtEN+iorkbGSE341fQOojpdg5+GApBO
BO6VLdI6ZGsn6LoWzhU7p9no5DYt+ppEmwI7ctZncu/149KVtEl5TsK5RUzVLTnEDFEi0oSFHaYr
u3OsRUIM3o6JWXBt8iF/DgqN5GwsYB5hDn1F2oh45NoOr1ZYtxcuaPcKLbd/jXKS0kPfoMEileXK
56HcTH0ZP2XtGOBmKycAuxUh6ghU8G24hCJyVbpnH6PTU1SN1m6MhHarjYyDF+x5fUq2xjoFIshY
DWmxWhnQtaenau4xXIA+j7UwinvY3YzluLbCcekk1DzwJBqidMpJqX3RmIKQOdolRgZFtx9wQ2+H
LA2fECtaR1/h31gYlTM8cHYDx/DwOCaztyr7NgZboGl0lYPOryyKNXeYWkyUl5cmVu4ea8kDoJNV
m0h7TjsZ3ZOBTCAkEAMtDCgQ2d/KMDSPxggzg0UzMsOEcdZCwpG6Rpkonhpurm1PPfZjQIpp1E2/
RInoHXinwUZU9O2wI7wbNWXjNRBtdKDmbR5Cw1Iv0lIYqvxhND+SstGPmipcfIO15R4GPGIbO6m+
ZpvHznD0eg0kW/EOugmmMk++6CLJnqdUxc/W0MUzON9Ln2vAoBSkfMOE1jVb3YV4S3vVbWLMokNJ
pQBSMNsC455uC79wDsNI5Uq2Sgpvnsdqt0YSp4whIH0uwIPFlyJIxsOoVWOzLDEQ8SmmyI4cD2Vd
3GntitHjtC4H8tSHABA2r0sHujmbB5869V47HEowSSuAz+aTjTLjttOax1g190mluZ+jQxDAQvd7
HRf5wEaWwE2VPLhNYh9z9Kg4aW2WE0mLvSUO977dujfT0CBFKWV7r6Bfr5xGLz+E1CmDAZRcrMBX
P+qhJDPOIB5w4edDBeg8tB/DiPktycdMKIa8pixT8GrIwpCvHcVTAWB6GaR4sRXJM2qZjM0BlEz4
3lpR/JUxM122fX0yJbsoRwzjCtei9WLCH9pZ2JcpMYZhOpkj+nebWo8evzMZ2aZ2pJ8NjFmbpjQ0
pIW6V17TpJ0nnFiI1z9VxH1LQMiCDSWysygfSCs1Z7UyYTitB5FhsEjzC7wf6ZCjm5CxRJHlgcNf
Bxh972yNgLayL5x3KqrySP4rIihs7ZxzUreQ/bIUptD0IpZLQH6w6BvGw2Ro7Rk+hsRcJK1hRdQ2
TUAbR3vCWXuyGSdABpphluc2hn3hD0657PTxg9lbcWegS9qHWtAu+UvxfiVBu3dQOW272h5PWmcy
rMMH8EESrPNdavYnCA8T/1vfgsiu82mB7G5dN5Dz2UulN6DOvRvfStMTBGiRLBL1EelmvahnKY09
jo+l3txTwOkwCZoIchFyrBiK4iYG0Ac4RvnXGhDPWsPSbS3tdmh3ocZoMu1DKvuY5N2iMSDHOvY2
CR3cybX7kajCu6sx3S8jpjoPIRLFBXyL6kBATL5uEMJkN05p4Ctvi544Dj3caQN7IshSrKjwtpRX
Prk54il/uBCn1HzW4xy9YlZGRtlje0+hCOwDz3BamWDXlyVOtGqRpU5+yQONMaE5lXujIJVKb/Vx
RaMWn7SGbZ8oinLbyVGu6Eq6VxDkiPq8Eiekm751rOWTmuGw4no8sZIK5UK0Q3SxvTonAqAE2pNH
5nKyxvbbsPp0LY1J3ie6cNa9PaB7Cb10g/zXY4eukZrVG+0Z32y3HXyr5lnA1+/DxDLWifLnjSrk
K7TnEZHq8simMSK6k72jbmdv9TjITTh46ScragP3I+Jqjr23yMu+mjRu9witXXAAabqqHf4L5I8P
lckRuz7u9D1mZ5KeYvoSNJnGCZR98uEnnsPZGWnbzilgqLdBdk26DBJUm8SbqktqVuPhHJmX+TsA
Au3GHam8NAJ1tqkZ9cc4L2n/srGqV6zgtZU+KbyvVdmvLbctPjpngGHBVJ6wOOa7UyR2Q2+xtnFu
lD1UuwL1GKoc39wQKvVR69VVSvSYRUzHDgRjyxGtIanQXoyYmVQEpWcTp4oKI4N0n+rl2a2aqzsP
1tt6qwjJWejQx1ekH955WofVtVThpmjA6NcYRRYiBitAHgZm2CzcwBC5sXKNkMB2HLaZkP7OnpJw
paz8CkDkQiMQbTqcqAvFiHMpsunq99JYpXFKVHPHBKpTVbGyCb+l55HGtugtJlSaa91qTCEWnO3u
A26BeEezBnvBMb7qQGhrXMD5Is7RXZhx5XCRpczPCkteB9PwP+J8qpGo8vFjArkTY19chcawivSu
aBZpG0vGpnI/5hiAkiLU8Jcr75DTgWSx82YH7uO/pEu6iT+asi2/uz/2RT97nb80Tf+PeikIqx7S
uv9d1QT57w991G8P+L2P0v9El4IXGn3SX/kPffEnOCrCwH8Is9ykXfpzD2VbfyIEDKCGjdpJ8Dja
q9/FTDpZQK4PklCQRT83Wf+M/9C2/kYsRxsFL8pCCw/s0URkT89Y/ZWWacq7joyEmNzHOh+PGitX
KhgzvRsth8Ol6BWc3s6mdcgcCrN0CtKzhdb+NUlweiwCt9UuyCR0dNvV1F/QPQVPqSIs+VjH4/gR
dXES7svaYt0cFCAyloSqhRtpBNyfqKGeJqcbrrKp2PxhP8pYsCRe9tnT/p/6WnpP0VgmDeFvjZcv
OoY0E6UCU4nOGvYRkd/73umzdRJZTKNF4ROcUOSW+AR+nX2BHN+HhNSdE3/sCRas7bs00CAmSYB/
3x3V3y1rwRvGGxFklSJOXhU5fu92EPbPI3adpQky4lsDZob9InQIrG1GF0AQKL7VOFntBQXWeMOe
12Dk3dhEgHKAXMsiGZiq9+Breozme2FXrgBy5BmIIkrLPplRkoJaZ/3oU7WQzaKqsNhlGOnWiLuj
V2NClbi0vByzNs5RlxpKZPeTQYqwdCQQHFmGu3jIwi0Za94BeDaoBLSW1opyVrDrConpVOQbQ+mc
IpOMOsOUcIDTwmBoZJf+5wTruVpCmHb1JVt4eRR+w44pSOuDDNJknbTwNhiDl+TH1aN/bFRPfZhM
AAE4b7wzwaMkxge9K+96N6934RSVO1Iy2x+4EL0Oo3melUtbieq+zmYAj+thw0F/dC39DFaVVhXZ
rUEAkI4sWyW3sQCJwQLb7V8yyUUmpN15RyMq3RnuNiEKCULXPxAkQJpSSIW2zshBu8UV1BAHGdeQ
YQSXjk0pUxIK1HaHLsmtaCGiMbx4XfXNCGCSCBBUzSrWs8pv0oZQS5HynuE6sFX3UTREbewC4B1P
gRyTfW8V9Rq/UUKocyH6d1KnvIsYmn5V4kva0G82SIMsiHdG6VuY5mLgzqrD7PcE5g1/5FVpXlxm
iPq1rtu6Rh/fDZMbXXLTn4zsk3eXcnAZ5U3MazvaBfD8k05WSAkPScwdeNjW/io32BAaNkyywRnE
3qN1QtHF7whaZnCZurfbMVwPhWVwdRM3UuyCgnW9VqKJKPiGLnsiyg4TPqRNm5MtryXQy6mXllWY
omrHyL6wfcI7Wry5iE6MYIN+cFpobmeu45F2qwkthPipcTQ734CDjgprZAen2/4uG3SHyoE1+aQ3
OgqxYuKKqnndJRGh+aK3GScXLBtGvG61ftacchKrtpXQnJrA38SJ6mB7Nvk6TiaXJbw/nGjJ4tVQ
5+m2dqRkipir+ijaWh7MROZ3k1GA8otL4WwhmnW4NNurivhipmXyrTzr0dA4BjKqIg805ArPRUSe
atI+aNLMztkwspIpkMnEo2PcE7vLqeXlRbbwW9tf0NGxDaGSWYCC9Ja9ySq2l+mFbKYnpFkZYxy+
2FpJflYXol4uIgYoRrJkWF4sE5oHkHlt5u0aJRh1pGJ+tcvhgTyLaKX3k793S1utzUz0W89MzDtB
fvKK4yldYxd09q5j52uBJ5JW2W7ljeOn+roek/E05Y56tlCHvrg5goyIznoxEirOlrpzH1zXkcdq
EHOzFbacKW7J2bGInUD70ElvhMSYhupWJyhqEZNremFunn2xWvR2pbLtnSSW6gRqxx/XYRuOIGaV
XHYFRgDivWkv4rQ+M0dGOd/k3jFld6QLf4ItFPebMQCf6vh1h1pw7iEtXpTrwBJ5HSiryIAzZbza
ppXwRfU0n4ImnrhEPKuPGSqN3biMAq04xU7U3iath7FPd7R1X6QMzzpTX+seNVViu3LTtF7+Upee
d2HmBWsz5O1/oWDdmI7UzmRZFLdGL+MVLl79wfTN7Lud7O7VNUJ7hsgWV9RR4Xoyan2TVba8YaXo
7RPdRvOSpVq6BmCVcehGMQo12yoPtFbWu9Xykbasmmwps0a2hrdsB3POuG3n2dTY1ZJv1TDdh0Yu
vEWuwTLrevbbuh/0p9bJSBOLnGSJ5ixdlbbHkZmFt4yvk10caPEFwqbL4rEHqxVy5iP/6UyIL12k
DhB/o02eJvk5NrPgMSoUzT1htu3bREYcEwKtj09mn7a71kQLACBp/IHJmc7EqtSD1VuE8wYJWqkM
zFTIeql9rMPBPKkoGE5qKPtwkQk94fNWR3eOkIgswt7cqDKpVtNQww4TUxc9V3XVXiyFOTlqyyBc
cDDVO2708R0oWfZgRTaaSXj+hMYNVrrU2XwSUCsRSTbdtUPhnJB0bxld96LXgj3WYhKDkeovOJTZ
9pWj28TPtoPFEF5rKSQ3UaqTd6bKqKdktiQTJ0PQGFn9mK8rfVSfgAvFOkingnVazBEcWbaBo6gZ
ApTFk9wOev4wYJbZxukQrvmQBnveymxFaGh2xVPdrYgyO8hQq1a4R34zHvxb9f8Pdg0G/crfK4//
q0nfi/a9/WvN/6/H/EXyT74lqZQwx4U5C/z/vGlgCUGJDDfdhJMBkmNeQvy+aRBzlcwNNpeu1q/a
+i/bBt0w+GlvXhN4M7/691XL5ZdRhS3N/4p14Nv+N9sGg79Nt3THZajBOPxvDS01mGq7MqW9B9GK
tsHR+jOIvX6rgEIdsrB2dgp1E6IjxlCfDmGYJ2C/KKtw5wx3TMt0do2V9o5IW79J8T2cVRFYDyJJ
2KMLfNKrsLXdM8VYy36zjx9yjo9tyrG7z0NhvJVV4K0hgCcHzxQwwdr6R98mCaeRh/0rTuBPofCr
1Idepcx1EBeZRJCl5n3TIoHzkeMdA9fKtnIW2I1AHEtnHhNlqOc19ukHg6Xrvohz3JU54csrExzt
Ia8lcd5BBoW48rJtlXlzIG7YY/oVo3kdNRh3bpyCHJ5i/WaysF0t+tKqN/Q72ZbKJXyZtWNnQ0sv
Bjaym8A0HhhUlMCbAuRMtY0gWq8r69uiUGUqOAlmTIBBl03edBfqJBuKowsjxHbQFzWz19XJ9OqT
w6bG42ulROpirixkmT7WdiIAc2d2sq3yMdn5bdetBnvIV7o7GRRHpnwuvTi47WQ0XAkYUB/+NEwv
iLqw3KUeB/2UNGcBP/bKXotJhWnGmzrgctVHUf/AFQGZmAT7TdXDJnMNQieNkNLUTots1xeDuahT
W37CEFvEjQMGlug4swj3dqAh94oz1iN6iZPZCW7ytMr3mkd8YOqCeK9L9Wz3Tb2tgWV8hz4IzDYh
GbAT9rAVXCZ7M4/yi6FcZVJ5JpDd8ArOsK6Em58xxVM4xbM+WeRrMjormFRiuK/6oX7wAzu+AY+s
3wzMufoF2uj4mXauPSVY5e7t0q62ue2ZPnvfUt85dGRoFDLLuqqJvKaQrObNxDwZviUe0Lsirjht
iw4wADi3/iRIurowqXKJTehEsEyUnX3M1d8ZtVu2m0ZpHeF7Z9u8EvGr9Nz4BROrcS7CyrnmXqZY
V0zjWUczcTQZcu4aeptbLKztQwJ8cjnmJLbkmqQGDzjhmZh7ZzwJ5mvhG+KmDu10HxtZtUsYZ2Fk
SNtsQ8Spc5tVw9GMBpuPY93sNL1byyjs3iOJlh0DZmqsTRb177Ahvpx6zPfhhGMjp86iUw3szS+M
CvnLT5adfpC2AUNQC23z1fWKh5LBzlML73ur9EK/lhGV4ALnu3ZwtHZ2rwPCOUc9AoglYtD6vQ2a
5OKG3JcsOCxKoMCLmA7xIPq07BGpJ45mpnVrTPj5MQl5EwckknuBH2fl2VkOW7HtfjAn6JtFlxoP
XVnsQ3NAnz7U26LwBGIuZC2LOEvSK+vc7M4Jsp2YaLxEoIq9nRIF01YSWAuH5Sv6hphiMw82KNXr
FeQy2qtiTO6qVre/1FjjykwxKag5JyepnPTFBTLz6BaVdgXZXC55Q2ncmiglbFcY1QVxHeowUR/Z
vYBvhh/h0H5tgxajPD49zM/ZtQ+C/kULhnKVCsu4Jnpo7Qp0aO2SLqI/Y/huPiwUp7PIZjXoo7st
jWFco2yVUAddy3vpXNyaqFpVRhvtTuW6AHx2q5i5bsG9YziYJsddNv0ofErNocSJMOF6US3FUckg
ceX7/WOoJhv1Sgo6N2vCmmOuxU/vVyx/Qmqdmwku/9owtJeEdHhvAXLVwhiP2JsTQF8CtqUh1uLn
1Bv0faa3OgFScCGRx5U/MhGpY0DKxdXJPbGnQhxx5oRad2VPk65ct2B4W7XvuJfGbaI7Hr5XkXfL
Krf088wmgw2XK8z9XibWuVX6Tz63xlkxoXxuPDs+kcz65isEVNyIikjjtj+jzoUG0Q/JqU1EseyA
IJ9yaTcXJJz1TaIP9ZMWxNm5TfNqXcK2RMuLpkqRVbd22tp6ZqVh7gSc13UTeOUGaY/5pdxQ3gyO
X73bVj1fLkAoXiJAAzDxjB6rQ5z6G5Tq4RbBcroupxA5kRFEF8OIOcR921kgxh/vdclLX0SOWoFA
rNbtaHpHz/ZpYMaMTF7LTQY+aMaw9IFdkmmgSzDF4Fi2BY3BPvVV9ZjJYBsbVbJm6qQuaQ++tOph
kLBf0RHOSK2wF4xgNqIukYv1oXnwjTB9G2oTCx14BrZlXLcxX/EjuJ5q5xoeafZAbfzXVIh4lReD
/pIFTbDjZCL3oDNXE2O6i0L/9VHZLnb3ztM2OT4PMoSLbO+w7QFeGLZQwwfvkfl7sDH0Wr+PEDvy
69wAtf+kiY0VuWAUpvpH0aqJNkxy/MsGUDzjcRvjOQAuRsuetTBxnIDxNXsI3k2MZFaWg5NrsHpn
iX2exvrVs/SGuz9JwgfpUIjA6qmzaYneurvWIRLcMuIrTUfIsB+dd0OGght49bffVOm+zyKm3OOg
nZCKrSevyC89/dWuc+Sr0+Ag5KylRfPkIH+knXh14uhdD+Q3UPZXrxzvUCihhFIDWFqrhjFUuNMa
W/8DqvHqUEWu+0C8qPmUJkPxMcOGnpuAB/a4jfmoxxNKpgOjhliXh6pGA9xtoc8jBrqh1CpCsVBm
qmO8/yl5QNkW0WihgwCvjiSi/imPaEXwTQIjmonsp35CY6TFgKNHVhGU+lb+UlrMogvWXOgvKg5Q
ai9EGcYsz6jTKcwPsNWaVTvLNyjy0qMRTmQb/xR3TA6WADegLQ7GKDu6Ebq1BxnRJ23pzDMEIiMC
B/QT4Swd8VBRaI9OHYzOmixYcgTABaXlnvQKa1Vo+rSF1FBsetE+E4Q6MC8MM9YgvJNdaD/jMhh2
Iq7cJUNXeeYnxw22PcrJLAJ1bJ+kb3oYk8EzLNKQW0Zze6b+ZvxYKIK9I+bImOF97T7S4vA04tRb
hoUxnXtoD2e8cc5B4U0gF2J4hzszHRpfaIvW1uTWQA+MBXEutyxlSkxbVnOMY5CiGP7EtIIX0O28
jGU5ysJ424JWW2JNveYKdnRSa+Fe2SGJyUGAMCE340OnhyeBKJENk1GdcAN2qyl06zdpiWzpjc60
jeseNVcHgUkL9WDdxFm5HgK7YhzJAAM8TtUuHd7mndQROXeZmW8RFerftgwoo6u0YrC3IMbJ+BRe
Ibzn9heYXNo/MeVBbVNxgLP4iTD/95Ljp+zsHzVxMID/rmBs/4le7A8t3K9H/NbDYQQiOZI2zDZs
RrHCpiX8XS1mzL5thpDIy34hGP9i2tZ1uGwgEH4SGGcm4e97DuNPvu9g4Cf8kKmXq1v/TAfHZuSP
HRytG/0bT2v+zNjG/6ARpkZQS8cNxNmJbCj7lDz1kdNsMvEDGtQOzHDNPLWKw0j+ZXavWMdB3jbd
r6hUzr3tpuBEjZKejXHHc+pq8ZHZPCqbjBs7WDAkZuhGVrxfrjRLTcwmMzMkDDocBljZRR2giO5j
5FRH2NHttu850c9gRfya0jvzNvEsXMqDCVU+5ztsrnlYn7OlnbvcTcSqFouSL68s+mfqhz4Ep8yq
qlMrzW47ib4+mH4zfCoje7ORwH3afksW7FC6W5KRqreGhED00rkAe9Gi/k4M/r1ehOgXWn10VFM0
7vSqtDe8UdoZo1aAF8ftN5HO1p+oD5/5ULN0YRIjnSZrZ45wiYfkFouh+dxP48mWVrUyYvYKyBj0
u6ktyrsOD8QKz+MzBmP/cXTG6XYsRmtbmf7zOHpi3evTMrD6/GonWr2zZWOemzxv9ng2AzYkMVVP
Tz63I6L4hkCBd79jLMxrTflSifTInNjfgqXp0Ya6wX4KIL2x5ci+qFaQJiceADzQoPXSa5ty55vx
l5Rms/aHeHxxDI+LMmQ7tagrspgIqfHegBIyCnQR34xe+ZzHOYoefjUZuQqA9NC/Bp3mrC0Lw4qd
xu7SqebC2x0gZi/QlM/uhtinYFcQd0A3R9V+/kQ+1n0rNh46Y0TkMkt3rinreMHlyXVY9i43R99b
W723OIqhUw/MsFMjvLNTI72gg1O3SHvY1Ci7PmE8wAYc66PDb7FK1EWuvbUJl0BAi936fhBtdnLy
ajoBJbNumIQmG8HQ74Jqp9mQjTZ+dDQVxYKLEI9KqlXfGMITCeTWNrY5RdmpUYhqRqdoT6heVEnt
O4SfkQloKasqZxcZXQExSVbu0ah8Fi5x5+rnoZjQumN2AgFVzF6vmjXZIvRa+YQ6HCVhbU3mBvt+
TfACQTErM4z6TR+ZeDpJUkiY9JNvA90JdXnHgBZB3RzdjTjrFNc8KZrbik391D6GjYtpvWdO/11K
IpE8DzkCYwhxahztUyhHX1hRlGD/YAqyQGdBZz4r6pdWZVUbN9H957intekb91jNGeO552GDQpry
o+dK25gxEeTpHEauxjmXXMwR5QTE48yYY8v9kgBzDR0YcwWqP0k7FS6LlES28mfguTdnn3sCat4K
pUm0nqSpLsz2y7WqkQkKAaQNYAG0A1oMuEOOs0VMJJ+cyCmvMe40XK/BTNHxQ4zpFc5NB4Ql1j6f
f5JgiozKBQ//MneHeqGQSbNh6pPt2NHuxHOYez8S607vb2wiByxX5BPO13R2cBN5yCUF41QyTJqH
GGnknW/JXVNY6pb8nAGnhHtwJF/rRYLFeU/A4LDzBlFektzU1sZgEDaPsGi6p8+ubpj4mw/mnEof
z/n0aO/h1ZGJzZJqTq5HmuPeQ/w3l36Jd3es9JscnL0+R92HNqH3E3L3JYenfm6RFaLQKRAX5Zin
e53FV2jRYqna+DQGR8CTq4s93Ye5z1spFrGBdWssKhMeeRBuGzOIVkFcEf9WTcFiMq3uXvnR9JXr
VbVUmjvBUMjtKx0kRKSGwm1lWeRPGDGoAVeO5KjMckndVB0GOTk+Fplub+qqCJfC68WNPiKHKaHl
7/0QcFuQ+vg7Sz3aQWnMltoILKGxab4AQzjilUtQ7SAIa18kkGhseFFFTcKW3wncrTNc//KupW8m
RIqFNgLc91Dl4bqmmILT1LMb6lsyfqqgjl5NFXanJs/uWiaIOA/p8SxcJEczC8GAFA74gtFTF92I
/ds2atJ60clAre0Qu19ulyQIQNddtanXr6Qb2V+UvcT+uOMHBSdEbs5MxnvpEC0b4WinSLPrRYmO
87kaMXyC8FN3Ai7ZqiOLh+FNxHeDPetKIRbeE/o93rCA1TiwKHQHJ7bf4MAXC8+tsbEEOIOUXhrv
aKTsFf35YyA50k0YqDunF2wHdS1w7jFMjSt6eo8Ex+xO6cae6gHcCDuDWdIz8QYXkGgRH/bXAWjP
szY6+ZJNIGAnVk2XhLwlrMysNp70UNQEj9XuIYTmg1E0Dfwd56a2bDv9BALEulNKXtgIoObN9Owo
ecHQl0n5kEwmUZpEjvKVoJ/2jeIkVBjtgWbepZPPR21okPVYVhAucZ56u5hh5ib0umzdsqNY6l5w
StIq3ZaildAME29RKNxKQ5UzL5ZmtJF5GW9DUEwLc8zqNWbB/BQiF+QqCob3KNYBt/S6OKq+dT8M
xm0/GqbFZweRa2vlzr3y7Ed9sttz6gf1ifEn0tlOU1tPuqTzsTd/bPNIHhyRzxa2bh8lLo7CNC63
PWFCO0nor1iMWtgeYpMsMTsObaB9RXkBZZeuPG6ufpEkVwMR9qs2FMPJ51bGO2kE/TPsWG2Xqd45
5VWcHMzY2ZQWKDnd1G9TYT+NoGVws+TZGnh+AA+yzx5g7laz1aW+rbzOoIWqrI1eB18e+VYsBaNo
67X4PQc2M7u2zNQpsu3hyKwpfOl9DHpuC7WsUhk7feGob4ddU5SzZTUhKdynAU+hM9IO+whuPZFY
Nz2n6prB4ltAu7PISzu6TarylA3adDMKNqiBYT9mdVocavByaxvX+TZuInbQYxq8NXIaQY7Ezduo
FUg1fOmvy97s9+6QyA3Yw7fZL452FK99yAo4tcMc5Wj0rklnWjWTpYMvTNTBZy3qksZ8HLujWyL9
obnO+7OdlSFuYcyYke5mj3OSxj1FVXosao+r3jECd0HkEXsvBOcGtvCwOmf4rnNhVdif9OZmYAW9
KkYysqPEzgmMNMMTcQYcO2zFd2GQ4LJlCiQutVOR7WYTZDJ6EiZhkjhLZuBvLUMUUlWwFm6HwVC3
1eAmy9RpDBIfm2LjeMP4Lj3ED4uWrEfOBDpAxsAhNjAx1fbKKdX4UaA8fxOg93XK3Pc89IMVT+Qb
7Vq9SfLCL5dToZFu0ureMk9SbReqBk4q/VqeoGFIi5tqNFNmPrZYD31O+A5Mz8+ga8yVzX6TKw3+
GttkfbxL0+SWunfZxToTXVOojR5U3KBDYBwU58CSS7haRZ6n76AQ6N+ei5y9m0AfyI4ZYym6cG0g
YV9QejTrNkuvjqtQT7c6RNcgaHVQuGay13mr3+a5GJlHhI65UA5o9Kc2PTStbMG0/Dd7Z7ZdN3Kd
4VfxynXQC4WpUBe5OTMP50GU2DdYVLMb8zzj6fMVqI4l2lHHuXa80rZlkQcHKFTt/e9/gGBdoxFw
NjVklS91hBHjQRBcQkqHeS/BwrWrc5jciLETvwHAZLfoJdkQBoKQbKgEh6CAxy4e/Snok2AXYD1U
/kZc6uA5G3gHKn+SE5mIzplINHIbOkx1y6dxHrhrZfdG9gbR6AWV8iZpCE2HZpJB4yXUIHF3ropx
H52jsNjhdEd+zRDO0++VV0Vvo+IKqRHcL/xM+asRjmC91lBdBHPAnEgMaAzM1o/P/eDX12jSXeiF
Xvli8+bZ6Yxj1YTbAZrHeteHs3WMpVuBp1ZT8dYEJiyQePLRtAsEdCPN3I3svaclQgRQN6735mQV
AXzMKqrLwFWwtaGyPjR5rTUReXM28iq/N8cIWZ0NdggaMPYndLSIKiO8paj6LGbllDDW2OYgsHF6
8prM2UM/sy7NonXOjQnDOnZNe+9n0bRzvTm3MR3k88hXLD9N8eB8bkUKj6KNq1xu8I5lNkPGxhZD
leRhtKG5xqRoQKkJbsPE57aamZoepxFR3YDBbqBlwgy0qhB3la5tcRLRYvYWaZPO8aj8W59TGN+L
qe4v4EpRI7f4cZ6nPEmeQj/rXjpKT3omINq5IG8M/kaLKSM3O8ijhJiZju7LZahzYwSAWhuAoGHv
9ZV5AaxbPwZBbnYoUvirPfkaFyk29g84FjSbsBb1c0MQ4BdR+TWJheFzkEvzyrEq3KUW3MhOtlVp
qwBUfZt+MC+lyqvHAdiqICevKuR1P0XOfRHVr3JpMgLFl4mILPJqli2gNsd+vITOyA0JPIjUc/Y5
QU7+yU/GANIK6Cr27sJCez50n9Kmh7BhCHuLY0542eZhBTcvLA5Jk/AS4tuDjtdDkb+h9aDW0TPU
XRC549eFqo+K33AZ6pXTfFdLP8XIVGXxQxPiH2XWC/qBgXCqfesbDGsQXl4gqyA7e1mSKxe09SK3
lbzJXDoHOXksJtP4Ck97+RSFhOHix+Px5eyZTcN0U0QzbBUQqYYRfUEil1tjLhciv6rg2FlD9lDo
OsleWFfNAusHlkh4Dlb3bSrfbRyr8lQkgdgmtGUl/acuZIXbXLk2xXVcmKT08Zz3aq7xN2TZJXn9
pexGP78ViA3sfTbjk3hdC04BRlJtBOQXIZ3X0Sje8mbMuDXcCSZ7Jw/BHr9wMObPXTFV09MyGgnn
q9HR8HZ3vdna0tr3vSRZgUlTM42X3JLG9w9lWGPdYreiZNDzn7mD66gWxt0s4XQMDFk/IXqenr8b
4n8bk/8NZ7K7Mi669r/+Q3yweTR9k/ABZvI44ZmgO5rA+j13tIKFnmS2GG9Co3V3hoI7JSzIj4zU
DN/fBeGvVm4fh8Q644dyMJzm4EZi78vguuqXPS6Be74qWb+k9dTx8ecX9yFZ4/3aPMvEek9CK7Cg
DXx/bbkYarxVrfGGtGSo4dSKmPMNf5Hq/s8+RDiOgx0gHAT58Qa4STfR9A4jNB0ypPh/j3TNQpaH
f0OS/xdI0nZJbfnusWuV7Df1q5bh/td/fH5tI0hrjDy/xyW//dj/4JLeL0rgteq5zDdhb4AM/olL
Ws4v0vYQfiM5+x9aiaOQtlqoyUx+yHFcm0v4E5R0f4H9IWwFbiQdgE7xr4CSP64ewkIAQ4USjukJ
k/PS0a/Xd9TrpVxqQop77z4fspxcyXjqdYRsR60+1u2v392Yf/Ky/viurh+GWFZJ4FbH4+tqhst3
Hxa6k5PJqMOdypirF3jA1tMMW+05JeDMw9ferF5CUzqvakia0//jowFfTZ3F4nFTf/zo2EgF0n/h
3C9q4qMVusT9MNOI7ikdxJPtT4jvW7NBWEUaKj61P/94/ev/bkarvznSUEtgHOcT3CM+frxlE1Gt
2KfuM/ROxEMZAza/Jmd8dY5L/XETENDVzz/TYo3844eyVBwhhYeN/ofbXcBY6EPELPfYkltPBbM+
WBwe+Q14ihIB0WHB7sQ6Q6sXfdMe8ent3rwKI3yC97gPNdOwYyVDxGjAAWGwXxbsy8llQbkWuIMp
LuGwEzgRI0ehasf8KWKuirfS9uff40fU/P3eeYgWoLxgIWw7HzJ8/NGH9yIj655BPGulzxwCpPt0
OhCRK54ytFeXk84N+Pmn/qhJ+PapGvxnX+WD1YcF4xkm7qW0J/eJNqgvDAjttSyiPwgXre/XAB/X
qcQNmqYIOam2df755//jiylRlNu+hF3Duvn4rgy4bKV1OgnUNjpbQ78ws8KrPRxq8RcniPgnCwV1
PW+Wb/KBGEz9+HIEs4Rsa/bi3onV9GBUEW7pKLM0NGPb7RtGps4r2IB+O8n/21Zy5GUxEjndJSno
xr/+xW2T8YgrtLTg46q1HKNUNWM4rHcYv24dEKLyykL3NFCVpOr/8ZJoVQzvJf+SKBV+/O50pWZs
2IN1j/+7vyvmiEiINQyl19E4OTLUCxtbmsu6jlnlKlvETT6oiSo0EcYIOWwpLw2P6AkIePDgU9Py
r7p0UDi5as5qNBCRgeKdt8zFLGA8q8jss/ez+X/lBq5u0h+2FzwQpEOl4VJ0+h9ekSQLg96flbgP
goRUIfQgDfJf1s3U5dVL0+QA5/7IvjdzA1ejf1RapO+0syI7fI3cieEKZkdsUAkSEMRhQF+nC/75
o/0nu6DEi9t3TIeLpW778V4bk9UPiCLFvbswvNqst1loD2xhku1BHsFfrWx9gv6wBXrM3BwYPhgK
gjSLj5+Yd6GVmASMA93Z5aXb5e5roCb9D5upy6qObWyPRIUgDjAFN4cEHQ78SfUYY1JTbexi7t7s
koifxGQHMA1egth22Dj1mlhvUcup4RFvFJEpMcjycmbwd0WmonNhSb4Qqo/y8ue3kW/w8WvxTXjO
NisXSqr3MQFr8VMFxjmH9yWrZIuXwNLsEpwyb/FUnbtTgWvTCAt6SLqd5ZKasY0HlPUHFTFs2mT8
bmbr+Ilu0QBg45d38jBontCJjgBBHyKd2QbWdoNlx7Be0ZxGo4Fxfh52jBzKEtsp9Dbu1sEUqt2B
wvFmJO3Y7zkC8HlJEy3bhTd/j1Y/uvTbPLlCRlre4NqGb4uPipIJGtOcL5jtpLeinLPfzLQVO4ji
DVx9FP9Ig6Yhepu1XuPczVGxizvO77OpXDptzKqru9qkUdlOQNKBZpCQzCAjn5ZNSqN67ouMFB87
kPIRDCEyN3USYmRE1ismcLkbNljdIiFoYJJZ/tfaQNsF8t926WmZlo5eHcNC8kXrOTawHBMopkIS
SHGrIbiSSv8RP03RbyVuEM29MTLtJfujK1xis60UQz7SlioId3mGs5vCG3NH96qew6jn2E1ZI3Lu
sX/3SrLYaoJYwj2lgdpL0RFNkRM39Noqhnvbwme3oQRkIx4q3maMeHVSiCQHfYfzlcFQMUBDhIVv
Jq98iJxMbQMRCZ+RA+QdWZ0JN0jma2CO+sqYlA94OJd5RM+t8RNMMaMbjKW633zMV4FXSJhATZ00
O2UjHWssmqUGWk9Zl9XLaJrLF6EhG0uDNz51wNe5KwmRjWssn4iJOVga6sk16FPazKoYlwEEaUgo
hFDRbRYNFJk9jwfJBdm2+G1gwqzRJBZWboKBMBAHaJo15uQDPjm16W0nNw4Zq6zg1FD42Fid4dFr
2GqAfAM/k3jMUu5ymcOwAYCjT8KCySHTwOLfhTVauGDStxsCzc1szF6+8/Gcrb4Y0eDZXG6aYDs0
13PuH5CPUfwsRCCUacqdZihaXpqhTzHEDu68ApZCBW6zsWLUibf4JwKReGJz0HEozDNRAoPUeTKq
ZK+IZ1YlRiOCwxTxEb8DS/fqRTUtTxYojYcaJ6WxNc3G341qZHlhKcmjTwe2bDyd75FmoF5emNy8
Bu6IU1xsUq9iLcFulJM/tiYIjpbVvrXkD8HW9Nh4HPYhQosxz24iVBk1byhYKFI0KGu1y8XRcRD5
JsPgufcIlUhn7BjTIrWeatPVf6nM1BV6TPZntrMAMTUesyEUgI4/CRHztJsBCi7Ofjo6d5F4wR58
l5vTWHqWg1ibv9FEIrnpmVkrZMZcVbgGj0nIXJbrcajHBjvqukdSw/lXgcshih1wcwpKv33Tvuo9
VEdHPGmpVk/BwdXmfY/vBBFZ0x1echQgvRtr3EbXImmG9dNtkafNKQyJv+sXnsiARvBytkbxNAiC
JS0rmR/6mHbDzhLrKQksjuduIj1nTZ2aLe69yGe+FK8kn5RGQ/sWlyyGRP+noZk1MgvL98JMB9Ll
tP0Cwtb2rdI5OrUK6xecA6h+J+zFHtZCYUlr0nTW/Alror5PGFq+NDrlEiZi8ubgz8e9QBAL59cw
b5CJG1uvDBhHgouVJCwvPDtLX21R1hw8ePmdWp3QYSbY6G/LkuRzV6TVCyN9TvM5teDwBpaiSm8X
PBKGElXjRd02XPnAzwyMEEmhv6qNhuyetcDpdamSMrB5e29+1jSKOVE6+8adcVd3jLQG4KoQRELJ
nP2rKHfxcJY2rHeOHS6wwi9/2fgGyOYe267ga2ZEfHixvkIicJPpMEyNLoM4ebpdM977zkjOnWp5
RogKKO74ryoUHMCF47K3oR6zL9Ioj49ixqqCbYDMP570TQH2dMHXKS/tgdlxPPekwxtRxtWivGpO
48iJ2+nl6RaZuDHDhJMJSjy/ORkoVx0/mfvrasQd4pTDl6ZK8wpWLWw7HyyX/7uyAqQTG9SK3LNO
+Op5GmL5lKR+ne07TJeO75lSWZS5rzh1cE8RGvL9100A2vr0MMcFdwUzP3Xl6WyxWvGGVZ7++Hwk
AjDRb33WieolESV2HTowj3K/PtWBzVONrdbfZRzk3IeRElTp1EHSa6a7aQ6918bveF9N7EP3VrwQ
UIgvt7pqmpYrWVeiM2FqeznGbAEu0gUiBZqMzccJ67C9UxNw1IVf6geU4PeJ6WwZ1Ke8Eeo57pZJ
MQ9ejBYDe/yZIALjfwIKHuaP5PS5r/hmiifL8OkBVEIb4ky+eBrhN2CwY83Q8tnnFSE3sapevLDi
Ra/FSIaj/oacRNTIrccO1ODJelwbXqBFIh2x1nrCgcl6itm6zc1IS/vU1/xhiayGLAXtYbL4I89p
rRjXY3NeTFZUlRn2he1HfPfFrdRVYfkG3FQr3zU6FGy9a001TGqXjCJbdsikeek9vkUaB85r1Xe8
r4UO3snSgtdqmW1sZuzFPvRtJrBRaEO2I/wVmGOvCS1R2+CsFLHkAbjR2D5EcUCC7DjI+jTHLvGb
ruoz92GCAtswJdGJU2TB6zBEvbPwt9VzMZm0rYx0LtK6NBjAEq+WnRnI8NOM9Kz6UZjWyBLBiybH
6JutLE7WvW+yEuNYhgTRRZQioW7JnY5+JcpZE+sNeN+LdOMO4sm+oDdWtBGcOOvaDcKJYw2b/uY0
yXj+2nAM3a/rE4e/4JgABOCmWTvptex9lohv9s2JqMHhHIUzbPT3BYGblP9HRdj6gOvugLhBzwGz
WaeTwkx7WlcFJuG8FKkVkIJGzORR1AVRv65GG9LWiKHwF8Szb7D5YCeaFxRDsrYAIRpXR7HF+gsZ
Y87qQ8iSbRucS9rjTCHU7NjvxY1w+AosOfHkRl6Jew10BH8rg5oTRkIDPJQVi4bcIXZ7Oxa3GLgt
93TqLGoTUxvUpSOb9roDOqS057sykNzsLjD08d0l3CVbjrw2+gBCmR/a87itho5NoQybITjUhk9i
XbEGxyVoYDGHrmc+N6zIUn0P36xo1Z6VTq8L3ZDv3c8D2PuIpheahtNMYtNQCy2Pg/Dj6dT1QxHd
YmRrlhcF2+hNY+pERNfHZ5aTHw/dnSmCpXmCNk0REhqpwmS6giyA5RbfV2JD4/SWfOz9Kb+F0Pgb
QngcG1XSntysZj7ckDM0pmHyR2gT4yitOtjYOJCkWwRTvMATxyNZnpxIc4y3NAyrTlGhzB7M6pn7
HFc80NIdlwmruoRhekEcCOOgsttEaCMv4qpKrm2nFQKbYje/oLOfEFhUxaxJW8V1UCJ6VxDvMayz
JjZDikxspFur8/fTBEPiXOvN/5yQP0IqY4RGByFBSQeTQXs3SoRbBSgbcU1ZMBqPYWLxeJq84p+1
Etwk212mOxDAEXHvyIaDvRCOcgM1Tq5LOkwgmeqGxPAxSTPwRh55Z3SjnJK8djnaildVRTU2TCZR
Z3fBIgGbrJL6wAlGrnRaD5MgYt9eYNCkv5drbhZCDvJm9RkujCR4DvyAFbQ2hqEZFtU500nvsJ/Y
00pvkgFOVFNzkvDlr2IVOhdjpcRNOLnqWRhd+2Yts89YMnUQBGGUcSg8i/OzSTjc+jxkt1p0TvVA
Ytd23TdVkrI5Ivix93NdaLNdXW9WgfKv8sYndyyogK/GyaleUmh9m7Jj32tqXqGOYMMjIuD0DNn7
4IV6Z8arnROI3i46WS6mV87gme2lC+XyhvqP8ZWb1urKeK8wsM3sDU7mPC18kpblYsoLGrapO7X0
N/D5++ZYdi30BceyfHqVzn01se58Ii8MyA5xOQq3AOY7pR9ZxxsMk+kkco+DxRtm7ykCsd4ttcT+
QAcW4zOst4O1ZHbN/A9yIJCbqyI3D2GaS3+PXNg68MnRU9TAoMKFTpM65vhT1WOJ1/KGsDvT7SwH
DsReoiDMTYySnMq4I+6tRHi/qMLfI+qbTlboGr/1le2+QXhdfs+oKv8os6l9Hi1cLzbUVRjCoVa6
EhRlxwxw5YvD5RIMHAQZ7u51kdT7mnjqs2tP8U0sMQULEy/+nFdd+OhR40/bPs/mXdq65nH23flG
2RUqa0Omv5V4MjaIhLGRoFIuVAjRyqBjzcxwFFvZmQ0+uWr4lqv9b+XwX5DOLdvTiOj/7qyzfW3K
LC5e//b2e/a3G5I6f/9+0vPtx79NeqT7C2pxD8jG40xBqQMG9m3S4zu/2JYgS0zPAwHBbFCd71TE
rHrG/iCwFj/GT30b9+BZyl+l0CRRzDVRLP9LHHRp/oiIufgfOpx/0C/QOIOmS+j2389gZDrVOQMe
dLudjpwTKo3kbmlDzhdraHBg6IbKLDn5ZUQ6AO7FzgUhsgoP7aWFI4noj/3IhpeK7spl4nsyMnRy
2siXNxGgiIYoj5kszAEtaQWb6KZ06Zk6h6E9vMikfiEFwL54h5cZ3eoCXW9MOUYyVyoKsC/VedUw
8ijasS3gnR+R6V2JyHJe37PNlc4yKtHueEiVLL86WkyV4Nikhv4RO+AgTxN6Q6smIrhHjghFptLd
atdyBKx7bQ7r76HBX/pCF1kchNUkm9vQKtLyXMKK88+ekvTVvi7V6CvJL9fNmSiw0oY2STGOmSOd
adrr7MQKbw6qZStsTqYuZkG3iWfVh1xZGv0JHpv9aRlp2wtbd3C2SYfh5bQ/oQX0tFnb28TTLRwo
MyUGIAIJWYSGtm9JE3MH1lFZrLtHO6h1y2Hrls7R+YkrXDSH/Bx+GFyAKzjjN6MGCYBUdJ+rYTJE
MYwpPDXxrZ2Uz/RTu3ohD5vvrtaM2X40bUo14g+KSJIxmpLK6g8BRQpU9eskiIcLFIEpCm2cYeC6
6PuJ0zmHRj6h1wYotPiT9wfKRoXYCRYLiay9fsKY0RKJa6KE/EJHSgc6rpMj1OF0bibkqPjeQNNT
bcoVKa9ILyUDpcWZZOvijxqTs20AtESTgc5hnB3D3UpDkkNdg+gOpyrNI/Nz47WOfWCKaeD3Py5/
RIEG2cyhUM9zNj6gfHMPcxERf4PPIsFqeMrdywHvGQRxFATMr+izCTV9IT9Ar9qchZ4SfwFzCf0Y
hyN0DHwsaBsp5PWBvTYmkUfWyEZ2A6uBApYnq+yOAm2NlWa0TNucwbLH7DFsWXyGpbG7AfkjnP2q
e8NXAPjP7GhZo7HmJZRq4gGjdue09XFTIcsloYY6F5iwx5RzcCj2A0sUyJnX8qqslOecyKCzL4xk
oBZCKsx1x0tPRZTrDsWmDKEbH3NWTCB6xjmTw0cWiy51B71OZsVItNePyLc7znO3r1580fLL1qZB
uRbYpC7i5wGwoIKV+wL3KHhel3Csc3fnFDRcUwdvVogj0POQ0dbQzWiF892ESP0uX6zy0okS3XN6
DnX5ms3cUajD3sEvh7NTT1zeU0Lf8SldoWgFHyWpHrCtOEAs4vplrdtgGjJxBPWi5RhLemQADtLN
CNYu6W1h22eNRqTWdhG6D3UfxJ9hs3bG0gSfj1vdDdVr6L0PvImzjgZVOZy5P4GGnwYdFz2bCzuI
Y5n2xVq2jRohW2rCSDbdCsiWBHRxOuODAKlGtpF9l9RDKHdGg6ntvsMia4eZijx5GJUe3uOr68nY
kRZrQA8sU9aPPTXheFhaqpc9egneMKtBbbtBoEk7YZVjhJxlqq7DBGJoPMNUsfGkekh1BQl4C5CR
i4zfg705bWVKzZt0TNdNPVeBtwMurLOcHyoWOhGAOKe8pCZ9v4J4eMTtxXqSyEFvvDSDp+dHBKM/
tiijHDJ42SLthS88pSkrCn4NDyqzDPEUmMD057CUpBbayISicw4L9LjOSXrHopqGV9acMt1ot3B+
mz1UWdZUwHgIzNRbeKxNC4pijrCu4NJrpKen00hcTBF2aUMk1CbHryA9iLaDDgsZ6WUk9sjbrDVi
XCrxlOeC60nyil54QGvIm0h+wXx2koZfb4VB+xamdMNx5LK6FR9h67XXxEAjl05Fd9sLycRsXfPM
WvghpvJcJaUo/+ylB5ioMUOXaSXfcwU9h1HU3f0Ab3k6UKOxv62zwyyy9XpUs8bEapAjRFg8yPct
DY4exfj75NRF/ABrz2/h5terKWclDHHnIFfZZyjDkRWP3F4Yfxgv82f54DvPY9FN0Jhrt4kO685a
lhEJ3yMzj2cRE4PxPIbhnH7GQ5d9IsPygUzmYYyPDo7jr0qjlYi68nsR9Rbp48VbEU3qoqkqfRjU
pj6cA11gr8DluGgQLKN+IKm89CuBu0BUCLK/52g+sf3YOT132FNCaFPlUgBbLuoyL9qO+Y0MSLLH
9UNl90uS/c6AVStMidEJn1eItugIej47Bf5zm7SntC95J7H+Z4spN2hl8CtC9u29lUX+DNrRnFUw
IQ7ZzHCEqUNwSQeMuSiVPohar8DNcw4rssh6/04UEqVn0Az2oamJfqzBrW/gaZaXOOGH28EPo0+x
rF1AqiL4tcZizLCYjbTMlbZNp91KE96BTZ+L3BhPXTdftFFf0aCoJg/uzMjBN1N1nwtsl6oKu27D
k+qucqCu5+TrWcw8P88kxhucE2XuBRfYxObsqglvuOPRzdhmb6E2qPKd5Vkoe7E+QADt4RyyrUor
PwlRw4WMnQrTVSfVUjILDZOMYR/3DI9drNGIzpLwc8kzrIjSmD1Sd06K07jZhm0P45SIL3XZ2c5y
60+dPLdgufcSWTeSAYOQpnwUnxwxlNeG6RW38ZL6Zyy8QRwFKdle5Jd7zN0q8sBhSm+SVOL6Og14
BoPfQV423Ok1c8rk0yzzT04i6+wqq1vnvk7JSaR/HX0892Ao+4M9YH/VqK8RGoVNOypSplhkWikQ
7/wGhu9sJOpkDvWwm5lS73O/mggXdRI8Iuw2ufabiMkV98t7Szq/OCz9GHCOx+Y+jMdPShEHi/yt
Ocpg/HUI8AyPE/kV0f/8ELlzASBUWwc7xUrE6lwkDCa3lexQb48nwvQbEOET/IVgI8a2vfbjaEFn
PLvbUvb5oSSL6RioQV5VKnb2uKM/1aqH5dl4VEb7Nq/L6w53+F1KONOW9NlqH1I3nHtQVIxqG+Pk
ojfCPqB3rkob02JuWrEf0tolyJz8jKmu/b1BmBm5KqijWSHpnVMnWO/7ZwPr6VsOAaTSDrEkoW94
F1ljz/chWUk2NvYntHfN0dcnBNTSYTfBHz9hvawpn7Px0gYTpnxVo66XxL3vY7Izu6IwH9ImwSJ6
zrpP1mQZ2LlVGcljvuTnyOTxvnZDpqhLLGs5d1NREw7UlV/QL2DcBbkeO2j0V+mThUXDSY62gT8g
ZhScvHKX+s4BOrrOZ0/zi9GU8tVI8y+TUafZBh0JziJN0x4MomFJI5ajSQ4fnvYmLrNb109rHIBi
/CBcvCQDci4usLF+q2DQ7q0OYwZRmYi5kZhDS27s16AhKWQXlO30BfLYnuq6oRKMzYIZjpmCzzve
Exgg06kw0KZ+JYaXRmzJk9mi+STucd611kxM5kjC3xXSISk2ld3T47OR+A33rnPNBzL2MrEP8cOe
qcXJH0oe4kCA+AokXNlJLu0QvrH5h4coserd4ouKfLKBCIEwAqEDIbQh9XqRwcbUxN7JT/vx2Uhb
i9mmx1gSPwsR7ZqqowOJMNf1GpwDWt6L2O7GZzLSsovFw41INXN6WJZuwTpGu7okMgY6y8xPYzj5
LHEblYlxjiEgIwJI+zxWv0E+C/W0DfeXrv2s40mhsPjXHrEIWw6v4DHvLfMLUZZesyF8L+jOac2Q
+3OLE6AJkkN07tmoBQL9E7sWJhvKBijbJ8Kgcgpp3ILboFMj1exQ0oaAg/kvQZ0xdwuSRI9FjXHG
LWiDhcFiHyWjjgVD98zBGDvEHXvEzM81e/vFj3JOXZ0BjN8SeRHhQY6Bm1/WZsOfpyUl1850czDd
obEAWpEwqX2E4QtD2bGlEPEGh7MprqtsPptimR7WQR+1aLbNaw3yK4P67Luu/y/pi2vrrNkkEPkI
SKWN/kCT6qMgiyus55hSKoDovCzt6fPiLH37xYGzUBMHqKhGysLN4BqMKYfvzy9AB5J/R2dZr0BL
x+nhpW9zFR/ISmPkiXKxuvDkMszX8/I2jHc9WQ0WDlct7oJdGFTH2I6j8LKrcN7ZV8Q934RFB+oG
wevGKVOqyp9f1Y9klPWiNL7ompTtniOlvujvWJ145OE5kzjh6Z0kR+5DuJ9iIoipyIApO9wC812f
LxRHxhBWLz//9A/cpz8/3uMSIIhycz6QigooJD0WwdyTmSnwKRH1jGVYW/t5wgOJZpccVBsO4RNa
Q+NCZAljIgePrsvBwcbp1kFORKqCmXZhdOp0B13VYZH8sc5ZcTVlo/2LC/7Hh6iNmF1JQryJN8XH
+zWgqjVsw88IXR3QByksqlpCq1MNE+NCUG+B/wm6ntr6lXjJ+aHuwCqwjmQ+Vk7NQ17Uf8G40xYL
H5YVbhq2AwvZkTY2cx+eoOHWxsLoICL8jKE8BHK4JuvsswXiIVXR0O3vSjSAagocqzH1YiR7+iga
jmSGJJXuwbizP79Vq/Hz33lt+tkCoMHV8CApQ+Van/13S0titIMPWx2dKi+kQg1Lei+sQxjzyomq
CHPMx4owNOcC1gI7xgT3ID0PjjU89A4qPgYT0G5Mc6Zbdta6GOF4fDRimihsxSjf4xB3kCzQBNZG
Yz2IVnizDchSlKZMTPprnGq7t/emNM7H6aHHL4ZNaK6Y/QUxPIEhYeyg67jXlZ6I3ZOPCQ7ppnRA
P78d1o9M2PV2oKqAOg1u4HjqI1k7Egakr0EaRzty2QMJMimiMyo7upZ1qLjSLGbLH4zHwloAT4gC
4LJm/JMeJ+Vxt0IbCs/WXQxCJjOH/8jN4p8Yucwh2eq0lLaFuG0zEoM3XeHIE8anEqPMHJoCE8c9
7NPmtMw5n+6ihMx3XjpjPODTELzzb/+NRv8FGs0OJtjC/o9o9GPffI9Ff/vhP7FoH6WAMKXnedAf
ITH/HYq2f4ECj3ElLzxvmP5f/kSi3V8sXjTcJ206YQtZzd+RaAtvFeQ2moktXMwunX9JeKD+YR+U
LtodhxOV6xBUHz+eG31spQWDrfI0DVKMexWl9rglUU4dI5hDB6+wnH6LW7B/r2KbU8uKi/hm9Agr
xlEKaU9j94AFQWx/9tpovis9q3gc8Gr6VTkCtJFNH7stOtlT1ehdXHGPLiEelTuZ4t++HbU/8g59
UsI+gYGnfeVDXLlJRQmPLINne+6XGqV0reIQFdk8M3tJCR2ZdpgdkKuaa26EVLNzSI3WuYXxNN2l
UeAQMTwNiLNqwz43wYxRBI+gSLBkiazoYkCIDC9n9q7h6gTVtrNA7npoQ+cRCsqFmihm9wi0hxcz
56J2dR50v/MpkCsaB134NughweCBUOPkIcmAeAcap6DwGoKsujLdx8bonvACUxJ7RgZlaILckwtt
6M4rXJAtscTB2+K52rOa/udzhT0Bv5cr++xg7/sZR7L0QaUmM9ApjvBlCIqnqvXL267F6+ESb4cQ
sRl1JCrdSPradiQTeKUI7Bsh+VX+PXF98x76HzcyEUgJ4Zxhb7BxkkkSWrtUv4oQF2V43XjkkeRk
ih1p5uiLQSlKnA+R1kMQvoBXU90SJanuXBQ4pJLh3HZquX8HLBVhbHgxGRtRpOt4AjumCOcOgjyK
8pEm2r83QBNuoKdDVWG8dsoFgGAeNOBWJcNVeiX7bGSAgFMvy9u0qdkzFyef955MxNlpx5E5c9o7
u9i13BZn1Zy8+17YB7uI66/jktcvGEVanys08TD7ltr1tm6ICkEYub9vuggFjQ+P+H6q6Dzn2VGP
FkF+9+Q4Uh6pCf3J1h3sX61gwqOOlefSqUXG+EpCMYk/mGhfVZWNhL6fEQLC6SniE+TZbrno+9ma
Gdz2BlwlA57vaMkcZIqWgCbQVgnaezd1oQuOVf9A7INLrI49AVOgY7Q3osENBssu5zp6L8hx9aY6
999LdW+t28NpLeKNbyX9Wt/Pa61f67LfWDuAaO0G0rUzYJav2wRf+v4hhFRC+xCUjYEJ/tpXZGuP
YVUt3QXxfMQ+FroNwfPMgEnbtFsrDa7hX5DfotuWiP4FgnZ4RTwxPU3y3uBY7+0OTFFZ7KRug1zb
JH8F36CNqZukQLdLpm6cOpuo1XrBkiHuLOz2sYi5Bhau9y09FyQXstayij5MJhYkn5Q19Ox56GVP
vN7GU6Hbt7Jp6OR6zrUKcwUavFi3ep5u+og3aun/Cq7hhK8afeHQW/1u7iayK1CVXmCaSCS6Kh7K
BS0AyVUXCSk7JCKV03mEyrOXU5ztnY60b0bERzxbjDd3YafBB3CL68sRWlVyxGVbbOaqkzegyI9M
L8Idfm5Hv0vcZ9FgtpP0fb/R9PLb0TcfBH4iGMoswcZoaeVD7fw7ZEHFVuGRLUP/1yZugXy5an/H
6/7GJCDjpW7S8YTQK3skYMC/TRCGwiIkO9jJ2uFO9IF9gKKUgZlH8xGd6E1c+/ORpPBuG2GccJhF
CjRo8FMindNt3DRlBSKwvECncbcgU7cEwV93YxrAEtR+H8y/jnVQNIcEgc01KUvjLW5BPpm95VfF
bovzovD3MSrxA3VXQtST2251ku1pKTETyYbBOCcM7y7nDAisl+GvJXy5XSgiZiMS3MdSPQmlXdl8
HpN6PJlQ1j9h/d6xMEbjGDbTH33jwVwEXNp3zcoNtYJfkYYa+WbSI0svcfAKMHzLvOhhFqUnO3dc
fBLi6qAUwXybiiTAI1amztkPKKNQyMv7vorUMYYcCxQNhbjDR59V4S2ShF6s+bEKWuJk79dxR7hP
HTyr2uWVxQAVAWof3TD6xKaxhEq7WaY4/YKKPz+IfmiQJVj+AV66OpYLtOBqDMzPqgkNprTasGYs
lhtyDaG51mNzyu3cv7f5H65bbzJuWz98lpSE5lYo8MqwXTw43f/N3pkt1a2r+/6JPMuNLNmXZzT0
EEiAmeTGRUJw38vta+1HOC92foKsvcNgHai5r9dFKkUYGbYlWfqaf0MhA3MERFzP/DmLL8K8DBBJ
qkg7Cp0OCotXDxmSVuLTh3Ix0j9I4WJE4HhXHmZjG7I4+Pu4ZyDGX0fBsULyEXtXNAa7Jh42rTVY
97qxe+wGsTnYpcMEJ97rPssoq2+A1ttXXpZXu0AbvHLBMhDTkT27/XZ2EnHiUmHajD3iaB0ud788
LBB/UVYjzKS2TkNBRxMaSKRsZ5XixN5mQJp30k+duzoZxs8JtniPyE7E+yZsg4s2cr9b4fCEpFH8
Vbpy3hia87YX/h04U4siXp9vXS9HMtqhdLEubYS0k0AaM/seyeFn4Lb+8VrDxl4jtB69dPm6YKKw
0wUCAUp1Dwh2IeLk2WBV53zfOW7zK44U6hyZVe9cCignoztU9dZF8xVIZeRcFxRe9nk/5TeVI9Eg
1tVFuXbD3lgN4Pod44y1nZJuQqzUKdereNERmNr+cciSW0SrCaWIL9LVczaTN1KKovG08yMbr7TQ
bK65D+Q78bA+16LrkZ6wvH1SRemDm+e3litxi5xa+3viKsL6NFC/Oqf7PIzOU1S2gJZSqnGW+gZ0
1t61Pq2vObfVWYjy6QXaqNhfeu23Ol6bozUczibwj+ydTYNZQouCSzziSjEvJXSp5tRfaF9m0rlL
pyW/KFjzmGhJ58jp+vDYzTRG0HZ23I1Fc1br+YtA5PEIG+EKg0sfYnq2PlLBFlvtDfWXKJjHbYpF
Vr6JSm/ZFUZCyJfgzpaqL4/mAb56ZwU/o9j9Svk8+ma3vvcJCASloMC/aR3NuvJ/lm7pnNIX7VFp
SZvzpgLbP7TuL1VOW+ICev05RssDt0Sbv0d2CveCTS8asU/bhDQvkAlSaZP67FhLvEuKKTuyiR4/
uZWKrjsUtzomHT9qek2ILy+92JIDskSdIEYjY3YBn2bOlYeUwZw38jNan8Mxkgn+ABQPobohGept
1qO6hbuAj3XnRnCkX1htj2GJXO81vTUTbGI2/alWGhmgKTx3mxq39fikdUs8TS0blbb+k5EnLhLd
013DH6Ypv3dFWKHKOt9O/XDdOBoDxuqSaI3EXa6g8zTl8wVGCjHgYHhtvOboKyFR5XtYeGxmqFwX
VQY2WpZtRaWig6KjEE6gzrteu12Vv/Cb/pP6fZD60R6S7wKRPnW/4v/7X6945r//z++Mz3HkXxQG
IJK4sMMkpPL/TvkceOa+9ICwU0dgm5AQXn/nfEL+RbcJvhPMbEUJzaSD/yKbGwXMkKIe1TUyNbio
/yTn89zXDEDyPUHeqQiZbRCoQBgOcr68H9Z8GsIU4igMvBD5JBtZkw5u1qcwaoS4EbIF6VsXNjFC
FEEm9zHVTeU2j1BhnK9asFxkXTBjN71Oc+19Toidi/lvPxgt5CUlbWMDRcpR/jGKFhrk6yMabBPt
QwwA02CL9hooXHdwauLyOnFRJjuuQxHvy6TNzsqscp68GOtmNtQ2+GEZBY5ZBvGZgh8JfSKmqKIV
+ubg0TG/QsLDCwtUqBC6QhXHk4Rk4JhxEVyLpvOpPArrDvHyH4FRCCmJZDcVO9OVTNAPSY2SCORa
tNAx0vuO0pO7F7gPwlOrZPK5e5Yk6Y06yTisUbhr3Kns9h5GCBboStxj9n1bNLvQTpLzFqFhTo94
q+NJ/kiNOEo/yiS78l2gBqCo1Ke0s5FVWdKZWKmAmbDVKiEEhQ8ZjlDfwTJ8Ub7WpGFRs3yNFiz/
LHxZB9Tqo/iLEviqbvoa8zW05JLxNJURop3TTCsGDTXckMRsn8aVN+5DmfcV+WCGWJWiD0IzNPWa
v5cOB9k4bjNcQ9VYnll9BdAMZlczkJmtSNrkkxo25CMsiWxNXaOrkvTrLvP7vnv2tv+m8ceW1zyJ
a5M0jOVMzkhGjrgzvCy7AxpgZcmTMmo9idHt6VMxHE2xJ3fIVg+7oU7UTbsK+tMVvYSdC4PthjJA
d7bUAuBv2To3llEMqsZSnkVCLdamM4pCBqW7m3lp0Es1okPJC40uXgynrq2s5kI8M+3sF9qdm4sJ
El6IgmUQ7E3bqNki5Fg114JDpj5dCXNRLCOiiCsoYqnpxpS9uJgitENBFwF4CyDpOcITgJcZvZuh
j5mr1RnVl5LgC5wQfL7mvuhgHmwo0tqcMYYJ2T2zIr15Vv1OunFf4zkZdTBRSEMfy1YtDYU/lSuc
OpfSuhg5PXogGTM2r5iFXYyGsCmjanpAGshQOQ2rc2mqcjmdnymffe1WxH8496A9iEYjmqb4aTob
7WA4u52eWaR2V6qjKk7T63SGKY/B6sgBWndRyZsdIb0C3G5JYQJl9QCqHoTyeLGu6WDE8EmmaxjS
3q4ZyxFvyWfga/YMgpXPgNiOfqS6nNcSi3GDne1oUe+S2IsXVpywRmivYG0LS6VXFuxYBD6fEbko
C4CpRWB1+uoayK4O55a82u4/r7PO4AYM1k/rGf/bP2OBA7zm/Ctde/16pFsIFkfxsNRfZziHYhMY
kPGKA2t9LKKmq475R8BUoVVpfcJOtHwRbTjXp7/JbkXhyuMCybTp9Bmo5dVN90TWd+cbxh5nbA8J
IEcd62TKE6cm9l0gWDaWc+5BLr5co8y9EdTbcaMWELP2Wcxu5g92hRVimx2vsxecZVawEIRN1jxf
zA7QdkVxfN1xpfwYPdB+XzgxdICUuaohKSB3467Cu7GaxR6PvCEpdjLM3PMaA8O9F4DH3lupgVeJ
BI2FZhUpAL+ChFSjPJf96FqVPWSEP3fQwMZvPb4e3R67M8G7JuYRQxf0/EtHWvq0w8BjW9Bj7fcS
r+DunA8IWqmWAZ6ApG0Q4JIBaQVFF4ogkEEEWl/2JlsKQXubjHzr9hKXNF9iBIeAcTOeWG2H7myk
yynGn82HJoBBbzMEmwAy160DW+MeAODfdH+kJrU0KK8QgfsTpCTVjUkXdjFapTvtJu2pCoGMgIYD
CkIRBnnFeqbKX6Hid1WU7gAft1Olc4n8Yn1JlUFmx0Fbe19bPX8F1QY4Q5MqOcgORwXV9NHWuFGN
2TxcIjJm2N9O/7nM8I+ErTfN8Y0zj1FHaCyKZV3I2JRWwF3Q9I+jM4AUU3AloKcePReI/xNQfRBQ
OegMvFdK/z8FbNqHPwvoL//jX9GUG/4FoyRAr1uhSCGNLsYLlpv46i+B2oIduoAfTej038GUcv6C
/8/HqWv7aFgYAPjvYMrnVz7SNwHEDbQaqKD/o2DqQLWD23FclFwd2kE8Z+CZWOuP5hhn6FKWA4Yp
KKc12RPA18jDuWRyrVbvtM7c5R5hiFQf9YsHDKPv8V7+OUdFU1049PXAxzSWoDCO3r5F5aEKI5vI
PyhIZu86m4N02XaikSt4BVq6o4VFzNgK8uBiWFaPgtjQu1hoUgFAFc5urOkOBRlgfgVkNaQ0xBKm
5KUrxbDg2KNR3WJOmGZ+2GG4gmlUdFQB726grfZJBOzyj4n8N7160zP5o6dJeIurLGj7gD8EnYD0
X48OaoIO5JPV/9X00wi7BAeNhAyywwAnv8RKNeSSM44a5VOLCdtyK4woTrd1k6HjeSoHjMXd+7f0
HNz+TzeTW6ImQd9XoFZGIE5v8/UtUW2cy7rv4kcsQfz8skEDNT9bxdBSMkrQfZ3yTalSGgkmrQ4G
yggzagEIrTd1/lDP/ULFXuH7lZ0V9ojPz36N4nXYrcXMVOw1hszrfdJJY/YkoR7LqxU0ER8rQ9H7
7cYGH4YD9/sPZRAHfzwT6YJZg1AUaRqFJBEHreMoyWe0lYrql43QqfziV6lVf8ZDt16v37/QgR4P
FzImwSKUqKIzeIcSJ0tRtuEK4PyRPjbVqH0DPVIQyNu84TNOLuITQpA+zp+L9AsLUxscgcfPOQ2B
7On9OyEbOnhkUhfXo10UeMi6HfqwOYQadjhn8nHsg05e+c2Sab1BYwWyxRmA7dWXHwyyWRivB5nN
RDgh3TqqRmxJ/P6PN53GV4EZhe8+zk5MRPvLpbKaYBbTDKyFuKbckWzQ9wPQs3//UZ23z4psmWsH
0ncZekwSXl85q2snn0a3fOzpiJXqJA2j6q4AFd2a9CFGifLTHK6RXV7UKUmLjX1wkq/3Wa/oXmzQ
wI9mwuosKsMbrGARh9kmmKsVFznCGfidDZMQ5UdSX2+WpO/h5OCgHUTvkzVzcM+WE1uqLpT3sxja
rl524EEsDG7HAMze9MHMvL0WCx9kAhYRgc9JYbAxf8wM0U/fQcHrf+LYMATrJlNFMAIEtVKWxPtz
8WYR+IGD8yAtFHq6jjzc0CDqBGD37OonkjQdg0sHKc+eRmex0NsAbFp7uwirAv0hXuXtM4Y8IKYL
AEPQMDvctiLLWDV3vvVj9aHOQpJUfgpiRQVN0lFbJixEQpnXJFcPqCfFFMHbrutCMh4Ef8bbtFyn
zmQ5VH9/gOQzqDJYjcs5IGAQCLsPRik4XLLcoPKfJz7EctE5XLI+bS9yhK4GeZoSgG+yYNHrNRXx
jvlZ6aYt43HYN728srwoZX30lRAcBpVcFjbLkAB3+clcltmT7JGeNMcfNO6JIjHA16eXDZiwn90F
85hYfu3jECDddixVzqSPhe6ZnarTkmMYV2SK1hvo9maLBqKVcEF3mYvgJkoaPX8DdUoIscGRPGIs
3Aw/55Z2Virb7MgVLVD4TZvAwMHzW2TlLzkNTupscDjv12sWdOh/rYCdrPcdvqncI3JWYUV0XQ3O
VzgZTVbtBzkX6/2qPTXejl0rx899xr9MZJkZ78QmgUDNnLkJfaB2U+I/my/bzGvoV2+igO/wNliM
ZUl8hAwPHWTAvLTC2o0k5OUjqVR9KY/9cU70jZ6U6X8seAazBfcdWdFCuhJyaSudQj5OV95czYqX
Rl7BuYXMgd0PHJ5IjG16WQhYxceT08/VedJay3A2zAOJ7ha9cvMup/DGlvMAZVEOSzvS5sxsg8hl
E2mCVvcussxVk+cnvx8AdcyERyXED2W2AwBpMaC+XbH8cK02G2aBeK1V7ts+kvwFymUps23f5CgQ
/v6OtkEvY08HG2OqLUuOOB57h9X0zwcyeC6NEzIb8UJeJ8HaPY+qyPOJkTPFDT4wTTrJz6qiG+gY
OQlwbdo/WAVkT0uDfgBs/kW1PB5bl1kudag5tby8rlg0WSSz8jOY+Vqpo8w43MhN42fUXTdQm0JW
TewiF4Lb42zzhQi8oeZ9pGOdB7S40RRffrYliUpDZjNCid767PdO9CUobMmYrDD9i+k0ktVIqYuq
mYndMmf2+B1o1cI8RBaiPnTZehHmk3swt2belTuyC+yBeY48TO0iaW0gGa3gpzjwWm88Q3xY8C01
tRVeBTjjAT9ZsUY5ACWmWnNLC0/PP05DZu5FhHjpyq1UildwCZC/o2GxYvNzMsrA0Bpo/QUmbotw
ek6vemTd/K/pIPhhG3qL4rYACZgxbseSEQQyPzCca4DyTL0rCAHBB+pZMD4xVtssURNaj7dNANr6
tnXQTdY0hZG+uCJ0hF+9F1PKe750y2o2j4QO3UPWep15pUVovpSamsNMgFAY+Asalzfe4gTiMgp4
xzc9bInZ7rPyciyEwxdS3UQuY7sSi5lV7aVpp3cNVnOOfzIHhT/DZrFvQ/Bdxj4MiyGzMyUFHZEj
9IWP4C/HCNlrLMVwKWRtwyaLQcmt1/6yzCz/oA+Aae7DcqJNwtE31fJK+v6I31Vim2rolk6cl36q
6ZhGQDeywcxwhR2J7RzBa+1HC16UjariZu5aTWd3Lvrems7zqAfUeBJZPXPT4iRd+/jtOhUPU2GX
FddfwhLjyuqq7uvQ0DRgWE3Fno2Y7WavvZhe3TZuhjoMNwNxO06gQKF1gnp6NvjGkTtnm5U/1wkx
ocRstgvPHGYzrdMEQSEIKPFFTpvPUVd6ptvF4kkzs6UoPS3ghTDoM+sSnkTPGoq8tM3j89oInDZH
rTsOHdm477FV0pFllHZlznxgm4kexNBe9ZPER+Qog9nBLFWgfzkL6qWc+C7kCM0uODD4rFw7bSI9
0vtpJj5JCtPyO91FZl/KbUqSN+hHmIgwEUPM9tSIWTJ+gDvYHUZGkXfBcXXPghqpYyDQw+y3i38e
IO8iToKiX7nxBGtbLi0cuIl4zcXsSk/j0ihO+TKC0NXvsdAxh6zWQ8tynClr1IhoQK1gf1gCnDQ+
zQAfAZWyRcHkalo0HpM94mvIt61UNri+bU358rMMYDJd/s5D2PXN4Ex1C9vzOO/YVcFKJhmg/9Mh
Q+cZQAFw7V0bTVVEtXqIEAsHcb+cIxZesNsbUVXuGBcfi1FCbEzxYmeImbN4AoCXjODvZV2mk/kd
MlkeC3dNZxM4y9rUNbcUIzm06LTBp917qgu7iaYTxuq8nxb4Wb0VQeQr2qCJo5orF3nVbNeDvtY0
0FZnkd+RIyq6L3Y5F7eh64b4KXWYBrZnsmpGFCjqcWh+UuBqLfRRSksYWXRF7bFq0vZ7yp67YktX
1cUjxkYroNuaIvHDhLXV9GnFBgodDwuUwTkKAVOD4wgKKMiMtdRr0TuYJmqAV8BWo7neIDJQOheo
+aQ40geammZr6C9s8nPQrhmn8NiJeYswy2iC1LWb0POm8Fy44abprEV/C11IpF8kcvEi3maIs8wW
LC13iZABRzbMiVinEdZ4OuEkK7ZqLaZ13YVpsdr0UFys1tFHXXA7ljq/RMbNAUCFw4O3w+RxXm/j
zE1qDj5pyEK0AXEZEdp1tgs49Bpvi1j34Q75DewaIHe4lPDhauAf5ekdgK8Jx1Fqa/axM8HQPoqa
2an0hg7JmqLy5vnWdZPXpbgb+pZy77HdUIFu92Ftz/PtrGdPX1q9rqzPwhI9TU6UJKgKAlHq7laF
JpDBckjVGRMKP15n2Lyqkbtwphl8HKUapiv9+aCkW5PXxk9Hdatp2zhlFlSPuDSi3Ijdq17aXyHi
M8OwHVRTq43r9b62j3VUtX6wG3LbL+RxhDSvvKK3ZuX5MQYxhLXJLxyLPA3srobE4WK37OtllXvp
ac8yCnk8TAbJ+zn6thcU653PqCXVgKanOjUHKt6qZePfTYvfNGLXRFMXwe61IUjnJ0B5faKxyJ54
YTowV6x/6t1w3o87j4oqxwpoLvNyt4EJHxGqH3kdEiHNDlcC72QrQRk2cqIjyqVTjHWr1zdTcL62
sUVI6lN55+jxkzLjlEGfMHYxOIWNrHGN8msT/SFFYTIHQG8rd7uIsSzCY3iCqfxK86LiVpwGTYrw
GHlIag3N0PpskzRkiOwDzGoa9xgUKVHwZBO7WYDtpoa9LAvgRU7nkYW5DGd4SaV+PzqVXL2TULgF
IVHlkvFbp1TzbR6UuARprq3vl53ZEMvC5YwGtC8ITUDRaQYIyXtzcgawO7jTLk4U1x7Uqmqq5wII
e7Gt6WXxZTYtD96l3q8hIR73YWb2yVwoGoUoXjohd1Th/eh0D2EXmng1jEZ2G1cDDfoxTW1VQ7PJ
VHUR19nIsaibxsRSVaNMyJKE2owReuBSO0+D1aOpuoNPNA6wDpyKusFGNRGmSCBOUTMqL9nDFxMi
PZd7ZF+aU+r3CSacmnGE7mIqFjLEQh1XNC+yGMgmFllYgwIrSToKlI8JXAHpmTsYegsa4Mm/RmJt
eYU2Q+OtRKRIFPONdakhAu9yp1owVCEgMksxxeiLnKWcI/8rUqvUnl6mkQPTce5J/wZ9G+AryhN7
tEGZowEFQKcDpgIjOrlep8yOwm9jTsU6PwH+F5fTqSAcHW9X5Zools6YKT51HabxyWljY8jmcFCi
6DRBH6DlozeBbFksJfU6Z96mk90pcJXI7BA4u5GJ5kdaFp1/YkOXH4PrFW5ynV7ISNncz7IK8x54
HiQhlD5zgszbohfmFWnL1hS8kF3hA9EIz+UhgxFNeNg6ZoF50YD3w3HrKujBu/jldE3GMebQHOqJ
QHXreQ1RIPRSE29qadZjhEMikbXNCGRPKAJV/MC/m08TlXTrNToLiuPSSbgvF0ycMqFhLofYBPNg
PbiZl9cj1z7zUgxTzaR2sNF0eeHN3hh/H4MpRt0HfjE+qJCXWAvFNl2ICeCvdMKs3aJyw+oS5mY8
6l1c9IEznPEFWDTvQMwuzO1gjSXXqtaOR7CbMTU1GMeE1uFYk/LFKky7h7EbUq/c9PnQaDaXZRLe
hZgcndNZ8l3WGYI4JgnMGp+MzXZmMyG9CAkvSTyZZ73463LuQQVZzmG+LvN4PLtemz+MiYPf4DZ6
iXz62B6JNfo6wIv2OJ3DnMDgd0YcrFVIYDDHsU32VcWtx08xOUu3R/jTmn8CYGsxFMOMyt6iWpmQ
joxJB3vsJJCNN9zKlW6StbUmoKrXMNxM0o1EronC0NQySb4KOxPIx03N+oj6KGbWTK+IcB1XmTUE
pzhihH2kQkyF7hl1s+OuTkvOi41uA8HM5A8sJ+lzeUp7oL/4WhTFRnmCVc2sk32lZpb+iRM4CalK
HhBHvbx61ViY0KqwSqSJkNysAT/t9Dj2ZmFUkymLWZG3mCWp7GCqPtlihnHJgKwm4/ZDSzOQk6PM
K062HDeXUubCtJKmDI5kUs3DDUJSa38awJ0uToLeJafgYLME8YE365GtE+uRmq8JhQb8c5y1lYlE
UYFnF99OL1kjXbGct7QFm8omRcA/yG1PQc4t9mE8mizwJbEootXcdL3O+AwhUCIXcO86QD7iTGC2
zkInSbJZ/VNS4e+7T53B3PqA2DUeVaCcIq331lwJROUaiiN8cF1YUTirmQ1LM41Wsp3zHpge1COA
XnQGEq/KH7x6Nhk6cGezc4QQohhDCP9mVb5fNfo3NSOEdyBH0tBRCOYflAxpfwPnAH3+Y460yTPH
xEIsYmeJpS0APYAfZUrfv+RhVY0yFbrUPuLUAv/PN6w5eupVYGupf/hyMt2bl6VRBJapVf7TS+Eq
TozrmYYRramDIqWLGvE6Up34kYrI7E/4gnmA32Y2a/au96/1XA38s1btUKZWiLfDU/Lk265Ubzvo
4xa592P2SvRX8LgrXVYiMNKE1zDpSgDyYCFrNo0BFGZPEWUs2qDYNsCqgUSOuelshKS8Zu952Zl/
9z6qLjYpQgX2jDNByXbip/dv/82sgJIGJhCibEA67trm93/Uc2cwCgBolP+gEQjiPjigTFrI4UoK
9f6l3qw5j3p3SCuIThB6BYelY8Ko1K0IoB7CJPCG5SRaEIm+d1ZlXhHQ6BhpfvBwhy0Uh4lR0nV9
rumjMnWwDrq294KYXsFDIxKzR+mZl+16SNnZP8cuKp0LPAzifYKJhZ9/Fa6yu0/sdqV/+v6zHw4z
XVMEMyjS0ib1HewNXg/zhJYFzLzY+05NgtQRvTmqVEEFpDf54JkPR9mFBMDTegDbFB2kw+J1TmAY
eAAvv4PDVfmlbgqTmqcZmdoJ1q8manz/0V5z9GjQwFak7EyT16fDR/no9aPpDL9aiB/d966iT5Ts
Oy8y2xyb4sK8Rl1bIPyYpIBpwq3K/YST8f0bgIb1ultEqIV2ju3BMoVw4Xvu6zsgS0wKp1HVd3TP
wRft6WWtOVCxKgkBizyHLSMGXpx5OM+Y/ft3UdzytSl5lRKOZHI6vQxOCWmAMaL0v/AW1xA9yBbW
Iqg4Evp8Qq55F3jaCiYcUXPNbq0m3xyWqHHUUK2SyObF36B5ZuqvWmHm9tOZ8IxKCd8o0e0DgnlX
n6a0lgPgKrllYqt+7E3YZXVIiVBGxmKdOZNNSmyjes8c8Q2uAdyWeinQ94T27Jp57pqgKQtQyON4
dR0TLEdZmbGT2H08Mf5BnHVUJt1xRlzzHJ8LyrLvD/+bBaeEK2zE34xi29ulPZBZAMRdl2910nrE
rHEDaL3ehas2EcDvkvX7lzRvy59brtlqw+ceTQAWQBnEwZ+bFj0nJJL6YPoWxijdefshBYF36QfK
zVFq6G3uAEJHOJBEzU5kgkKrgFPwUaPo8MkNYdBm55TI6PDOHWI7K9lWE3OZfMtryp9nSLro8s7N
J7e7cHv9gWfJ4SKH+waDmkqR9AJ6o4f2KNKx4zRp+v772KJLeu9nyiyLLGtMZPX+8B7Qbs2348Ji
WIqKzpv3hqgYT7NdFNXo3iFvg51xRPlSx0cxZVQy3TSbOB02NLxL/lIUbFiXs5F+JVnz0cxtKOtS
giHlMf37ZkLWhzrCKkygnsZkKIiK8FYkdZaYstZsmTJAoNHwhS0YSFMmzku6I7fG546Hs3KfsyiO
LdMpckYILmRVDn447amFU/iC+Vdtx+Ly/UE4GG/GIGRfsXlPoYi/bQT7fqzDUiKrOZSZOZmjmlYF
3scQstf79y9ldBD/XM9mTtm8JIALybH4xqtpqlHWAfsY3QYCa0auNfiUTvOxNaH+wFbPFvTSey8A
6TAK1VyZKunvn7pxMBUCa7IZXF/AUDQNjaJhp3NLDBOmUyvPBmu96HlVJR2spsyn48UbSJj2eRWR
HqdwMUlLfjf+6BaZJpKFEDvvzhrANgNWWJdmwlc/4yrWcydevZQmRocKqN5ZfmJmMnOIWgAfj2z8
9U53sDHJjF5aaLyRrN2MngfnXhRR5fA2i1NOlEDeH9Lg9fQphYyccm0MqEKfs9C3DwLclicYA7uJ
fhajp75mXeW7Ry7t0ROZB42gxp8AcBRzeL4EaRHtGhFVJyi+FPcjpgPjpgqGiqYp+LvQWmB8ykS3
dxH5a3+NKCoO5UkwuicpSkMlrbafYyNgucoO/e0tvRz5afSj+jxBK+uSEylZjcL+mO+sPvP+Xukj
j2dRh6Eo+uWASXG28PN7a7U0yUGBFt+2D7trwamEjwJ635dq6cadbpZ2T0+8uIeHJlDZdekSZA2e
VhwiEy087RTfwQH458scw9qCywvN1Gs6detyPj80Se34mwhJH0oYMWqLblZVt5PyhvvUw7wdAUwY
pDuLut03RB6Rq7ea7osUfU9YFA0wXYbsiDbB0mzxLZQzBs1ham0GUY5nRVXvNUplFGySLPt7CCRI
2gA1wp0GRni7ZgMlMeFYCdU+S2xtad8Ivdg/QCP33x21irtk8IdtMsvyPFd9ilnykn7gIfNmQRB+
GXQakQr9oDfgscHvQ3iwXfkIPY18zisa1BBKz/lQ7uIZl/A/pxNLj3zKdQFiQEvgnDrMrWa3zN0R
uMojqFSWkueyiwIGLp10h3eH+ly5ZfQ57SOrwfLTD5sd/KG0OB5TX2InpkFDgWGTnzrZhWeV1ao7
jiFcYim36fuy5Ex3dVWiUq8dcYN/T/VUDhjwVFQtb0Z3cf8ODf0PlSXHRp8njz95JdrSG0uVkqJG
TovKmeAV2124PGZ1rKmwD92RE/v2gz1r9JbJq/5RiPA8Is+jT5gmXIK0g5expvSmWt9IsCl7vsY5
pcr3sqh1xitjy7sPXv1Xm+nLxSBcAIaDEhJyydfBQbQKwuourB6lrUrwWbN962Bb32/KMr8cBdDf
7RzX5Q3tWZV/EAsfgPC4uAkDCINYAB5n9GFI4Fiqn0WwrI9iMKssSb3k2Kuz4mRe54fKCYtvnhXO
uwGRSKS6UWE+EdXiV7v3h8A3A/pqCSoD1oT24joAx/D/ez0GTh6VtA8S9RhjQ55TTuvyzYylaAgx
olj1bhTlfKJKDZU3tZqSbk9dwo+bw8uxkaPeFCq2Pq1OLE68FbN3v4vC72Vq/H663LpMl0pdLN5y
jFiMd0sNtPiE6mtBxEpjbNmueqbtktV9tFVNqD4TNo710STSp0Vm6ZWnELnMqRSfpHHdfCp9XWjU
6Pvhx1Ikw52NzMaNVQUcEBJc95Hn6gmOBFTy2wnJrgxwPZ4auOs64WZEvqagf91mNEI4E79Acgwu
oO6Kvx2q2tGGpgMCce8P7mtYElPM2KKJRAwqyWbVoSTRQEmYeVcRNgnCv7KwZrpvUm9BHQ3vU1yp
ySU+uKLzGvj6fEliA1Icx0V3CGjcwXTaboGZc5P9yppMnFE2g7sbDYt1TqEyO6IRodnp8Xh6bOCB
36fxrC/wz7VvrDH0jt5/+rcrXAkiUTC9QLKMKNTBu+y59Nryecp/YTtpK6RpwuwHOIKFvlRV/SJq
V49rP0SnsrJ+LGM24SUgx6b8XwyJEYRCBQlsJOIwB0MCFqcv+1UVv6JSLsPuWRBDrsD6L9JCQn5e
x/C27arhCOoOjFIEFb8lQQfjAH6Nc/vBmPybJYFkNdVLFifAuENM6FoO01jj//ArVrb80kog8G5h
WTtF6fCcI2a4GopWnzWiKk9RUXYudYV+zkYVer5OMfEC8lpN40VqDd4T2OzWR6Ayzb+8f5fy7aZA
ksDm6wbMG2bM5oT8o9TTTaUPQ5pJimdaQ1Rc6uh73a3QHttywb3KdnNqU2WNhCzi/cmyyxLpM14o
blHhCkMkLy0IEl0t1ddUF6Mp2tP8qKw+ucxl2p+0njdfySGJT2NfxWKDAL07bXqsixDNbGwY4p0T
1NsAd4Lm2GJBH2W5ti5D6Yx8YFLWxfM0LvNEIJLhv3AUT8Rd0OHT/KKkQU8u4JUjjuxtYTjmE5T2
kXb1vT9SVCCK7L9od65Ok7LwOrwmADqxh9Do20rqtddemFY0y4F4zvSi6QhqFKjjbQ9q5XJqwh6n
i7RBVITxq51TYEVTd2wjuv+37ur061BN+kkg7UWRDlu3j0qWB7bO5h2XIDgRPHfBTJNUHixo7OqW
MmzF8IuqdxvfcbohBEAlcdkMON1cuXLM6SlBaQ9Qk/Trp2S1FaS7yG2mY0/V/b0fFvGFrab8zu3E
QIeEUwAfha7gZYgztRUt7d6X1/A/PIvbpcHp+AHldoz2epKUn/pP1oQnny0I//+aRX+n/c+aZvEr
6urv//WbbBHIvziaXUJSl3Q7CG12ld/C+aH7F1wHwOWhINk3gkX/zbYQ6i9qzJRP0c43sRSUin+x
LQQUDUrRZDwSsA6I8X/Etni9pwEko9xA5uRS1AYDCyjt9W5BZpXkA14z589mRkSv87Xv4LexLgs6
X7rDPOyD/Ykv/J+Y5eWCdE2hizg++GvnYHui4ew2blP655TaaTAaJV9Y9/O1LIL2JF4Qj3//egfV
m+cH5AxnvGiDBG+qN2Em157miDhXdSIfspALPNs99f74kYzhYX7PWDLVzDWFaOqyzwXMP3feZEri
IXfEeV7iYpcqoJaUHokPISziS7Ku4b3K4cp3xursHz8lKwkT7oADO2Tffz2NU5sDdLM6cd67GcYG
QYOqnOVXoMEAm5Qfhb+vA5XnOTTNEEhC1OVo9xzM4Uzvr0TrRZyDwuNCqulIgOiiI5k3agVjsMLI
Et1s7G+C7dIlI0KSTg2kby5SjAGNvvs/fXxps5joy9AIoFB5sKtmDpr4eMWK84AzBWWkEiFxG0Pq
4//ltRxj4euwhFk4B5ER5TG7SBA+gsSItPggrP5R6RIBPWNM9f5jmXF8/a4gcGbqdD5+FybqeD2r
KX5WkDYHcT5GyVPvIumHBdhHjKK3LwgXwSI9DPmbXepgMkkthdJuIc5XgNUAXEb0RelIYwqBe9VH
fuEHcaVZOv+PvTNpjhvJtvRfaes9yjAPi94AMQeDkyiK5AZGkSJmwB2z49f3h8hX3ZWq15n99s+s
NqoUxQgM7n7PPfc7LqM1noHoZnMJf49k9mOM4wuC3zlni62oifmdBv06NyzbDjy/LMgUcxUv6RrZ
rFK4/ckISuyvL+xvR+0/PobNsoc1xNWp4n57YGLTwNhL+/k8+715sphOBlm+hgsJreMJJTqs2iK7
M3itFtjtm+vL66wZ4qwgfzfY8Z/dAXuVEIL1Tnu/i1hFGbjEjgheXoDPj9ekp6kmXZcssL8bfPnP
fpWLtIzrgq2FdtWfn6hZ+NgkPWmdM4fLGwRr7AeYAZZ63+VO/PVV/vPewvJNdUohENjsLBxIf/9l
eAwaCFlCO8Wk7MHY11qSmlFkXpc1M2SsV6D8X//G345X668EIMtMlcv8kr4yGf78/WBTIgsZXnDS
Y7L4bEzVmJewpTy6TBCvagz39ZqnlfqkT14pmRX5u2dPqwnEYmAdINMaN3VdQfprWKJayCOECKcx
DZutwYZ//ZEZ4vnTW45Qi6PkGgNPb8tiHuW3BaX259yeK8s+daVecYpLl12TudouMTC04KmrUPoi
4rbaJo4aGgHu1uCpfmhxjVVbZtUF+RcVCF/C65P+c7Gq/nMmzcAN/8iFW3uB6YZsJVB7zjVExUhI
0rzGhpUu2Es958cQaIiBwLvQbro1PmZaE236NffZT2yAfzkXMFQkpt0nWcnYgEur7pnJPI1KPYil
cTA6h3HkzgPys0GJcpEjWgYpwgRrDlPiteR3rBGP17O/lORShPZoUzKAGzRuO9oEdL9sgzR4KDDL
XouXwD0xagDhvk+g6KvWAApaIOh+ksMsX/GzmOKE2qYeMavM95rZa+RKAPnM3gxGNLHLLJYLsXTC
AvEsS6J+675w32nL8bTbuem8KwP9szPEukOPRJ9WBI1+CM7ah1F68rF1+2rvoHlD4k5A4bP+jlA7
gB9U0TW/k04FL+kMQMaOCfqzZpIorhEsyjaz/TVivu3wm1wz3vorXzWYYu+x6xJceSNQvT8CdioX
mqsxt91nUSWmGeLCDLZLFxtW5KuWqB+aPy7uGgVHEU0NdHlOnMTSc93sQSfY7LrL1ezUO8Z/SrT2
Km3zA7o3iHpskWvUW+pSYlS1WrxTuh5Mrin3yRpfqzO++VhAbpy3pa6ReHONGMVSzFNToLm/e+6a
kKHoQTEM1PiqjkY99tzTNYxNg9PQ7TuGXMo9Y1x8GFogRbXFsNx9ug1+E57gBAhrBU78NtWIjt4o
ZwVgxw1Gv42n7DVvpABmwHSPxbPMLEfw3JHi0cGEG/zNrJF4KAyfvajviXnaMUDPoQOViiALYSXL
BX1gSSJyKJx3CIrOu5sCTgy7ug3KjaOMFjrsYh6WZSK7xMSL/laPY/3kL5m6AKQsN7KbG2O1ahr+
zsj09pSVzXhMyjWMtytnkJr10gzk+cQu+ZZLNoW0CesixC+obn3kgnNlp40Iq4LqGeoBUbl4/SNV
L+qpoL+5Bc8hxKnQVcbJyC2YFtK7+qEHPolDNB4qIvfa/su3l+aI/2S4ZVgUCpqacwBGQ8HKFC1r
LuoENZiLoCnxgg8K+HznKPdjXjxjg9e4voGW0SY7fS1pw2AQ2cbIm3o/NkNzG+CGAkK6dOlbsmZY
e00vLmgm7p4k3/gM5MKTe59hgVdBRiVxQmJ5c5OpOVl2lTAyMdnLW13KYus4TMp1xshtxKgO+a6Y
6jf0KuyOpLN3GxQ/b78eRiHMz7KDDsUAKdMhKTAyDi+7yjexPKXg/OjmxY9D0WnHupDimLegspQz
qF8xOORtqmXagwqa6iUrRkALCvc1fBDAm0wVA8pp370epoZPVCx4/yqNhrE1dpVo+Id8jQTXVGf5
t2JyCYrWSo2N65Hg3EeFBDAEa831/ISBPrJnphtOuv4BtVc5GwZGptCOY34RneV4w6hDSqys6KBJ
delmIUNha1bN8F0UrhTRWHc7xicUoyz6R+l1zQvUfzPMAmPeddjhNkPJ52CKrnpgVyIZYWF5v3Ft
OYHb07mjXmLmNwgo9T3xLAKMWs9DrYEs6t+vwbuamfNKdCu0e9uI3szPf2RTmfjhZMRq238mrc6C
1CykxvyR6KP3Y/DcegM8Tpx0GJSxw83M8DSSU3pFdNASmY7WvMaGPdPmIiIKV357wA7PfuwPTgxm
y7TJPWpLXgDckqLbFyTYM55lNSvpq2G1xVt72+FmAGE3orStnTEJ4MyRB3uGh4rtk/hmIXhsCZ8A
v0gYWl2+mo1ENRrTgYk+qzEb3vm0g+RF/ocvvpQYbVQXDzZciVtoW+f29KvyJ5lETqE5P+DAkOyS
Bt0BryuUo3pOsoE0lzz92Y39ey4ca+vgRk4iOIuyeykXqH3f4LI21sE3U/92BMsbuSUTCyl26EOu
MQ2hsHx8X4KkQuT07On76LTVo5uIL7NcXmbTNu6K3iT60S0R08wApp09CPMz6dPkc8my6VsyeNw5
3vh8KzFfBIT5QucNx3XeMJRl550YYemwaE6lgFbgso5HBdib6QCrRT/bzMddZAfxyYWRCJanKgYj
dLkL4DPQE561eiRmYzb68jK3rX0HaLa8k4Y9PDI0RtRQY3Qf9qiV26ZfrJ9N4I7n3hULmZaxmblh
51sgJIkYCKdhmYKwkiXLRRA7m7zy7ZOaxp8xjINvU58UD8YwQK/MEuetmNwiidoSN4+NaRpyorKS
24DYyUuLC+CkoQi7YTom3buZwUKs8IRta6hvZ4DnGr6MvqvavcGSt9M4zEI8MUwzJgEm9uZdWtbW
E2B4cRhra/kmsjS+0dWwPPQp5KRgTKZX+gxy2OpdZ2enOZtnh7weXcNAEE9+cevO+iT2QTp0B6pc
7Sb3lua7nrVmEGkERtShqXk6Xk0entuJHf7LGGV3GYTA18tGeK7zrio3glg+1ECsI8eUxW1f2LHB
ZAMnCy1KRm98SMxxYogsjx3Bc1m2rwWdM5DJpXMzZybLqKXj4Y8kYC5SBqt2iOnBNOal99TihCpg
8m7rl57NgmhMvxrTJXMt0OQCqIZ8K9uW5tYq3eUAvyB77CpDfh8M1T0js9vbcV6KaMlncoUxcYQ2
MCyQpEvu0eydvCwiMzf91Cu6x2GvqzECmZuVG5tLdT8u1Cl1uXht5DRxdkcbY/6ut5N2cTIG1sKM
Kcadr1mtF9aidnay85wpasws6PYDz+4XUZ/zD4FV4GNyYu9zcmHB7HThMh1NfDS5xTlz6EA8fZJv
YcfIbNOmAFsPXi++nHRO7hkMpLGzILmdrGkGOtY0QDPTOZOKGaAWojO7850Ga3Br6m7cbwKM3Kdk
UTOjMMwX4hce7N4/FwP0SM32xpeUfL0h8pIlv6Mpg+Ibi7q8q4mN68MaFNhDSrskYs/uDPtQiamc
h+c5lXNs/7cW+qvus179jRaKZ9THE/j/1kIv7zz47/Xnvwqo//FD/+S2O4DWqW/RaQgLtf5VCvUC
RE0d95DDiDt2XurWf4Lbg3941Od4im3Xoc2rW/9HCbU89FPMUiindKtWxN9/hTvzexkGBAJbI6c1
CCt4gn5X72p9yNsKyMPBSwyHgm+0GZSZE/UdTXSE7+Y4f1Os/lndAS5CSoZ1rYv55JiDftMgetqc
vba46jDPefvAYMAYue7fZqsEv1WX/BaI6LSpgTByLjZ/qy57h7aC5KU84KXL9pM5y4eiaQGPerbY
MijJFtxRshHUpD12EwvFvzwD93+IVf+jHqr7JsMP8r/+J+bQf/sArPgmgfZrwgzX9jfJYRiw3ozK
6w9N6ZL8Nk/Ut2A+9APDTf7NbKbtaSY6mhh0osqJLYotFuVWZBoYT6we3xrEDJKJY19dugnCaZgY
zNL5y1TsKFf5uxwGOGVY5ZqkOYvcpZEdwwSKel+pL9mr4tHK/WKzMLp0SG3OrBQv8lS5jnyJWZD2
pJVc8ceGqkK6T/iu6IguB53pzyfKXHHbToXxZM7jfN+TCXOa3E68+1WVgdxtRvWVdnyjsS7H53Ko
1Z6x4PomNnDLtXHmw46DLHeDX7R5w8QmXo1E5wenOQtuOjmbWwNC92Mw0qXH+0VC7ZFLxXkuoXUE
vB6JxdqDz+Vr6l5nbj3wgQBzydL25ia9c+TCsd9mLiQsE3NNXM3aB+BwLPKjN+H56D0/7IhIvSzE
NR9inXg74BDtiaE/+dBVfXxaBm/eu9IALE6JujXwhz0Tnzo+y3xxv3F3TEpR3dzWJuv+4M7yQ2Fe
j5hs4RmaagUciWjRAbSDCKWo9QPFLO8Q84CM8iD0uoaWHaRM1Rd+QsU2xI8ove1+uA2FMwAm+yiT
3ngayqX7kfdTfTM3ZIhXlc8VCXIS5EK7muiEu8zacoosQQgL4ncmjItbYE/Fo3DTdfQ6caPcbNoP
O+aPyToEHSW5SX6ONuPsqu1BfszMeH/3tV6RvjmUx8bn5qq1PMb0RLXbWXVbb3XA3UdKMz/sF6fY
eLZGMLwRF4+EVDNg66fy1tahgJdMk/yiptND6HjFripRNOLRaN7IpBuf46BZLgHV5VFYMMZFFfuh
sUoFwaSJ27hYX3ZNOncaI0WRHfBd4GAAXQsA+49FwaMIVnH8xVCIWonp9l1icyfiMfBDQBBqA5XH
rjalGLiuRSLevZKkv3kirWrTzxrtriaN40eXMvrDCfTlUk+p+m5OFQcDRj43ZSuLnVbU/aeeu8ZT
ZkNeTJNy2Rka17ZLuI/rBD3uah7Rsp7HX+gvhHYVyiRZdOFO2OSP7m2D578tRiJ3Ey8+lV3xOmnd
cEqztrpL/C9Goag5Mq3Cjoj2Zh7TznnTTSVfkF+H54TJCHIVV6He1BvQWnb5xgFx/NXbnrgVucND
OZtjNKfcKNfT+l0sbXHH7Kl9F/STczcwI/pUZwjHA+DkN0aMeFq9giR0M27erMpR55xy99vsK1+E
Wu4HkQ9w8D3xgaZG2DmYOG6DYhWXip2f8hJ0Tac9zkyx9BugXstl8hVJEp1WPKqG6KBwTLg+Rm/E
p7nMq8id9OxAIilBE+RDZXtnztoPAUWS28RB3iPg1ZcvNLaDm1wH5LB1GSu77WkI+eYPvwiMwn0d
G3rOH1k72K+ZsWYyH0Zrqe1D1i9avcW2O5HWI4kROwH8HOxHq1AUFvasvhsgYKKGVjzTlSthQcrF
3fEcOnrYY5uq1/43S9NQ34InQDLhCTvZWnHf6532wHDmo+YMt3YlKr675zwsrcPa6c3Wbesk32In
vq3wvWx0j5eICdv0iHPyewe5bTuU8bAdbPUz8ysKonH4LFKzOmp18qEGOz2mi0sTyBjETVON07Z0
iIVnXq3/xM8hCTrszpSv8a6cSBbknBtsDNV6Uek5yYajcXZrL7a6aIEYQbUt8cnNSRAsSMjLSlkj
EyI4HumNlnA1ZzuSeuKEFTJBA5ip/GIoqGfWmxyD/dDZilmx+hEnU0bdrgVneC8CjHw+7dyUF1bC
cj1nKp63A8Fjx0VxI01j1I8AOsdD5TWK+R3L3zaTZiI2+byWkH72qe6JCDO4fp4AWhyGxPhmVXGw
o3Dvbow6sMqtybX/6MQ0MSMkA43Q4oV7GCZlPx5MkTHKZkxvNQzTGyYsYU2Y+nBMJmisnAtccpZi
V25U3H1YzTTsEydhz2MD93djyjaXmnO/zXGmPyKBGyGTjh2U3CGdw5R86zDw5zffGfOQbKj5TJk8
rvi74jXQ4saL3NlV+wDizBR5LkxRupr4qrDMcUK05AOnM39nkxDhEXMuTQCsLCIkOhSruU7wXl0I
URDnCXY8eBTdPJoIBBuspbxV3TZJcJfUDU8g3FTnhNFiJiLcyqM2r0YoHvVhKun6aM3JaN3lXUCM
O5qqWp4EqYyIeF2Ah84JmJ+O1X1WWMtmjAd5KircvGQEoia4cO2ZCWfyg1mXB6+zCw4HyhjCBOtL
qAt/Jxka3WoEvoaTA1edbnr+4rkJydu6mnZ2vCYsBKO2k2nZEC5ePZSGxl6e6dMxyzD/IkyPm0RL
gufST4w9aSoGeneDEDTO8RYJFyxnwNhzWEzaI+46/9aQizopjEcgDpwgtbfSbatfdiJvCU70boK5
N2FeTFOLqQWfwAa9EE4eFqWjSCsE5gz4+LmEc/g65CiiKIvTmvA5ld05VQnBKbmR679EVVG1gk5x
542e6+ORAZyASXyt3Q9G6bxO5ZBlG+bd8xu7T7qPyspd/WIgzi7kvNd4P18Dpk8PU8pQYkgCcUcg
xIz92Eud8WeTG03Ul9N6LhDyYUY83rhyxPPrj1V21mYifMNYebnH41elR+ZN2ptAdo0dtXPXEabR
ONlhroGyRqQfOXeKwecD7Hvx0xS+BrZdkGPCvdHD6xEJJBT7UGksBzjI9Q12UWr8muhwP4snLK2T
2RB7UnRsOIz+q6+6LP2NUFr8CDxwfQcKjglejPl7kzjoxF6aVZFMhYNCkmmPWiMEXxdn5m4osoKp
T913oopDHvBXdxY/ZzEsYps63CRjYXdmTlSe/jh8SSJKnnJK8U+EzRx8lYMZO8RDTEr7rJS55Rjq
fpsLybFsPTDWW3O0C4xUZnkErVfflO2yHGy9oxXSkAzatzmBapUwZbxJnY7NPaga7bEm4/Q5M63k
Lqk4adSOK26T5fopAvliaWvscyzluigvlfpiBItAkcDjeBJIadyzDNaflgD5AXzIHdm1R5bKhIUI
tisfR3VC7VNDG57TTOfeGVLzwVdDItgnuOnOdH75/sM4bRJG5ICF0/ERHXFCnVqPv4HbvHr9XB7N
jq9gJbbx5Fez+vIVxk6wXg36XBaERjZ1KlRrWAPp7lZ5LMxAPvx1EfFbu3YtlVYnm4fbGlvxOu75
57Yeuk7RMBnSH8iZl6c4YDHkOOzVkcxl+1CuJ5rFkutAdSbeOtWuMX41F3vonb8raH5vMV4/y/pJ
aNkxeOgFv7UYh8ZqKpHL/mBnnPwj3IjOneeC2U36KT4pmwMhA2mCyEpM0B4W5G3eOdZh6Zu3BB7o
o1Zb8tRZJE4xGitfhsG278bMnL9PnLh3f3PhKI7/xUHwx4VbG70rORDO4e8fFkNS4Y2ahUyWWToJ
JLX7DTKXE+mIpnca0vWGrYgHzCAJ5anomSjR2adORT036Kmcmz2bQ9Bff6hryfl/bQ3rh6IHhLdp
/VC4bH8vfJNB8ozQez0w6S8JmQqseNP5g7xZJm3cQ1lINyzNy1ZZFhtPPHCCyskF23vp+praY/GY
T7Y8XaWzIXaaT3z13oOPaLuFqLHAcmobGcre0TZ//ckZ4fy36+lZpo94QVHNnOvv9j1n0CySWcmk
mTEER8rLBKpvFSjClWdWpwwdENaX94VDfzxc819BC777ufgxEb+0zWA6bzXCyjaDqJrL2Jr26yhE
fckWqzjrRKO9mTac2otIyPE4t2nqQzAzio1uE5WdzbzQFUvJIQky5043SGhu54rzakkfjwPksqtn
S53tlNN8K4dp06wrjGkP2iNcSveb5njqq/IT3WFm3ra10OpYY13b5dzLwBMRXCxgKShwCmmfZBg7
KfhLC7OuNVkGFSvx9aw+14t8QDBd15RgPbaD634JsJ2iUmbuN9sqxNacY3FbWIZ/Qzo7Z1ADyQHh
f3wGB4B0Hzhm+dZaQ+GeeoTKkUwbiAA/pixL2JK6ft46SZESxSysuNQOFiwtCzWTHm9nb/hCtfnc
xLZBHKoliqMHOyE5FhxpNvGy/h8xB/p4owOUgN1APotP65sT95kxHNw6pTULdmPO9FDl83pD/g/f
OKmDZjuzCMMcnTnKe7OhE6zDIZ9yWj9QfbPE+nb3g365G5m14UQdbZQ2qrBnI81TuPmpLX6qfCh2
bUbKzDByutKLiSdy6SkowAwOz31Wvnkt9eMy0+z2p9JCPVXZSFHJtQuKyc9Oy8LFZ9PRCFKmF2+w
cTwUFn41wqVZ9Hy89Ecmgpp3gnCad1sZnA3Nks4xr22xs3q/vacS9W8U0I1wmCj63bLufkC7737M
s2EdmQBp3vq1tmN4tozSqidvzQa4O4bwdgYia5Lq2HYEn+a1Z8FKyryHymqHZ90gy8Gszebd6TBY
6DYVljConjdtvbAD9HQjfpg5gpIkwuG29/A9Q3dnNYFJ5G8sRlh9/mwTSd+A3BgPnT7U6NoG/7HX
F4nbcuaqVAu2DarD0Mns5VCn7InQClHlzIktB0oaWyjwn2XnKG/N6TPly6Q8/8aYkFk6QqtuEkPQ
x1XAblziI/YtG+geVDpR6H49PvvMVITg1bK9vypA+P/FbUW+1wFMMQoB/d4vn7d02Wb+wpyUW92P
syd+9kNPua07yZ1RkypfkVscGXBQohorwMP1U892gIgFRY4Ho6GhzADFVB6N9VWd1/Vdp2G6EYgl
b46ch93cVjmzdPpkbmHLoIysxWs26xTw6WzLB+JCuDNNzlHkuheLOmHeAa1HnQuwg/ip2wldx3K5
VKsogS6vzkviqss8oq5dH0NzRoLh8Zb6YR40dbETFA8L6vLDVfEB5QlFelqt4hAcGWGjCi7p+BxK
mwNViavgZohdJ7rKA1qicRlsSWWL4MilX4W8JfPVrhAIQlOafjGvqi4Lr1sdzSrhMAIUe806R73S
xVw8SoHbJeQAHFCncCQbGm++l8OIOAcMcsEhTsjdvPCNmMilG4rkz6k/mJDgYhevQFLoTsRcYrMN
ch7BWiSEbNYVb0wyV86dWbjONw48eovwNXY/+rxFEVzIp3hZLBuhzOkn+ZEQLb4lG0R9r8HAQuxr
yyNjFGvdaLOsUdHHp6tSQ/yAHvocNVq65xn/UmUi9siFJc4y+PVX/ea6Sc5rLnbdELWm6dovXb/m
OnlrkGFZcViSnV7s/ng04XzsQPKUx5re06NulPWNaMxiI6Fq3Ph9J18aAw3NwJIvwmGVEyfaKXe4
ZVi3Er1ncdfM7rMpg+ZtTjjsgA0KbjCqYByaUi4hbdj2QyeyJJoKuonbjvJp29GGPMCxCW7W55mh
JJbhLm66c9mVKJJB5nHmLVp+nE0U7B2TfE/pqnpzLll3AQq0N8PnkbCXgeAuGTfvMNqSO7qfyEbt
+vwQ+XKg1EGMdPk68ap+XY+3Pg3/XVLUxWM1AaljdIsVCY/g03VvMHok4MFP0juPJR/dCRF11Bz7
jukkh61iwpYnA44hEn/O09TS7AoqeO1uw0nYphwmuik3noRrdSTQcyOZ1yuPiqidm8Ua6hvH5BBb
rfcAHIN47bqpBUu2NBzOJ4PVzE7GZzVxTIaG5d/oTWk+aRU5cDHr2EvT+eI1dcv4hH7hRldJkHkk
++ibIj4RqDNt8pnjZ8dqIiLKHOJqmP0nXnBeDkNPsVPxYu97y0IFbeALREofm7eS7mHUT2jG8Fcp
FXoOzhbgj42JuMxc5PrwXJfZ2eNqoBypMzEUyQ+qeiVCZVZrPdHNqFAt7pgW0ea78Di1a1DxVDQy
unrn0XvdpyPvEZFE7FqM51DjWTxrGsaLeUIvM8u5yo7QSiROqxIRcV0qAX2Z27awijuCQEiMdTMH
1UsDT0X2B2UXkgnvZIs6XdPnvHhMzT9Z0ht+eXU873s+ekhuGi9uFlCECIxXP2kFc+SQRJ0dAQpS
xNDxvTMhOeC64qotnmYdTT/lVYF9NaGA6FRD4yRfOJXkNrF+CoB/qTcB55bByW4nDfZgOEmOE00T
c4Ikvm4zDtxw5RfLpTCR1K9/vL6YICbZYqBhth/OxJ4q2FSOBGPM97OpqV2VkkDWMJwNCpdTZeI5
LDIM9iZ3tvBo4y5EUl+IC6Aimzy1m7via8Cp427TjgL2KhR7nXizTSrTaT0FqFlSkglzGfYICXxj
4lHKfDoMvv26wHfbLGsnpkdQ2Q6Oxy8rmsE/9XHf/Her8v+vVclkARXiX7Qqs65b/ydE9qdu5R8/
98/BDf8fhs7IGcN4f+Rd8E/+c3DD+Af9QezL/9qnpGX5H3kYlv4PLKa4hgIaXrBlHf+/1Jf0/60z
6awzxhCOXGudM/7dR5t5UOkL0RVHAleWi5dwRGD9N4cINIO/cTBNHHq5Nskgg7AuGKyTNrw52k6N
3ajvCwKaDBs2YNpohcsWGBikvxM9ZrJ0ZLykxEFhyhVFi2uky0lVP8eZp4Zt3QkcCkZPJ8PjCMyn
RABRqT0Xt9fuBNqINUQyozZpU4tc+pwxk0epKQ+5j8XAn6b5/qrHX5sgaIzxqXFoT4QuY5w3fEwK
C4Cr4t0K6mVHa5b3nhLrqAaVY4JJbWy5h1KRwNl+w/AwaCefwXniYzXd9z5H0pHc3RR4mvmsj3GS
bashmds1ZkJzXlM9UCR+sn0Q/dSAv/KtcGIabbqXeOzA6yYA6ogo1VJ/1xTKSCBc6u4OpaSSdpiR
x+vvTHxF+kZLKWiPhr3+TRJZA+9lbgtR0zXT3TChe+GErkpbcgaNzks2BoQjyyc51jXwyoaVG+se
JPQ6+VktKrkbPdVsG44HGW5ZAL+hkUj/ZSG7VIPPO81blAuka3fZ9PwJ9+TIupXL8dbzc72LCj2x
DqVrGSROA+6c4nh8acuHwA/KfdVWq97nl3s/2IkWilk0YvE9t9W0k7YU9zItTB4YgX+iH7Im0lQQ
P4yumr8Xwile9FThaizrFBMnqY0E0Tm/tHrOH30qspDlX27qQAt25Hhlx54K+RXpDoct9PdN5rX1
MQvq/mTH5cE0jPIxLfPiYZyxJq5wWy+qJ0knbXJPXVMf50A9caoiC1YD9v3TWY9CFeXNZmarPBaJ
W231qa/Onl52dPzsKkqXrPzejJzBpGake7B3wYeL3FwCsmvz+1Fz5XsyGg6tGKH0W+KxF4CUuaGd
KCD4KaXX+gNDBnDYaZQ8W2b5lGvCfHURDpKIuvsjwzv+7Pq8VPZk2TvkPvuYFNUYunKmHrKmXysN
/H2ZC2MbiAZvypgm/Xu7QDNfYB0a6WSHhZjOo506d2VBkrA1YsimgIqbQ5vYxbEBrnRBhTdeZ3NA
OPZqmgLm1B9JW+BASLhMNNhN99QNDSP9k9McCqavz3Tv5tsSdvChSoTzIETK6Mko8hfoR/krd7Tc
z/NgnYdmKQ9DXVN7L3b5IZLejYEzJd4pa63lnvDT8abqUcoqXNeQqoXvPaoc8CfufItlhS7xBc+x
9RAsgMTDiVfiUEIP00LhZ9mpRl68G/yhuxlbK/sxdwRkhZaa9IsoxuwCDF4+DcUwfcsyVzBWAaVJ
o9P92gC9fm5Htz+Dew+0LeHk+UlfvMXcGVVa3Tt6EB8FJL59v+jJRs8Df9fK0flyIPvvcdCrH3PO
kTIJVreoqKh+4wsHAmr3IYVZHGCPNOrkaAbirBwdwGVghaKwh0/mOc2Q+Y7yoBNrFdaOAFJjdMhM
We3tzFQn9n525U9EseGsyymDtqIwCdb29JA3DgJ+QZ5H0w7WAykb6mVosuXDiY3xgQsS382NGEB9
KCMaSRXe8J4w5F7NOV0OO98LO3eJHhia4rvI2nLPbedt0Sa5C7xCfKLw9vsFUZVE21i3trM729Rf
bX9Pc702o7FSa097BNrROebXYqaBRlEE8VjphObCT36ioBovaVzdi7EPbs3GTF7w0pR7WiigF+lv
jiHHQP3iZoV+CfoiIDyuMh8AXA5sFJ0KbkhCKfdBOd+VchCI3Lyop2FI7M1CJVtF8dTPx6wwkpNo
kEoS34VRO1j1ZZD4eD2LpaYu67PmOvnJlLbxzVWVY0ZEqMVRJ134Pzn0V740KbyMuOb5oVOd/Fm4
3nbW8+LEXhJsY9mYbznn5GPZOeVeErz4ZMALBu9JTLjZKxKOUZHQMlQhv3fQGG9nx1suYye0d9EM
OjuaMT2WGfbSkLfHu6mnSX0ijsA6LRLpHOramU5aUo37GPPy7di31gnFpN5R/8vnyXE6HJwqBto9
LnuLKMkHdjbx6pK6/dNnjPtLEcpZhm7fEbkWJJ9TMefrMT0I417swIUN8Fg6Z+MZRIhrDZ+TxGGs
zb5R5NjFu3J8F5VvlNFoAkpCNIYyWaa2fI6Hut8ymtwcfafK4shx8+Krtg25Y9pA/vCT2nW3dpNU
P60k8fc1jrbLYMT+eWS2BaFqaY8p7uVgKCi7qAvYT0q7L297RnPucr/qLgXm7u1A4MWJyPP+EvdY
/HO7cG6n0iPzfqyHH0yguaEpghF/H3YHLCPWNDxAqvVvFgC9v3RrKAcs5YQOhQHX+FxOvfaUpo77
KrOGpafQGubAO41YDhZt4YbLEsdbtJ6Gmq62bjMd7s5Qc0ovMDfitY8dIrZJM1+fiSmzMNZqkuZM
2kRz4/nvBclfOz2z3u2hay4aMd7f/CTpQkOfrZupD7D4Jcq8V3LRI0T1y3oDT7K0jP3SD9Go6my1
jpiXgVT5Y2I2mDbTurlvEtP67vn9uJ09rdxJ2Th7zc1rEQautfVdNseyyDoGNixxVIvePdCRtj+o
T3EZGr1YNhAAgm+Gk4tdjbl9p6et8eTEeWoTCiPs+yKWVCpQ2IKHMqEBjV+piSbduiHlY+K2V7Z+
gddz6elAnYLeJEMz0+Sv/83emS3HjVzr+lUc+x4KIDHv2OdcVKFGkkWyVOLQNwiKIjHPQwJ4+vOh
pG5LlEwdh28cO6wI2+1okSigkJlr/esfwg5/MbBG6W4xS7K3thJjFZ828Mr9sbkpyVy9ScYSxnIo
xHZgto1xHUpKKSd32vg03/fUAuI06G6MkJzR7auTKd1jBndq7Sflg1ml9kqJ3VtdgOpxf2pL3SGd
ZivY8oJF3MYhLWCt4OcgmmiJoBYndxuq6nNE6ky1aJjJ7UU3eGbB8YYvLK1oYDTrLE7MG5/adK1F
HNYdEABOFU5tx55eTdQfA5vwQQfy95qqvstVeCG97IkN9SfV2HDe5evewEEoRdawViLN3sIKd65t
DVAIRCt6pECzmiXUDQqQ0d92ZewvA8AjZKcarI0dpu1YzxdKekMLh2MTpvM4LtlqQfnaN+MqURJ5
tOqZ/zzpcmepY37d0mWyTnSr5uVw7S8UvuHKwK4ZwxK2FdxAKKYHKlVY80KVH3s1DT6pSZF+QrDE
cJzIeVKwGc1dl0nrIpy0qFYC099BC+gyQuPQiNLVcYItnN7fRWgTJm8I9Hgft65bLaJeg7geBW6x
zSoRNC96FtuNi9NfO2oQVRhlXfo9w5kBKHdvpmF1aymNfmUY9Xhwq1rzCJiZI3GrYR/mcloFFP4P
eAZcxIZ1Cizg/05EB+jYGndp7LPE1v6A8Cdm7jIhIr4FNwSjoAdt6sVuVOzZZSHUvQrX7xV+2091
CLXDVm7x0AIOAkTw0kkDLqoAioo2lxtVR+CSwAgbaBEuolTLiMcLPvG16GsIf8bSbdzO01OKGyWN
gK4i/QrmyCPDaEaofcu0PklSL0mcmgF2yoPJ4KanGeCGg1/1orCNfB+E8JTzzlmHQT7uYRFeY/ki
7jCLw+wGb9sMiynilAk1JGYBy/+lnxCwikYDHyYj29jOIOEgx/rjqIhhg1s30U2ugxzDtK+JLU6W
pZUnVzDDkielsVfCNv1ThunVtoSjvzcFGaV4TEQefHRjOTk1x1wTEm9c2s56bNppWaLLwFseNUNZ
tMEBsSEnOxq5a1Pl5mInXUUTGjKUIjU26CVQ9Xdd683P5MofBecM0oivghOLQpipMvEUb0aRoW+M
adQ50S7OGto6ZYCDVU8Ou7TJZOWjoebVM8FJgE51B6Ty/sV/lJJ+vTjETgi5DppGQvJ+nMlOUV5b
41RGO22AdTfhvXbJHC4k7dhNju9f6iemrEk/4/Cfufv92QgyqqLYGkKgqnkSkq9YI9gq5WSzvLx/
nfMc+YfJJBcybHS4WOQyG3o7mUQFNxoE7wa7rvTHNU4yxs7qzgy4qAUyTaBx9S5+b3zp2VOJeCdg
VwG4VPxwbq79kE/3/kf6+Su28bgyiJsksudnO+VObZ2wpcuACJdPV+fhvR5LOmjkSeiS1SCsn4eu
53vWYFyer/0f24/fUd2xy36X6n7oXvqnv22fspL1XvOSfYWldl/+z3+Rnzj/7J+Md/UDzqS8STin
zljRN/zIFh9MJuAMklm03zxB/sysNz/oqkUgHrWzdsaY/oKVMP6wcOugrcZ7gaTGf47u/nZN8S7x
iyxMRiGIY1vxhn1uKNYA7gBknOQm/f5Exrawgrv3315usfx+PZ0v4hI0izujzf8AoX3vRdQWvVKS
sQkSnhCZOtiEnod2by9pzdrfLJS3PPf5UliKsDsYKm4Jb/3gisxnvobQczv0EUbIiLwuMG/zMcjD
lWqOi91mWq1AXDEN5k5AMO/f6U+PcxYt4Ctga3gozFllP94pYjHHnKOWtsC9J5HZ9w515PuXmH/F
Dw9zvgR2pTb8Cfzn3urE0XuPuJJpFdo6eRpM/a5xYWx1aO8J1qte3r8YotCfLzf7y5gGpEXmoepM
hfjOzUQPKopUt2m2YCHA4kmmkbTmYoCbmH62T3vjk+HLikleULXqwsT+LkPu5k41OtgawXaD9Ig0
tQADtxD+/a6TtsssvejdCl/ONCiQNboxUq1KK+UiY/RYxy5sQqRDn0UsN0HftHRCDntd3aribpyj
sQCsusxL4NAcwqpzoR0miCzVcbgbY6iUEZrVACtGu4bkhYnDiczU4J4xMKqyDFQDaal5baKZOlro
9RY9RpEQADm6O2idiyBD8UkrR/C8albwZqdpR6V71cUKWeJZ9oqf1rGIjGdrcm5xi8qW0nCyfakO
fwS0/1witmB38Dth3k1eUk5oyiqThjnXPLOJ5QvixYqs9PAaFb/iRW5RE6MBJUQW0joMgz53jZa/
F4F+Z8M538dhhLyssUtKxv5FtxT3NGBH5I1aHANdVsGptQxo+U6yVJHNeXYRUF5Jv2cmm/qrWB3C
q7xhxhrOFs3OKC9MMM5kJWulHaHYjYELjhd3wzpChHqq7N7xQvQWmGNF9mVJPKJ6kZear0EsqWvr
E56Lyn2Y9PU1o0t+jzMM4kSUan+B2L/bApMygqvxR+ZbNcMLP6vqqwKKJ5QB+OaUeLwiWRXfVAVT
KkzjtBV+2mKNck29I9rE8ca+Gpa4/YrusYvUSguW6qhdKpMdnKKwmlAYotT25wyYsLJm6DHS3N1E
ct8lJI76tpzy+iarm0vfHfVHGpD2ZHR6sq2UULuas/+2+LgWENjRs3VtPmzyTH8MGXqOiyTqgnVs
68MWF073FkeweAPZp76aAqW46VJMdptuvAJ1LKulC291jbVr9VhYc8YbaBcMy8GEaOAa3QXNElTJ
KbRuIrtZE99WYOTXkurlagE4RxLu+LH7oQ/25FRXHhrkW7iRn2ImvjTksbIxMtg/VKLJIgp7JPEE
rt0qvtQ2Qo/ULY6f6XbMWmNnlk11MSKkhg8XmMU1Bm+O4I0m9BS/gEC91f1qfGro95Ypi+ayD2Ll
og0ssdEHN4QVgnoSHSgUUDpX26vUiqsFiY5q2gUQRBM4+GRfheN+DrZ+dJI2R5MSuJvA9+XFEMfx
0i46ubRA0TcNtgCs/UxZCINce8PvBsKcGPPrVir3oFfa5YBF09qPLZe5XREvswSeg2WHT7qv37va
NMKha9VjRGTUVvQ6PBn/ksC04GNSqMZCs3nSejTtWwMpYO8n5L0ZSuv5zJS9ytFmLl5M7FZV3saV
n3p5NX2J4CQ7i1BFiuv4Qb/zlaBbwfa9HcZu3Q5FgAgYJKxwS7mZmMOBJljVpxqDT+JkGql4JVG7
axKy9CcEoDCNw9JaNcO6KgP9ZJqlu8y1BOA7t/vmplNK/Yl929lFmdQ38LPojzDjZ+7c8Q2ZRjkd
/DRpASR9pDAFfopEMZkTFbRLCyHMx7qQzQItlbKQjl8s09IXHrERl5ApNiEHwCLrVXw7g5lWkWZa
fmgyZ5f24lOSAYMKX8uXAR2jgQTemybF9/ClcK4CP3nxBzdeTlWzsjthPJGuXn6OO72/Lo0mcxdm
ytpjS7CuozEeLrHqS3dWJuqt7kSJV8hJPhSD1DE6rbmyCsowLvFfzMHlGA+8ungn3GPFqZ58XH5v
9Sm26P1IF9PSLEZha6b6xsa5Y0UYJyAOOOeXLBuVa6w04fmgxEgADO7M0My3OHcUdKh12sGsgdwf
0xGssAZLN91kG5ewpWS10Mn9uM4aRyGnRrWWVWU/E90REFLr8r1XvhnvnNixyVAatE1uRthR4LAH
x32MtiJBI6JZbrhlAILIfehMXLpM89rC6H8bKkEAdX6VBehu0jHk8eNB+gkr3QzaGag0Dyk96dDC
l3j8gZcqbSI+GhXRaTLL7hGbGX8MvRUeLNjt902u49ocEQoQl3V96LSyXSdZzJsHjXprJGnNeJ2X
jMPzNYfpDNu3ho8X+M2O81Hu+lhnz6iAxKyLVstGgeIhbbqvdcV/yvzflvma9v9R5u9f6uZl/LHG
P//gnzW+/sFVmfJic4S9++zk8/c636TOZ0vDotxWf5gWG9oHembIzMRqnO39qCf/nB47H+ahMSod
F/nsHIn9z0yP6Q3e1HHIamF+OXhYYAhqsCB+rOME9qiZ3pl4GvWQgJd5rbcrWuc6uQjBmC4GFZjq
Y2A2jGbVKOx2PULP27BEQ7HBrA4gu0bWAN0uccEF/Y5IgI4RqygxJQqwXItugY3VzQzzLgK3YpMZ
FHlAfweepBFdehpEbj6w8J9SjZKDX3XqWaEf26SYbpvaPRVlECObpyVYFPBsILJpACU1FdQVqU1g
GSxl7dhYgLht2aoPbqJBmVOUSBzzXCb7pu5B0DOHoc2MsEh0YisDQswhG4rG0xRNO/qTUFZZo7iY
qNWFClqjAw31GeB5QJBgvWAKwQy619rVJBt3ORkoI84Piign6FV2+JnvH6cspeGnpdbXOxPM0NlQ
sbsF6b3dbkpiY4nLOj/YmBLfE4FKD+PrzM3c+z4muHCZp476gM5zurLK3oXMCscrU6EJtbKpd73S
cXWNkTmGA2ChTdS6SxkVercIW7c2FwxFoOPIhhanjh2qYFEGymPXIZEF5c5mgaSuXdZO46obaWrp
3ZikNpT4oNMe6mwuo5MBIJ9zIxyunTJVXqdQustBr/w9lOPwi8J2eShNx9mcP18zfyre7HpcxPz3
TqQtX8aZaIejVS7Xao15ftdBxyocKGBRwUNuUKSR1oYUaWG3keDg0jpYil0L7fHSEn5ILm6qIbK2
GkYw6xCvIBhH01xwxP6kLHKlSPaTUez62uCcbOOezTIKxAOkJcdaa+XoqBtelZlblfEuOGWyj7um
8bg6WclNY+Iqb5uohqGQ3tWKnn4My3p8qMqwuSTy0j3FUw+gCA5ueZSipB+aXXCBrDC8j5E/LUBV
zAua1mhJqHNigchSv/cFNxmTFbMyJ9HkG8aVzHnNqpULy22txRCX0+OUy3EDP9jdYNqvv0pLR8Xi
1xkhnpo+DeQZizhKSP5V2/CQpAW/y0ViSWSrJaRYGjogKfbvdWHHaAeS5ujDK4cYLpOlziECa0j1
rzIri4YlgKSzIQVGW2PQoSM7dpJN5gwKXjdoYVNg4yhzNommNh/bwniALtxdZqZ6j9XYCGu9rySZ
At2kTKs+Sa+yAHrysgEOW0N39XEdEWQxqgkALPpj3Gw6p76eprS4aawpu20UHdLFODK1jQxt38Gb
XmiiwuEJn4rthBRiRdjGtGe6laSLhHnXUqam/mnQLNrEbATIJ56AhUqI9cJocBnJBbY7S1v6yTpv
+wHpXDsLPPx4WnayUTbERzRXHbON64G07ItckeZNS+bnCj45QznVhkRM85b68cJRXIoEt4o6j3QT
+6GflOjK1zR0iXUcA+MUO0JqLW8qZ6oJdqiSIIsijBdjrFuIY/iZp6lyWfRKXA/5FvlG9bFyCSBf
yV4LV13Y6xFRJfn0iXmhupriKjz0tAn7SS2LO8ag40ZUNnppZq8FEXsYIkPrGCcNTlnawl0Pc5h0
XQ4yL9kotEWXStXrLfQ40i+L23CYmnuX+9d3hj8N8Q6dgN141hTAkWTQRAeMEBrlGbU4fl4mBBO1
6qAChXahLe28rDFtEeHJgrAz0WfDShFwjC/6dk4e6mtcyzH8siKK8hJJltsPiBmDfCnH7KmY1GpV
R6PYFXQDh2LslBMoPZt/JyBwEuMZ61wibaHsOVN9UztJsrdzekboc9Mt3sXsSg0mJ4/nnYVYE//V
xdlwnxasUKFNmvp1FUHVND8OE3sUkj3HsxSVbbUXBZNuaEcM6wor3xAcWO8w+RAGy0GKo2bOF2IW
N3jMqPgkhH+iz1VljwG/VNz8QGzReGhqUFyvKKZ21XRAphAVza+Wff8pmH5XMNnW7Cb+j3l1x7D4
8vK3XfOTDcjXH/yzYNI+AK+fzYbnSLEfbEC0D/h8zGlL6KqA8v5yAQH75CfwQrX+DqZ+q5copTSD
YtsFdgNj/b//8zz8d/DCMDelismbN///e6+Kr4lHP0JsALL4RvIZ+Fy6/QavrGqIZpnLWI6AB6zZ
xpD090S00Spw3GwVCfNBZn1/RWYKJX1XPqSBqexUCUeh6JhJZVM4M0KNjJooy2/STr1DF4fwtEzJ
7yoM6Xhw2PRdrcGWNpi7EW9MIQK9/FDyNi9g6t/EgyS/V8+uLJle6YrcQDDwvbY2IQbJzFykPUnW
rOPXTu2iQ8ZzXFY2Ud3kwFUEnxMWNZjYsUfqdFG46o2lNYTb1PKJ/m1YULWsUKglIGrRawM9y8t0
PNXtwjmAfGxkhKy5DPJXN2GmrvVHf4CAbUTd2hDJVTdON0aMbjDgb9WxshjC6Gks28IrmBObLeu8
157pVR6qsVkXKUJ5DFX0ew7XbVQ71kKqONiSFzFxzEN9avWHpE+fbHUiTDeQR7VOruYn0GaoOWmO
XuPZiKkJ2nitp/Bd9AxUpQsQlDBBPgW6PDr5YC1BSoMdaaDPnB/uRgvnDCnUEfTsuymd7U0lWYyY
qi4NM9qLsBPMpIeTFY5HWRoPoZ7sgyF9qquY/c882KFek9ZukG/LDc1pFkU73hgp39Wot+vKLSsM
ieYapQNpI0IQ9yE4l6LgQWGW4RM4SyoLlX24QvTfzgG2xUVbRkAbM5ndCLOnTiPyWB1xg2tnsvZ8
rZIknBXT9hvZqDetkJsunC40By0mctmL0ibMt0/CV50005WpRVcJsm7Bl7N18PtaxIjqmXiOd5NP
+BnB4inQoq54ScOF+siJvZAD+ZLQ5n0xTne1UflIBIZTppreMOb4AobEaPtF9ATp2l2lYnh2iumi
F0G0jMM6OiQVUQCD+tmp9GsXyA3bAw3zlXY7mV29rQaCkuHYRFFJGHetb/FSI4hGJfsyaUErOvik
mEUQOin5Pl1d0/cu0+7VMBF7VYkMplaj3uWB9uzqkkNtDotug3Sv2f2pqruTMaQE+MLkUa2i9bps
OOk+w2gs6YjGEgVWmRZBq5oWUQDOz5047gOW6w9FlceI20xqWsNeY9F80rnPRTjAxpS69QBjcdxi
p4czrUbhK5Tyj9hX3CX47IjCwu9vdUynvHQI/OVYGUx6XbT7lT32MGnMftdklrMbegUcIxzTVTWV
2XWulCOskLTfZ2HVLIWS6s+t1vwx9rV1qTlJOeOzRVQZXp2EJSnGlKAemh/55NsF+E5QChLbY6PK
70jsussGxepgYjVuhPAkwgjDPxh5gnKOgjQZUmJoLZJYkJCV7VivKmwPNa+2LKh70VAHe+ccvmNX
h1QJb3LYwCupGHeFAq7adKa56jvzacjH+jnPRceqjMMVfNGFY9O6lBiwrrMo6zwxFv6N1poATzmv
/xSL54KxCnQA8onCXsVRQJCtbRd8byNLoJt4DStfUz3885xrQ7W7zSB46cbEfrAV69DBOtn5ff2q
yPrCsH4XVfjzoISemqkThkOQr38yQ2dYbHRkIxZbbPGShQ5TDdByOERmdTX52u+iVTmU3oxliGzh
QEMZRLvuvB3LuIbscguhGdpkgiGBAyGWzak2Ohv6d4fpt/Pq+/Pp7SwYDywQBgdhjIqh0k8+0dLG
miOmSNwiQXpyZ4x53o5jTY5LpC9NseOf1PX71/xprDZfE+DAQnVNztDbiKFAz4lxbWBvja0Zrsym
PxXk/i1xn9lKBf7HfL94ol7UDbvb+5fW34qXz/eL16nK8Jum/234C1a+corxZ9yiH9G9mB7/ZkQC
Nm8XF3FBVrvqDs+yGfp1Ivt+H0P38UiEmsle8A4ZaAb5dNEFlI2Tbm5dF+t0MrNWwpEXkioVl3Ma
HUz/FlURX+VWvc7M/jhkwZ1qhvhaDsahc1IFRlrhbkyIT48BvstLw2F7eP9Of/EKMeJHfYjKHXr/
W48ukUb4AQgj34aiWRuFeqO60w3oRPWbJ2r+6okaGtNDACHcsd+6ryOicwb+Je+qmxq7Bq/AUYuM
lZqyCeeWG3uNQ5ZsoGGJ0Y83dqtmt8j+IiRfwWvVsy/PpQqNBMJfMVwgCvLh13cnxbUOet1vSMtr
FyYOsiBDs7XsIIaHwBSIlgOB/nFOe+vUujnmyXA31Bz7sJSMfYuJzEpaLV7KefTqR3AR8wQX43pw
is2gEFBPmrkTdOupJRVtKPVtOBJYE+bRMsgwktXLgTg5NIaim25g1OsLIfjdoOh/1LM3q61RY73/
hf1ih4EnMk974WSQ6/EGU0OwVFSGoufbScI2p5wY2NnMUoBLSX37/rWosN/uL7qpck7hdUck01t/
/pqUcBtOcr41k/7IbGqfAZH85hK/2FnIpREGTGoQK1zU+QzfzXoZrcFuVdV8W7h9CfQ0gEf4E6Qe
8Ywyfdy0cEsSYWxdRRwIFA9XdIF7ZfDvIfR+dqyeKW7W15jMxPqWMCgOWZfdqRyzK1rv18mS+srG
U3cL5Y4wU1OXCwzDmss0sla9U34iFXRaWA0GPHCvmSyY1C34dzH6dEkPEjUu4bpbiU03lO1CFdGr
mfMKkp101Q8J8+hgnNEaClRNUv0yp87zENRGbY9FLmD26dNvTNuNX6zYb/FY7MPQNMSPDwzrcYZH
Y5ZvtZRGoYebtIzajgpeSbjnkCcQUW556egcMtMCB2pqdTFp2XVLMKbjJ/DiLVKrpD/JRWtphQeN
/UHGpe45MBAXSW8d/M62ltgbHEJXxJ5ZsxOV9NmeHY93qpDPuLItkAZ9HHSqQ7fihmucylBQ3hFk
j1myH5YbCHgbRlvHwLS6RVzzfholGx/CWKbVihF7WJq4G2FOdy5ykd/4PPxikXBmzH80vB5JVPjx
GcmgstNW9jj+OLlHiTMsbMnHMQBr/DL4zTcCzeLndTJzYtjWCDh3flqTlaGP+uwMsK2B6JjwYLnr
+PHe56RyNb4fBJ/4LyMKAWlgm4pjKsAgvbISCsCu8K1FkUMwiLK+WrngXFBIyO7KR+dzkzCB7p3r
1M0azO6p9oecpFa8yp+RoGO+MOJ+Ox/GvGaBnjxBmadKBdKLJ9i+HQPWoRBLytUVIIyzbvlKz+3l
ZAy6F5n8RbdO9pbS8hOl7Nel3xHNN7XhbnCGm3MT5CPs9ySQ+T7v5ClqaSSdJAD1qWj1zEmeatxG
sMZAUq33J5FoN5US7SFSkqRrd16UJ6M3/4OCsw8mdfMLWXb9WjPqZjUvo2YwD4UtT4Sk00Bgtsx6
IgEkraiWwOGuhor5oF3yt2tSYavYnNNB/eoS3cVzjeRBdjzgOI2uIp2exR0oxY3UeIjD/ihJgQXA
NLH6zfYMt/dThhqtDljAbZvuaYo3mc/JEuFeg/hsurNke4XJ7B9hI/N9opkH1KweeO24nBsjCO+4
WDKUvYC0fgBRexAgVr85j61fLG9qHWY3JNnyRr21+UhHPa6EYWbbxh6f86Y/NirnXk+b5Zss67n+
OrfaxYzBti6V3nnN56TNjrKR2IrxY1WmewzM45WLwZmDYMaG5RxUS3hh+codunGbao1Cg4bgbBEY
0YppaPBMWoN7VdZM56eAc5GIBfcyB8NAJasfhMIeE7fjXa9Tbqm1Xi4tNepIumxR6jpU1gGNIedh
qBd8IQFlth13p7ZnB61Fe6wdWlJQ56u+646G2SF8TfH9j5D7epWcLrJQnmIfSC7TcCwzi/HZamDi
12V7tOkOtklkHXoOEZrM7qRbw81czbf2n+frfxC23yBslGYzc+wfI2zbJ/n0g2b12098g9Y00yBt
jFkjHvbsg9CD/5pFgq5/EHC5ELSyMuZx5F/gmhAfcLeHZ0qljR0PkNxfw0iNYSRJY6QJ6ip9h4O7
6xtA7T2ADeHr97UM83G4wmfWMiQIrEuded19V2eoFqZsMcj9x6Ypy44WM8M7qtfgRs4JB+5laQT1
bRileCjaaP3DMFGO2EmNCAVIPVimEX4RTKkQ80F5kZ5iacvWVcqVOfTlY6Oq/B5LmVm5tGLRDQh+
SZR3aeq7IkST3xlCrEoNBwSh4M0UutgQRFSzm0JgEjvFTNbwoW4Ws2fWS854pF6EhjSukbCF10Oe
grWH6Pyf3KAcn2xsPSMvCHlsWGMwWl3UjATXdqpWexM97Wcw8/gJ5Hq8UVCXesKJx8exnmrIQ+Tk
LvVxal/6OtAYpVKLB0LVbimab7VWYQxEwpb41Ol4I/5mazvzIP8OcZ6/AnjNcAgxBnYdzXlD68sm
w4gVv7E+TrXu7kwmw6tSDGBebjHM3bKoWnsRicy9QZUkEFIJbq20nMJcoiHrN1NIHCPhyMXOnbqe
htoMD6IzCqwdE+U+r8zmGM55kWYUU5GZLUgNDOb0Lk19ZwNbuVx3jV5cO079qU1py8w5gAF8/yRC
gcOT+yWukON9t0Z+0TjPDNzvamhuGoxhfoEhus7V2k+dJLBygFNc/tGAJ/oI/2e4CRC+PVASk2Vg
M93sYr1GXy3blRHmmVhkCs6Zjc4QeuhAvspk9lBxTTlcBznwnyyYYPgj/1TpQryIstBoh4S8DjtL
u4Q7iXrF8e+IYBFYLUYpaA6muVaSqls8oiDzKHBRk163PJTYzH3VjHdab9X+Qp30L/gEXcpaaNuW
+m+LryCViEGaBMSoZDVQMeCk4oZrM3pMSzfeG0Yhn6OQAXna6vK5rDG0P0c61O2s8QzDflme56hy
OLIokwOWYCymJokQl35RsyiuyfRlJuclDDk5WDnDIxATCoczsmjH7kadahKpGQV6dp4PxyHnWyKD
JYqvgHgrfBdScT+2efnipCgYF7msG2vBAVth52hDHwwhkrpDGV2kMLyufOSsN06u9VdmUnFzAoFZ
tqrCKd4SFxfPE/hAHJWoHa6bVuOBiihYRwydttKc16aSTLcYizb3RoiY0CX++hJtjLucNZ6/yw/8
cc8yYUcL+E5EM1HF8l26c0/93Z41my/DHLOVY4hB0W3rMvRWtIbx+kAVVtsdAQnu/O7UxfQshUM6
StuUI/5SY/gFT0uQRebeeziy1b1dGaWXhqm6qZzyYZj9MarOyj5lFb8FVqWZLuJezzcp3/1lAaNx
obaYEDVmMKxGEIIjZA1oEgTFu0uGc1j5hH60ZLsa1z09yryh0hvWZtlqK7NVxCpSO+TRMdbVB8Zi
0+35tcW8jpiaCI+gGteAS60s/Fc0V+qDo2TMHmEh3ufKVB2iJoLokeFQGXq6nkefczXZVKCU2bIb
3I6erOusjQGQba8SJ3SuHZUsi9X7S/etWRyPn7GOg9OaBYMe8Gte2t89fllRIzEJ9I+iLuHMtho0
yrGulI/xxHi81uAmLK2qUU4xJlrkBgylW+LGlYfYD6gRx4vOGuwWIoXm4CR9+URvBaXBrSSi71k0
8VgbIzejilTbMTdWfgOg/eoGjPl4JWNvniidMZnvbiAnVq/WwsA+kvTQroYYrBn2YLCuLB/+V5Oz
z/gVPglkDrPF5CEsA9KFyifVV80L1PL+K2tPZ2Meiyd9sLVLS9L0hoJGbl2ljn9K7QpSXpgHqbN4
/+Gfz+O/Hxbzuw/MYcBpJwcbM4u3n11mdVRPhjSPBWhxzsS68V95m31nWyM4utPIIrmKhwbxsN3n
m/bMMhF5bu2cMur3Z1KOdEW9S01Z7wq7UuArZ+7GlUZLu0pvhMdME13agvuXmZvC+IB28tpzTPAV
RcbnxpfdTp0mB7i7moabzpBJvkFCgGwsxqpoEIBkbdf599BL463iKM6+icjV8B0bK+RGD9YlYRaP
eEBNm1rOYjycGlZTbucO/YQYXrQAdBH4wlCwdyuFtpr00l3DuPisZfW2CfUcvmFSlrvU6P1H3NDq
HTXBcHNeer6rBF9Qx4f9CuUjHy9PcFQfanFMRUNedRbjweSKiqQO3F7XsRr6j7x5/YuRZvMOMj+a
GNFWFzGpNlTICthGs/OhFqedE1lyUvGRgUtbWRHUofgZJnGBX3o47BIpmN/XmNIpRiouw0E2nmmn
w4EgZM6S918EisQfTlDeBERI1Ayaw549l4Nvygb26qxrkr7C1EHDvA0vhXBYnPfmVA4V3v0VHsKh
zw2EU0gIlVqUT5Zop9tJY09aBVmzCxUoxnhCpPuK3lqSUqZGybJX4gjJZJCvccSZl6tmq59xFEg/
sf23n4U0+pcO7aLigRRntteEToHPFuXYVY9fGKwTRmmLwSBYEK0jQ8d1quFguHCnrNs6gTJ4iNTs
3WBknwZZYApvh80IgC2ijVtZyi2RE6P0GqapX3BZYYtM8tDDP7LYDtrUbIw5n8UGqKLknL/XUkbt
fTMkW1Mh5YoBRzStXH2813Bx9PQCjxE+D1PBJmZBuIHByxqLBu9i0L1nMt8zr+77ZF9oMb5pbooB
uaUjE6CRDwumn76BoS8E8TvOgegOQXWa4rwldWdRRFl8j/+gOy3SpLICqKq2CsFaZzdYNGEJfwu4
8ojf2Fzg1EOxV52Bo4oplVdPBBMt9BCGWYuOTuV2E7Y8aBk8KOyw+Ge/7VgGEF4hADlWYxiz4jM/
BUHb7HzV4NSZtFj/HJIeAItPs8rkQmmZkFa6O94GbVQoqymo1M8Zfk8oUyt6yJGdXV0q+aRdBiZE
vZEXwcHeDdatYjBaX+Kvqj9oBfZxvE/ddIs3FN4Gmh0Px5ractsquUukYDNNr8JKnJ0DZWmVdhm0
LMfykeiq9SRxH4dM5zRWBP+79u0F2gbewqiiylzgjua1LngGqLSvepE+pa+2LY9kYYFqm5St2NMl
WCqmMskOtp2FN2h35JLDwOXJuON0e15I/2sa22834j21T6tzKsxt91KPx5eGvKW/Or35357zPk54
/M7RMf/sX/qzhfz1L/qmpvtdq0xJRnf7Q6t8/lDnD/Pe70if+MzdF4K/hfOB3WyeupxhSv7rv/6W
FjlisPO/Vhyith1bNwSkkPMfaj8u+N1D+keP4f07/Po83/87793B3+WGKAvn4cO/9BR0+4MpbOFY
ME7Pf6iAf3gK5gcKMDLItW9Pga793+spCLjUHEj/2lOAq02Bb5sIOM9/KDS/fwokFHH46ZShRE3P
f77iNP9G74JOgclX9689BQdnM4HIlDHQr56CMwtaQZeQA359Cv92K4L6hFX8rz0E+wNaTiKENTCS
+Q/v1vevgqa5PAU8wCmTvj6l/8fcue3WEcJQ9I/QcBkYXvovUVpVkdpEqtL/7zJwLsOZSpn4Ieb1
VI1gjL29vW2+6EI8v/19fRf3/PPl7XXXoSCvV33kDKb/4eYaY3UrkobCZIF+Bnzo+zOo1S2eiQPy
anVb/Q8aug5HXOrZANE+NCXeRUYr3G/fr7gL2ilQYvCUWTcRztvQ9uErpGr5ESN4+v6bPrsXFPcv
z+/s8xofo3cJ4Ufa/Ljt00XACCL4uBa447a6+zF0CgEKvLuorgq9Io4TKCEtiFLxBnCHfU2nUHiG
LqJV4WU7o6fA19MeQgxORLwBImB/E7bsYFexAiRJfX2RM5ys+A4j1VUNDiirMKeAognRRdYEkSpA
MVacAqlxW+YgEvWgB+32WW8oQFFqQDx8cHgKBfDAIVE1Hb+bAwfBI9pROsVUHOa++lq655ertQsN
C+ggcVBUjq1dBap4UR0UcPprG397c3e7/fvsMvM+eFukX4Z++QwFBcSMc5H19FWgLlrhwhZBALKm
mICMz6EqFoBkzQbQWwT19rGBEEuBku/bJxPf2wATkmluDSEbTJMYeqP1AcmBfOk4yeMOzMQBj9aC
i8hFzBIH8AbaZBFgRIFUsoCRAzyegnTsoDMdUbO7XkOegIFianeYHDVBNDt+HMKEjxCqOYATry+t
nTgw5w75RpuWSSNdJFuuKDoGAJqCIiiREwIWgBPbMgeQ+HwP71ufjQrSpcZoTLLmY2hQI0k1zBFz
5fsp2HOOERW60jnGlYyAZEDGirU1BQdsAU0do7RpHm/L3I0IFGy1rCrOkXFkAhOPYRLcMr9ApfFy
eVvmgEKg6ULtFzbmXNBsIIMs2ppsQRInmGWkZYNJs+cXkMP3T/N5BoEHIZBacfGvhYY9XKrS9uqB
S7xw0Ja5xEFajrSgCQpBWrIoUR6zSVt0iRkqpFW3GGKLU+MDZXX66IU4lJcjRx1hvhHVYSoMh6Tp
oy17MYI5joAcFbNIpMTQM7sckXA6BU6A0TkyABPlQVvW0igkPer6Y0wuBUzBp2ELE2ryS+YNmo1q
i8g0jd0FQrzaL5IkozACMXVTn7PoihGw/YUGwG4E5hIIrCD3T/P56CB3IaKuEg61rckKyuqo7NGJ
cMkwzHmEQCFMixSSoEJeZosXnp1jvacUanI0oMJfhf6XDGWRJLiil9I5xAJc9BTckGa3NaeRYcEh
SrV/IClzDsGjE9Q6hJRcZPBGgVXopzDx7EwAgVsENcMyW3OIxOthmgpXkEggeQC+qUTvrZ+J0ehf
M0NRoJ1kmds+01lkBLzuElBmQW5akR/0XU6ff1uh1ZivTUdh/92eJ1wQDClPIcItAxHjOtFpJZMx
osu4ltz7bbPkCIkD2rw5yjhFtog9HUZDFCiMCAIQYW9tmbMBEIHIY1U3ARvgVQfK6hSV25qjIXn1
hgCDck4/hW50hmwBtbgeGWELKK6gkHm6vq09JiArJSiSLlFqsRYOYJCkDUllBSm6vHGM9ZILzsiQ
XFKKMK2ZS8zEHDQSplN5CBngBy9QlnAjR+5Do19pX2TcS+KczBkBlqnGRIHXRCm20bDX78AUFAv1
BUa8MqXF3h3wjw+xnuXURXiCrrFca0hTVNyotiPyoRA7sidz8QAhlleX2mAKELnSuPuf9GChu5fJ
dbweaY47RJ0rQ0t0npD0CCkaYX/g38kKwApI1aQON1CBPVfA9El1PKDgChlE3Xlgo4k1K2RHXBRa
hUe4tGcLByMkz3oEBj7So051HUlWW48OcZVOXym6tnUCJ38AQNEGIf/q+dePpz/f/gEAAP//</cx:binary>
              </cx:geoCache>
            </cx:geography>
          </cx:layoutPr>
          <cx:valueColors>
            <cx:minColor>
              <a:schemeClr val="accent2">
                <a:lumMod val="20000"/>
                <a:lumOff val="80000"/>
              </a:schemeClr>
            </cx:minColor>
            <cx:maxColor>
              <a:srgbClr val="C00000"/>
            </cx:maxColor>
          </cx:valueColors>
        </cx:series>
      </cx:plotAreaRegion>
    </cx:plotArea>
    <cx:legend pos="r" align="min" overlay="0"/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Causas!B2"/><Relationship Id="rId3" Type="http://schemas.openxmlformats.org/officeDocument/2006/relationships/image" Target="../media/image1.png"/><Relationship Id="rId7" Type="http://schemas.openxmlformats.org/officeDocument/2006/relationships/image" Target="../media/image3.png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hyperlink" Target="#Fatalidades!B2"/><Relationship Id="rId11" Type="http://schemas.openxmlformats.org/officeDocument/2006/relationships/image" Target="../media/image6.emf"/><Relationship Id="rId5" Type="http://schemas.openxmlformats.org/officeDocument/2006/relationships/image" Target="../media/image2.png"/><Relationship Id="rId10" Type="http://schemas.openxmlformats.org/officeDocument/2006/relationships/image" Target="../media/image5.emf"/><Relationship Id="rId4" Type="http://schemas.openxmlformats.org/officeDocument/2006/relationships/hyperlink" Target="#'Tipos de Mina'!A1"/><Relationship Id="rId9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Causas!B2"/><Relationship Id="rId3" Type="http://schemas.openxmlformats.org/officeDocument/2006/relationships/image" Target="../media/image9.png"/><Relationship Id="rId7" Type="http://schemas.openxmlformats.org/officeDocument/2006/relationships/image" Target="../media/image2.png"/><Relationship Id="rId2" Type="http://schemas.openxmlformats.org/officeDocument/2006/relationships/hyperlink" Target="#Accidentes!B2"/><Relationship Id="rId1" Type="http://schemas.openxmlformats.org/officeDocument/2006/relationships/image" Target="../media/image1.png"/><Relationship Id="rId6" Type="http://schemas.openxmlformats.org/officeDocument/2006/relationships/hyperlink" Target="#'Tipos de Mina'!B2"/><Relationship Id="rId11" Type="http://schemas.openxmlformats.org/officeDocument/2006/relationships/image" Target="../media/image11.emf"/><Relationship Id="rId5" Type="http://schemas.microsoft.com/office/2014/relationships/chartEx" Target="../charts/chartEx2.xml"/><Relationship Id="rId10" Type="http://schemas.openxmlformats.org/officeDocument/2006/relationships/image" Target="../media/image10.emf"/><Relationship Id="rId4" Type="http://schemas.openxmlformats.org/officeDocument/2006/relationships/chart" Target="../charts/chart2.xml"/><Relationship Id="rId9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Tipos de Mina'!B2"/><Relationship Id="rId3" Type="http://schemas.openxmlformats.org/officeDocument/2006/relationships/image" Target="../media/image9.png"/><Relationship Id="rId7" Type="http://schemas.openxmlformats.org/officeDocument/2006/relationships/chart" Target="../charts/chart6.xml"/><Relationship Id="rId2" Type="http://schemas.openxmlformats.org/officeDocument/2006/relationships/hyperlink" Target="#Accidentes!A1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11" Type="http://schemas.openxmlformats.org/officeDocument/2006/relationships/image" Target="../media/image3.png"/><Relationship Id="rId5" Type="http://schemas.openxmlformats.org/officeDocument/2006/relationships/chart" Target="../charts/chart4.xml"/><Relationship Id="rId10" Type="http://schemas.openxmlformats.org/officeDocument/2006/relationships/hyperlink" Target="#Fatalidades!B2"/><Relationship Id="rId4" Type="http://schemas.openxmlformats.org/officeDocument/2006/relationships/chart" Target="../charts/chart3.xml"/><Relationship Id="rId9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emf"/><Relationship Id="rId13" Type="http://schemas.microsoft.com/office/2014/relationships/chartEx" Target="../charts/chartEx3.xml"/><Relationship Id="rId3" Type="http://schemas.openxmlformats.org/officeDocument/2006/relationships/image" Target="../media/image9.png"/><Relationship Id="rId7" Type="http://schemas.openxmlformats.org/officeDocument/2006/relationships/image" Target="../media/image4.png"/><Relationship Id="rId12" Type="http://schemas.openxmlformats.org/officeDocument/2006/relationships/chart" Target="../charts/chart9.xml"/><Relationship Id="rId2" Type="http://schemas.openxmlformats.org/officeDocument/2006/relationships/hyperlink" Target="#Accidentes!B2"/><Relationship Id="rId1" Type="http://schemas.openxmlformats.org/officeDocument/2006/relationships/image" Target="../media/image1.png"/><Relationship Id="rId6" Type="http://schemas.openxmlformats.org/officeDocument/2006/relationships/hyperlink" Target="#Causas!B2"/><Relationship Id="rId11" Type="http://schemas.openxmlformats.org/officeDocument/2006/relationships/chart" Target="../charts/chart8.xml"/><Relationship Id="rId5" Type="http://schemas.openxmlformats.org/officeDocument/2006/relationships/image" Target="../media/image3.png"/><Relationship Id="rId15" Type="http://schemas.openxmlformats.org/officeDocument/2006/relationships/image" Target="../media/image17.emf"/><Relationship Id="rId10" Type="http://schemas.openxmlformats.org/officeDocument/2006/relationships/chart" Target="../charts/chart7.xml"/><Relationship Id="rId4" Type="http://schemas.openxmlformats.org/officeDocument/2006/relationships/hyperlink" Target="#Fatalidades!B2"/><Relationship Id="rId9" Type="http://schemas.openxmlformats.org/officeDocument/2006/relationships/image" Target="../media/image15.emf"/><Relationship Id="rId14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microsoft.com/office/2014/relationships/chartEx" Target="../charts/chartEx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14/relationships/chartEx" Target="../charts/chartEx6.xml"/><Relationship Id="rId1" Type="http://schemas.microsoft.com/office/2014/relationships/chartEx" Target="../charts/chartEx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emf"/><Relationship Id="rId1" Type="http://schemas.openxmlformats.org/officeDocument/2006/relationships/chart" Target="../charts/chart20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3.emf"/><Relationship Id="rId1" Type="http://schemas.openxmlformats.org/officeDocument/2006/relationships/image" Target="../media/image12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20.emf"/><Relationship Id="rId2" Type="http://schemas.openxmlformats.org/officeDocument/2006/relationships/image" Target="../media/image19.emf"/><Relationship Id="rId1" Type="http://schemas.openxmlformats.org/officeDocument/2006/relationships/image" Target="../media/image1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145627</xdr:colOff>
      <xdr:row>11</xdr:row>
      <xdr:rowOff>105832</xdr:rowOff>
    </xdr:from>
    <xdr:to>
      <xdr:col>8</xdr:col>
      <xdr:colOff>168487</xdr:colOff>
      <xdr:row>26</xdr:row>
      <xdr:rowOff>177799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E47F9F66-9518-C5A3-29B0-FD6B839B2530}"/>
            </a:ext>
          </a:extLst>
        </xdr:cNvPr>
        <xdr:cNvSpPr/>
      </xdr:nvSpPr>
      <xdr:spPr>
        <a:xfrm>
          <a:off x="145627" y="2154765"/>
          <a:ext cx="4899660" cy="2865967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442807</xdr:colOff>
      <xdr:row>5</xdr:row>
      <xdr:rowOff>127401</xdr:rowOff>
    </xdr:from>
    <xdr:to>
      <xdr:col>8</xdr:col>
      <xdr:colOff>168487</xdr:colOff>
      <xdr:row>10</xdr:row>
      <xdr:rowOff>103292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3FEFFAC7-00BF-4984-825D-AC7E54B31315}"/>
            </a:ext>
          </a:extLst>
        </xdr:cNvPr>
        <xdr:cNvSpPr/>
      </xdr:nvSpPr>
      <xdr:spPr>
        <a:xfrm>
          <a:off x="2881207" y="1058734"/>
          <a:ext cx="2164080" cy="907225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145627</xdr:colOff>
      <xdr:row>0</xdr:row>
      <xdr:rowOff>112295</xdr:rowOff>
    </xdr:from>
    <xdr:to>
      <xdr:col>13</xdr:col>
      <xdr:colOff>468086</xdr:colOff>
      <xdr:row>4</xdr:row>
      <xdr:rowOff>108685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id="{986D5CE7-37ED-4BC9-8DD2-16009C4E028C}"/>
            </a:ext>
          </a:extLst>
        </xdr:cNvPr>
        <xdr:cNvSpPr/>
      </xdr:nvSpPr>
      <xdr:spPr>
        <a:xfrm>
          <a:off x="145627" y="112295"/>
          <a:ext cx="8247259" cy="741457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145627</xdr:colOff>
      <xdr:row>5</xdr:row>
      <xdr:rowOff>127401</xdr:rowOff>
    </xdr:from>
    <xdr:to>
      <xdr:col>4</xdr:col>
      <xdr:colOff>186267</xdr:colOff>
      <xdr:row>10</xdr:row>
      <xdr:rowOff>125661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DA73C030-67A3-4426-A4A1-1AA895FE218E}"/>
            </a:ext>
          </a:extLst>
        </xdr:cNvPr>
        <xdr:cNvSpPr/>
      </xdr:nvSpPr>
      <xdr:spPr>
        <a:xfrm>
          <a:off x="145627" y="1058734"/>
          <a:ext cx="2479040" cy="929594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355599</xdr:colOff>
      <xdr:row>11</xdr:row>
      <xdr:rowOff>105832</xdr:rowOff>
    </xdr:from>
    <xdr:to>
      <xdr:col>16</xdr:col>
      <xdr:colOff>32084</xdr:colOff>
      <xdr:row>26</xdr:row>
      <xdr:rowOff>177432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486C3C3F-8496-44D8-91C5-D074A24DF6C8}"/>
            </a:ext>
          </a:extLst>
        </xdr:cNvPr>
        <xdr:cNvSpPr/>
      </xdr:nvSpPr>
      <xdr:spPr>
        <a:xfrm>
          <a:off x="5232399" y="2154765"/>
          <a:ext cx="4553285" cy="2865600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186266</xdr:colOff>
      <xdr:row>11</xdr:row>
      <xdr:rowOff>143933</xdr:rowOff>
    </xdr:from>
    <xdr:to>
      <xdr:col>16</xdr:col>
      <xdr:colOff>67733</xdr:colOff>
      <xdr:row>26</xdr:row>
      <xdr:rowOff>177801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AFC41222-FB11-4AC8-8631-77E11CB7B7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63066" y="2155613"/>
              <a:ext cx="4758267" cy="27770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8</xdr:col>
      <xdr:colOff>405994</xdr:colOff>
      <xdr:row>5</xdr:row>
      <xdr:rowOff>110468</xdr:rowOff>
    </xdr:from>
    <xdr:to>
      <xdr:col>11</xdr:col>
      <xdr:colOff>380999</xdr:colOff>
      <xdr:row>10</xdr:row>
      <xdr:rowOff>113696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E4DA9F35-3ECC-4F47-9625-53602E34CD43}"/>
            </a:ext>
          </a:extLst>
        </xdr:cNvPr>
        <xdr:cNvSpPr/>
      </xdr:nvSpPr>
      <xdr:spPr>
        <a:xfrm>
          <a:off x="5282794" y="1041801"/>
          <a:ext cx="1803805" cy="934562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2000">
            <a:solidFill>
              <a:schemeClr val="bg1"/>
            </a:solidFill>
          </a:endParaRPr>
        </a:p>
        <a:p>
          <a:pPr algn="ctr"/>
          <a:endParaRPr lang="en-US" sz="20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131232</xdr:colOff>
      <xdr:row>11</xdr:row>
      <xdr:rowOff>110066</xdr:rowOff>
    </xdr:from>
    <xdr:to>
      <xdr:col>8</xdr:col>
      <xdr:colOff>126999</xdr:colOff>
      <xdr:row>26</xdr:row>
      <xdr:rowOff>127000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D2D42B77-DD31-431F-A578-B189C60760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76199</xdr:colOff>
      <xdr:row>0</xdr:row>
      <xdr:rowOff>112295</xdr:rowOff>
    </xdr:from>
    <xdr:to>
      <xdr:col>16</xdr:col>
      <xdr:colOff>0</xdr:colOff>
      <xdr:row>10</xdr:row>
      <xdr:rowOff>169333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97B5237C-EDC2-440A-8463-CA7DB12D1198}"/>
            </a:ext>
          </a:extLst>
        </xdr:cNvPr>
        <xdr:cNvSpPr/>
      </xdr:nvSpPr>
      <xdr:spPr>
        <a:xfrm>
          <a:off x="8610599" y="112295"/>
          <a:ext cx="1143001" cy="1919705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16</xdr:col>
      <xdr:colOff>168442</xdr:colOff>
      <xdr:row>0</xdr:row>
      <xdr:rowOff>112295</xdr:rowOff>
    </xdr:from>
    <xdr:to>
      <xdr:col>18</xdr:col>
      <xdr:colOff>305601</xdr:colOff>
      <xdr:row>26</xdr:row>
      <xdr:rowOff>152400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EDA9BC1B-1BA3-4C30-8913-4326B6490C7E}"/>
            </a:ext>
          </a:extLst>
        </xdr:cNvPr>
        <xdr:cNvSpPr/>
      </xdr:nvSpPr>
      <xdr:spPr>
        <a:xfrm>
          <a:off x="9922042" y="112295"/>
          <a:ext cx="1356359" cy="4883038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absolute">
    <xdr:from>
      <xdr:col>14</xdr:col>
      <xdr:colOff>141263</xdr:colOff>
      <xdr:row>0</xdr:row>
      <xdr:rowOff>143931</xdr:rowOff>
    </xdr:from>
    <xdr:to>
      <xdr:col>15</xdr:col>
      <xdr:colOff>554183</xdr:colOff>
      <xdr:row>10</xdr:row>
      <xdr:rowOff>90054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Año Fiscal">
              <a:extLst>
                <a:ext uri="{FF2B5EF4-FFF2-40B4-BE49-F238E27FC236}">
                  <a16:creationId xmlns:a16="http://schemas.microsoft.com/office/drawing/2014/main" id="{AF03CD6E-82B2-949C-17D0-05A5DBF779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Fisc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13762" y="143931"/>
              <a:ext cx="1040018" cy="18354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 fLocksWithSheet="0"/>
  </xdr:twoCellAnchor>
  <xdr:twoCellAnchor>
    <xdr:from>
      <xdr:col>8</xdr:col>
      <xdr:colOff>600686</xdr:colOff>
      <xdr:row>5</xdr:row>
      <xdr:rowOff>59268</xdr:rowOff>
    </xdr:from>
    <xdr:to>
      <xdr:col>11</xdr:col>
      <xdr:colOff>290051</xdr:colOff>
      <xdr:row>10</xdr:row>
      <xdr:rowOff>131903</xdr:rowOff>
    </xdr:to>
    <xdr:sp macro="" textlink="Tendencias!E63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D4D89346-C668-4B48-9DC7-0F6CEC9A10D0}"/>
            </a:ext>
          </a:extLst>
        </xdr:cNvPr>
        <xdr:cNvSpPr/>
      </xdr:nvSpPr>
      <xdr:spPr>
        <a:xfrm>
          <a:off x="5477486" y="990601"/>
          <a:ext cx="1518165" cy="100396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8762B13-6E89-4D42-B32E-50FE228E7E2B}" type="TxLink">
            <a:rPr lang="en-US" sz="2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4,910</a:t>
          </a:fld>
          <a:endParaRPr lang="en-US" sz="60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541867</xdr:colOff>
      <xdr:row>5</xdr:row>
      <xdr:rowOff>127401</xdr:rowOff>
    </xdr:from>
    <xdr:to>
      <xdr:col>13</xdr:col>
      <xdr:colOff>504393</xdr:colOff>
      <xdr:row>10</xdr:row>
      <xdr:rowOff>130629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98D97FCE-4629-4277-8F7C-D9B50C7525CC}"/>
            </a:ext>
          </a:extLst>
        </xdr:cNvPr>
        <xdr:cNvSpPr/>
      </xdr:nvSpPr>
      <xdr:spPr>
        <a:xfrm>
          <a:off x="7247467" y="1058734"/>
          <a:ext cx="1181726" cy="934562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>
            <a:solidFill>
              <a:schemeClr val="bg1"/>
            </a:solidFill>
          </a:endParaRPr>
        </a:p>
        <a:p>
          <a:pPr algn="ctr"/>
          <a:endParaRPr lang="en-US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276685</xdr:colOff>
      <xdr:row>5</xdr:row>
      <xdr:rowOff>46787</xdr:rowOff>
    </xdr:from>
    <xdr:to>
      <xdr:col>11</xdr:col>
      <xdr:colOff>491067</xdr:colOff>
      <xdr:row>7</xdr:row>
      <xdr:rowOff>135017</xdr:rowOff>
    </xdr:to>
    <xdr:sp macro="" textlink="Tendencias!F62">
      <xdr:nvSpPr>
        <xdr:cNvPr id="33" name="Rectángulo: esquinas redondeadas 32">
          <a:extLst>
            <a:ext uri="{FF2B5EF4-FFF2-40B4-BE49-F238E27FC236}">
              <a16:creationId xmlns:a16="http://schemas.microsoft.com/office/drawing/2014/main" id="{95FD7EF2-40C8-4579-B228-84432B0CB146}"/>
            </a:ext>
          </a:extLst>
        </xdr:cNvPr>
        <xdr:cNvSpPr/>
      </xdr:nvSpPr>
      <xdr:spPr>
        <a:xfrm>
          <a:off x="5153485" y="978120"/>
          <a:ext cx="2043182" cy="4607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3C07427-7974-4F89-A7E3-5626645AACF5}" type="TxLink">
            <a:rPr lang="en-US" sz="16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Accidentes en 2025</a:t>
          </a:fld>
          <a:endParaRPr lang="es-CL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366253</xdr:colOff>
      <xdr:row>5</xdr:row>
      <xdr:rowOff>59268</xdr:rowOff>
    </xdr:from>
    <xdr:to>
      <xdr:col>14</xdr:col>
      <xdr:colOff>55618</xdr:colOff>
      <xdr:row>10</xdr:row>
      <xdr:rowOff>131903</xdr:rowOff>
    </xdr:to>
    <xdr:sp macro="" textlink="Tendencias!F63">
      <xdr:nvSpPr>
        <xdr:cNvPr id="34" name="Rectángulo: esquinas redondeadas 33">
          <a:extLst>
            <a:ext uri="{FF2B5EF4-FFF2-40B4-BE49-F238E27FC236}">
              <a16:creationId xmlns:a16="http://schemas.microsoft.com/office/drawing/2014/main" id="{8742BBD0-1C8B-4F33-8781-CEA4E360805D}"/>
            </a:ext>
          </a:extLst>
        </xdr:cNvPr>
        <xdr:cNvSpPr/>
      </xdr:nvSpPr>
      <xdr:spPr>
        <a:xfrm>
          <a:off x="7071853" y="990601"/>
          <a:ext cx="1518165" cy="100396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C7D6789-B34F-444A-8BDF-175F65CFB492}" type="TxLink">
            <a:rPr lang="en-US" sz="2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1.77</a:t>
          </a:fld>
          <a:endParaRPr lang="en-US" sz="138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16</xdr:col>
      <xdr:colOff>177800</xdr:colOff>
      <xdr:row>1</xdr:row>
      <xdr:rowOff>76199</xdr:rowOff>
    </xdr:from>
    <xdr:to>
      <xdr:col>18</xdr:col>
      <xdr:colOff>270164</xdr:colOff>
      <xdr:row>26</xdr:row>
      <xdr:rowOff>48491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TATES_NAME 1">
              <a:extLst>
                <a:ext uri="{FF2B5EF4-FFF2-40B4-BE49-F238E27FC236}">
                  <a16:creationId xmlns:a16="http://schemas.microsoft.com/office/drawing/2014/main" id="{DB1A07A2-FA55-4386-8C3D-A2B9DE63EC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S_NA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74943" y="209096"/>
              <a:ext cx="1317777" cy="4710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 fLocksWithSheet="0"/>
  </xdr:twoCellAnchor>
  <xdr:twoCellAnchor>
    <xdr:from>
      <xdr:col>2</xdr:col>
      <xdr:colOff>296334</xdr:colOff>
      <xdr:row>0</xdr:row>
      <xdr:rowOff>76200</xdr:rowOff>
    </xdr:from>
    <xdr:to>
      <xdr:col>11</xdr:col>
      <xdr:colOff>135467</xdr:colOff>
      <xdr:row>4</xdr:row>
      <xdr:rowOff>16933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9ADB8FFA-5916-8EA5-8805-4D6FAE70C88A}"/>
            </a:ext>
          </a:extLst>
        </xdr:cNvPr>
        <xdr:cNvSpPr txBox="1"/>
      </xdr:nvSpPr>
      <xdr:spPr>
        <a:xfrm>
          <a:off x="1515534" y="76200"/>
          <a:ext cx="5325533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400" b="1">
              <a:solidFill>
                <a:schemeClr val="bg1"/>
              </a:solidFill>
            </a:rPr>
            <a:t>Análisis de seguridad minera</a:t>
          </a:r>
        </a:p>
      </xdr:txBody>
    </xdr:sp>
    <xdr:clientData/>
  </xdr:twoCellAnchor>
  <xdr:twoCellAnchor editAs="oneCell">
    <xdr:from>
      <xdr:col>0</xdr:col>
      <xdr:colOff>241515</xdr:colOff>
      <xdr:row>0</xdr:row>
      <xdr:rowOff>84665</xdr:rowOff>
    </xdr:from>
    <xdr:to>
      <xdr:col>2</xdr:col>
      <xdr:colOff>428645</xdr:colOff>
      <xdr:row>4</xdr:row>
      <xdr:rowOff>169333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E8AA6D9C-9149-9FCD-4007-96C2FB935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515" y="84665"/>
          <a:ext cx="1406330" cy="829735"/>
        </a:xfrm>
        <a:prstGeom prst="rect">
          <a:avLst/>
        </a:prstGeom>
      </xdr:spPr>
    </xdr:pic>
    <xdr:clientData/>
  </xdr:twoCellAnchor>
  <xdr:twoCellAnchor>
    <xdr:from>
      <xdr:col>2</xdr:col>
      <xdr:colOff>355599</xdr:colOff>
      <xdr:row>2</xdr:row>
      <xdr:rowOff>135467</xdr:rowOff>
    </xdr:from>
    <xdr:to>
      <xdr:col>5</xdr:col>
      <xdr:colOff>448732</xdr:colOff>
      <xdr:row>4</xdr:row>
      <xdr:rowOff>59266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9D4DB48D-14FE-02B4-BF1D-99A40D531DE9}"/>
            </a:ext>
          </a:extLst>
        </xdr:cNvPr>
        <xdr:cNvSpPr txBox="1"/>
      </xdr:nvSpPr>
      <xdr:spPr>
        <a:xfrm>
          <a:off x="1574799" y="508000"/>
          <a:ext cx="1921933" cy="296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MSHA · 2000–2025</a:t>
          </a:r>
          <a:endParaRPr lang="es-CL" sz="140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516467</xdr:colOff>
      <xdr:row>5</xdr:row>
      <xdr:rowOff>50801</xdr:rowOff>
    </xdr:from>
    <xdr:to>
      <xdr:col>13</xdr:col>
      <xdr:colOff>556572</xdr:colOff>
      <xdr:row>7</xdr:row>
      <xdr:rowOff>139031</xdr:rowOff>
    </xdr:to>
    <xdr:sp macro="" textlink="Tendencias!E62">
      <xdr:nvSpPr>
        <xdr:cNvPr id="3" name="Rectángulo: esquinas redondeadas 2">
          <a:extLst>
            <a:ext uri="{FF2B5EF4-FFF2-40B4-BE49-F238E27FC236}">
              <a16:creationId xmlns:a16="http://schemas.microsoft.com/office/drawing/2014/main" id="{FA2FBB6E-E7A7-4ADD-AD8D-6E9D8699B003}"/>
            </a:ext>
          </a:extLst>
        </xdr:cNvPr>
        <xdr:cNvSpPr/>
      </xdr:nvSpPr>
      <xdr:spPr>
        <a:xfrm>
          <a:off x="7222067" y="982134"/>
          <a:ext cx="1259305" cy="4607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E11349C-B41C-4B5F-B1FE-78EC81AD74DC}" type="TxLink">
            <a:rPr lang="en-US" sz="16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AIR 2025</a:t>
          </a:fld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380999</xdr:colOff>
      <xdr:row>5</xdr:row>
      <xdr:rowOff>42333</xdr:rowOff>
    </xdr:from>
    <xdr:to>
      <xdr:col>3</xdr:col>
      <xdr:colOff>595381</xdr:colOff>
      <xdr:row>7</xdr:row>
      <xdr:rowOff>130563</xdr:rowOff>
    </xdr:to>
    <xdr:sp macro="" textlink="Tendencias!E7">
      <xdr:nvSpPr>
        <xdr:cNvPr id="8" name="Rectángulo: esquinas redondeadas 7">
          <a:extLst>
            <a:ext uri="{FF2B5EF4-FFF2-40B4-BE49-F238E27FC236}">
              <a16:creationId xmlns:a16="http://schemas.microsoft.com/office/drawing/2014/main" id="{79254405-9464-48C9-A002-650B8668D5DC}"/>
            </a:ext>
          </a:extLst>
        </xdr:cNvPr>
        <xdr:cNvSpPr/>
      </xdr:nvSpPr>
      <xdr:spPr>
        <a:xfrm>
          <a:off x="380999" y="973666"/>
          <a:ext cx="2043182" cy="4607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8509174-7414-4E30-B283-0D0D7772A168}" type="TxLink">
            <a:rPr lang="en-US" sz="16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Total De Accidentes</a:t>
          </a:fld>
          <a:endParaRPr lang="es-CL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364065</xdr:colOff>
      <xdr:row>6</xdr:row>
      <xdr:rowOff>153739</xdr:rowOff>
    </xdr:from>
    <xdr:to>
      <xdr:col>3</xdr:col>
      <xdr:colOff>578447</xdr:colOff>
      <xdr:row>9</xdr:row>
      <xdr:rowOff>55703</xdr:rowOff>
    </xdr:to>
    <xdr:sp macro="" textlink="Tendencias!E8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EA1ED753-7C64-4510-95A1-9D87FFCE3D1E}"/>
            </a:ext>
          </a:extLst>
        </xdr:cNvPr>
        <xdr:cNvSpPr/>
      </xdr:nvSpPr>
      <xdr:spPr>
        <a:xfrm>
          <a:off x="364065" y="1271339"/>
          <a:ext cx="2043182" cy="4607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0602B3A-BBB3-412C-BA80-769F40FF8F06}" type="TxLink">
            <a:rPr lang="en-US" sz="28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</a:rPr>
            <a:pPr algn="ctr"/>
            <a:t>224,180</a:t>
          </a:fld>
          <a:endParaRPr lang="es-CL" sz="3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347133</xdr:colOff>
      <xdr:row>8</xdr:row>
      <xdr:rowOff>118534</xdr:rowOff>
    </xdr:from>
    <xdr:to>
      <xdr:col>3</xdr:col>
      <xdr:colOff>561515</xdr:colOff>
      <xdr:row>11</xdr:row>
      <xdr:rowOff>20498</xdr:rowOff>
    </xdr:to>
    <xdr:sp macro="" textlink="Tendencias!E9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B8668828-03EC-4876-A235-7B3CB9F17387}"/>
            </a:ext>
          </a:extLst>
        </xdr:cNvPr>
        <xdr:cNvSpPr/>
      </xdr:nvSpPr>
      <xdr:spPr>
        <a:xfrm>
          <a:off x="347133" y="1608667"/>
          <a:ext cx="2043182" cy="4607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1F7B950-C656-4316-A888-66B0F11704A4}" type="TxLink">
            <a:rPr lang="en-US" sz="1400" b="1" i="0" u="none" strike="noStrike">
              <a:solidFill>
                <a:srgbClr val="01FF00"/>
              </a:solidFill>
              <a:latin typeface="Calibri"/>
              <a:ea typeface="Calibri"/>
              <a:cs typeface="Calibri"/>
            </a:rPr>
            <a:pPr algn="ctr"/>
            <a:t>▼-60.64% en 25 años</a:t>
          </a:fld>
          <a:endParaRPr lang="es-CL" sz="4000" b="1">
            <a:solidFill>
              <a:srgbClr val="01FF00"/>
            </a:solidFill>
          </a:endParaRPr>
        </a:p>
      </xdr:txBody>
    </xdr:sp>
    <xdr:clientData/>
  </xdr:twoCellAnchor>
  <xdr:twoCellAnchor>
    <xdr:from>
      <xdr:col>4</xdr:col>
      <xdr:colOff>499532</xdr:colOff>
      <xdr:row>5</xdr:row>
      <xdr:rowOff>42334</xdr:rowOff>
    </xdr:from>
    <xdr:to>
      <xdr:col>8</xdr:col>
      <xdr:colOff>104314</xdr:colOff>
      <xdr:row>7</xdr:row>
      <xdr:rowOff>130564</xdr:rowOff>
    </xdr:to>
    <xdr:sp macro="" textlink="AIR_FIR!L10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59132138-52CF-4BC0-BA38-2FB708FF8E03}"/>
            </a:ext>
          </a:extLst>
        </xdr:cNvPr>
        <xdr:cNvSpPr/>
      </xdr:nvSpPr>
      <xdr:spPr>
        <a:xfrm>
          <a:off x="2937932" y="973667"/>
          <a:ext cx="2043182" cy="4607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02D5578-D564-4B86-B4E2-6ADF702E1A8F}" type="TxLink">
            <a:rPr lang="en-US" sz="16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</a:rPr>
            <a:pPr algn="ctr"/>
            <a:t>AIR</a:t>
          </a:fld>
          <a:endParaRPr lang="es-CL" sz="3600" b="1">
            <a:solidFill>
              <a:srgbClr val="FFFFFF"/>
            </a:solidFill>
          </a:endParaRPr>
        </a:p>
      </xdr:txBody>
    </xdr:sp>
    <xdr:clientData/>
  </xdr:twoCellAnchor>
  <xdr:twoCellAnchor>
    <xdr:from>
      <xdr:col>4</xdr:col>
      <xdr:colOff>482598</xdr:colOff>
      <xdr:row>6</xdr:row>
      <xdr:rowOff>153740</xdr:rowOff>
    </xdr:from>
    <xdr:to>
      <xdr:col>8</xdr:col>
      <xdr:colOff>87380</xdr:colOff>
      <xdr:row>9</xdr:row>
      <xdr:rowOff>55704</xdr:rowOff>
    </xdr:to>
    <xdr:sp macro="" textlink="AIR_FIR!L11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205B0055-9F01-4C3C-BE55-78D486BBCD9B}"/>
            </a:ext>
          </a:extLst>
        </xdr:cNvPr>
        <xdr:cNvSpPr/>
      </xdr:nvSpPr>
      <xdr:spPr>
        <a:xfrm>
          <a:off x="2920998" y="1271340"/>
          <a:ext cx="2043182" cy="4607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1EF1237-A89F-4186-A4DD-9FCF6AAF143F}" type="TxLink">
            <a:rPr lang="en-US" sz="28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</a:rPr>
            <a:pPr algn="ctr"/>
            <a:t>1.77</a:t>
          </a:fld>
          <a:endParaRPr lang="en-US" sz="2800" b="1" i="0" u="none" strike="noStrike">
            <a:solidFill>
              <a:srgbClr val="FFFFFF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4</xdr:col>
      <xdr:colOff>423333</xdr:colOff>
      <xdr:row>8</xdr:row>
      <xdr:rowOff>93135</xdr:rowOff>
    </xdr:from>
    <xdr:to>
      <xdr:col>8</xdr:col>
      <xdr:colOff>28115</xdr:colOff>
      <xdr:row>10</xdr:row>
      <xdr:rowOff>181365</xdr:rowOff>
    </xdr:to>
    <xdr:sp macro="" textlink="AIR_FIR!L12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1ED60988-BA6E-4270-AF77-DE9CF24C611E}"/>
            </a:ext>
          </a:extLst>
        </xdr:cNvPr>
        <xdr:cNvSpPr/>
      </xdr:nvSpPr>
      <xdr:spPr>
        <a:xfrm>
          <a:off x="2861733" y="1583268"/>
          <a:ext cx="2043182" cy="4607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5FE4C2B-E83E-480B-8E7A-6B1C97652E4F}" type="TxLink">
            <a:rPr lang="en-US" sz="1400" b="1" i="0" u="none" strike="noStrike">
              <a:solidFill>
                <a:srgbClr val="01FF00"/>
              </a:solidFill>
              <a:latin typeface="Calibri"/>
              <a:ea typeface="Calibri"/>
              <a:cs typeface="Calibri"/>
            </a:rPr>
            <a:pPr algn="ctr"/>
            <a:t>▼-55.6% en 25 años</a:t>
          </a:fld>
          <a:endParaRPr lang="en-US" sz="1400" b="1">
            <a:solidFill>
              <a:srgbClr val="01FF00"/>
            </a:solidFill>
          </a:endParaRPr>
        </a:p>
      </xdr:txBody>
    </xdr:sp>
    <xdr:clientData/>
  </xdr:twoCellAnchor>
  <xdr:twoCellAnchor editAs="oneCell">
    <xdr:from>
      <xdr:col>12</xdr:col>
      <xdr:colOff>207761</xdr:colOff>
      <xdr:row>0</xdr:row>
      <xdr:rowOff>76198</xdr:rowOff>
    </xdr:from>
    <xdr:to>
      <xdr:col>13</xdr:col>
      <xdr:colOff>315625</xdr:colOff>
      <xdr:row>3</xdr:row>
      <xdr:rowOff>134815</xdr:rowOff>
    </xdr:to>
    <xdr:pic>
      <xdr:nvPicPr>
        <xdr:cNvPr id="18" name="Imagen 1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21D1768-9ABF-3EEF-ACC5-160CDAF82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22961" y="76198"/>
          <a:ext cx="717464" cy="603740"/>
        </a:xfrm>
        <a:prstGeom prst="rect">
          <a:avLst/>
        </a:prstGeom>
      </xdr:spPr>
    </xdr:pic>
    <xdr:clientData/>
  </xdr:twoCellAnchor>
  <xdr:twoCellAnchor editAs="oneCell">
    <xdr:from>
      <xdr:col>9</xdr:col>
      <xdr:colOff>220132</xdr:colOff>
      <xdr:row>0</xdr:row>
      <xdr:rowOff>84667</xdr:rowOff>
    </xdr:from>
    <xdr:to>
      <xdr:col>10</xdr:col>
      <xdr:colOff>46716</xdr:colOff>
      <xdr:row>3</xdr:row>
      <xdr:rowOff>144344</xdr:rowOff>
    </xdr:to>
    <xdr:pic>
      <xdr:nvPicPr>
        <xdr:cNvPr id="22" name="Imagen 2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FAA8E7C-3457-D853-5E1B-9F3589C13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06532" y="84667"/>
          <a:ext cx="436184" cy="604800"/>
        </a:xfrm>
        <a:prstGeom prst="rect">
          <a:avLst/>
        </a:prstGeom>
      </xdr:spPr>
    </xdr:pic>
    <xdr:clientData/>
  </xdr:twoCellAnchor>
  <xdr:twoCellAnchor editAs="oneCell">
    <xdr:from>
      <xdr:col>10</xdr:col>
      <xdr:colOff>379698</xdr:colOff>
      <xdr:row>0</xdr:row>
      <xdr:rowOff>80107</xdr:rowOff>
    </xdr:from>
    <xdr:to>
      <xdr:col>11</xdr:col>
      <xdr:colOff>492369</xdr:colOff>
      <xdr:row>3</xdr:row>
      <xdr:rowOff>139064</xdr:rowOff>
    </xdr:to>
    <xdr:pic>
      <xdr:nvPicPr>
        <xdr:cNvPr id="25" name="Imagen 2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2726F9B-866C-4FF7-3FFA-526ADB9F4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475698" y="80107"/>
          <a:ext cx="722271" cy="604080"/>
        </a:xfrm>
        <a:prstGeom prst="rect">
          <a:avLst/>
        </a:prstGeom>
      </xdr:spPr>
    </xdr:pic>
    <xdr:clientData/>
  </xdr:twoCellAnchor>
  <xdr:twoCellAnchor>
    <xdr:from>
      <xdr:col>8</xdr:col>
      <xdr:colOff>574430</xdr:colOff>
      <xdr:row>3</xdr:row>
      <xdr:rowOff>58617</xdr:rowOff>
    </xdr:from>
    <xdr:to>
      <xdr:col>10</xdr:col>
      <xdr:colOff>410307</xdr:colOff>
      <xdr:row>4</xdr:row>
      <xdr:rowOff>76201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B2EF7847-3DFD-C635-1490-F52599B696B7}"/>
            </a:ext>
          </a:extLst>
        </xdr:cNvPr>
        <xdr:cNvSpPr txBox="1"/>
      </xdr:nvSpPr>
      <xdr:spPr>
        <a:xfrm>
          <a:off x="5451230" y="603740"/>
          <a:ext cx="1055077" cy="1992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>
              <a:solidFill>
                <a:schemeClr val="bg1"/>
              </a:solidFill>
            </a:rPr>
            <a:t>FATALIDADES</a:t>
          </a:r>
        </a:p>
      </xdr:txBody>
    </xdr:sp>
    <xdr:clientData/>
  </xdr:twoCellAnchor>
  <xdr:twoCellAnchor>
    <xdr:from>
      <xdr:col>10</xdr:col>
      <xdr:colOff>375139</xdr:colOff>
      <xdr:row>3</xdr:row>
      <xdr:rowOff>64477</xdr:rowOff>
    </xdr:from>
    <xdr:to>
      <xdr:col>11</xdr:col>
      <xdr:colOff>404447</xdr:colOff>
      <xdr:row>4</xdr:row>
      <xdr:rowOff>82061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EB32B51A-E5AC-48BF-97F2-7C8C56477505}"/>
            </a:ext>
          </a:extLst>
        </xdr:cNvPr>
        <xdr:cNvSpPr txBox="1"/>
      </xdr:nvSpPr>
      <xdr:spPr>
        <a:xfrm>
          <a:off x="6471139" y="609600"/>
          <a:ext cx="638908" cy="1992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>
              <a:solidFill>
                <a:schemeClr val="bg1"/>
              </a:solidFill>
            </a:rPr>
            <a:t>CAUSAS</a:t>
          </a:r>
        </a:p>
      </xdr:txBody>
    </xdr:sp>
    <xdr:clientData/>
  </xdr:twoCellAnchor>
  <xdr:twoCellAnchor>
    <xdr:from>
      <xdr:col>11</xdr:col>
      <xdr:colOff>574431</xdr:colOff>
      <xdr:row>3</xdr:row>
      <xdr:rowOff>70338</xdr:rowOff>
    </xdr:from>
    <xdr:to>
      <xdr:col>13</xdr:col>
      <xdr:colOff>568569</xdr:colOff>
      <xdr:row>4</xdr:row>
      <xdr:rowOff>87922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71852782-60AF-4A7F-BDE8-C62560181DAC}"/>
            </a:ext>
          </a:extLst>
        </xdr:cNvPr>
        <xdr:cNvSpPr txBox="1"/>
      </xdr:nvSpPr>
      <xdr:spPr>
        <a:xfrm>
          <a:off x="7280031" y="615461"/>
          <a:ext cx="1213338" cy="1992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>
              <a:solidFill>
                <a:schemeClr val="bg1"/>
              </a:solidFill>
            </a:rPr>
            <a:t>TIPOS</a:t>
          </a:r>
          <a:r>
            <a:rPr lang="es-CL" sz="1100" baseline="0">
              <a:solidFill>
                <a:schemeClr val="bg1"/>
              </a:solidFill>
            </a:rPr>
            <a:t> DE MINAS</a:t>
          </a:r>
          <a:endParaRPr lang="es-CL" sz="1100">
            <a:solidFill>
              <a:schemeClr val="bg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476251</xdr:colOff>
          <xdr:row>9</xdr:row>
          <xdr:rowOff>34017</xdr:rowOff>
        </xdr:from>
        <xdr:to>
          <xdr:col>13</xdr:col>
          <xdr:colOff>585108</xdr:colOff>
          <xdr:row>10</xdr:row>
          <xdr:rowOff>21388</xdr:rowOff>
        </xdr:to>
        <xdr:pic>
          <xdr:nvPicPr>
            <xdr:cNvPr id="38" name="Imagen 37">
              <a:extLst>
                <a:ext uri="{FF2B5EF4-FFF2-40B4-BE49-F238E27FC236}">
                  <a16:creationId xmlns:a16="http://schemas.microsoft.com/office/drawing/2014/main" id="{AFD978A3-334C-426D-1F79-B32B8D48B94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ndencias!$F$64" spid="_x0000_s2146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7211787" y="1687285"/>
              <a:ext cx="1333500" cy="17106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367394</xdr:colOff>
          <xdr:row>9</xdr:row>
          <xdr:rowOff>40821</xdr:rowOff>
        </xdr:from>
        <xdr:to>
          <xdr:col>11</xdr:col>
          <xdr:colOff>242752</xdr:colOff>
          <xdr:row>10</xdr:row>
          <xdr:rowOff>48441</xdr:rowOff>
        </xdr:to>
        <xdr:pic>
          <xdr:nvPicPr>
            <xdr:cNvPr id="39" name="Imagen 38">
              <a:extLst>
                <a:ext uri="{FF2B5EF4-FFF2-40B4-BE49-F238E27FC236}">
                  <a16:creationId xmlns:a16="http://schemas.microsoft.com/office/drawing/2014/main" id="{3F1EDCB1-CB29-612E-C1C3-A7EADC9DF9A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ndencias!$E$64" spid="_x0000_s2147"/>
                </a:ext>
              </a:extLst>
            </xdr:cNvPicPr>
          </xdr:nvPicPr>
          <xdr:blipFill>
            <a:blip xmlns:r="http://schemas.openxmlformats.org/officeDocument/2006/relationships" r:embed="rId11"/>
            <a:srcRect/>
            <a:stretch>
              <a:fillRect/>
            </a:stretch>
          </xdr:blipFill>
          <xdr:spPr bwMode="auto">
            <a:xfrm>
              <a:off x="5265965" y="1694089"/>
              <a:ext cx="1712323" cy="19131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145627</xdr:colOff>
      <xdr:row>11</xdr:row>
      <xdr:rowOff>105832</xdr:rowOff>
    </xdr:from>
    <xdr:to>
      <xdr:col>8</xdr:col>
      <xdr:colOff>168487</xdr:colOff>
      <xdr:row>26</xdr:row>
      <xdr:rowOff>177799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6E2A6E49-B1FC-47AA-B649-19D47A211D33}"/>
            </a:ext>
          </a:extLst>
        </xdr:cNvPr>
        <xdr:cNvSpPr/>
      </xdr:nvSpPr>
      <xdr:spPr>
        <a:xfrm>
          <a:off x="145627" y="2117512"/>
          <a:ext cx="4899660" cy="2815167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442807</xdr:colOff>
      <xdr:row>5</xdr:row>
      <xdr:rowOff>127401</xdr:rowOff>
    </xdr:from>
    <xdr:to>
      <xdr:col>8</xdr:col>
      <xdr:colOff>168487</xdr:colOff>
      <xdr:row>10</xdr:row>
      <xdr:rowOff>103292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CB27D54E-C624-46AF-B7C8-33E38E782C3C}"/>
            </a:ext>
          </a:extLst>
        </xdr:cNvPr>
        <xdr:cNvSpPr/>
      </xdr:nvSpPr>
      <xdr:spPr>
        <a:xfrm>
          <a:off x="2881207" y="1041801"/>
          <a:ext cx="2164080" cy="890291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145627</xdr:colOff>
      <xdr:row>0</xdr:row>
      <xdr:rowOff>112295</xdr:rowOff>
    </xdr:from>
    <xdr:to>
      <xdr:col>13</xdr:col>
      <xdr:colOff>468086</xdr:colOff>
      <xdr:row>4</xdr:row>
      <xdr:rowOff>108685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3E907543-A0F8-47F8-980F-7BF11C472049}"/>
            </a:ext>
          </a:extLst>
        </xdr:cNvPr>
        <xdr:cNvSpPr/>
      </xdr:nvSpPr>
      <xdr:spPr>
        <a:xfrm>
          <a:off x="145627" y="112295"/>
          <a:ext cx="8247259" cy="727910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145627</xdr:colOff>
      <xdr:row>5</xdr:row>
      <xdr:rowOff>127401</xdr:rowOff>
    </xdr:from>
    <xdr:to>
      <xdr:col>4</xdr:col>
      <xdr:colOff>186267</xdr:colOff>
      <xdr:row>10</xdr:row>
      <xdr:rowOff>125661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BAD170B6-C0C7-49EC-897E-3560EC3D3031}"/>
            </a:ext>
          </a:extLst>
        </xdr:cNvPr>
        <xdr:cNvSpPr/>
      </xdr:nvSpPr>
      <xdr:spPr>
        <a:xfrm>
          <a:off x="145627" y="1041801"/>
          <a:ext cx="2479040" cy="912660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355599</xdr:colOff>
      <xdr:row>11</xdr:row>
      <xdr:rowOff>105832</xdr:rowOff>
    </xdr:from>
    <xdr:to>
      <xdr:col>16</xdr:col>
      <xdr:colOff>32084</xdr:colOff>
      <xdr:row>26</xdr:row>
      <xdr:rowOff>177432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6B7C92FB-0A78-4AA4-B4EB-EC72DED258C6}"/>
            </a:ext>
          </a:extLst>
        </xdr:cNvPr>
        <xdr:cNvSpPr/>
      </xdr:nvSpPr>
      <xdr:spPr>
        <a:xfrm>
          <a:off x="5232399" y="2117512"/>
          <a:ext cx="4553285" cy="2814800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405994</xdr:colOff>
      <xdr:row>5</xdr:row>
      <xdr:rowOff>110468</xdr:rowOff>
    </xdr:from>
    <xdr:to>
      <xdr:col>11</xdr:col>
      <xdr:colOff>380999</xdr:colOff>
      <xdr:row>10</xdr:row>
      <xdr:rowOff>113696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0FD0D5BC-1A61-4E1E-B2BE-0E0296218435}"/>
            </a:ext>
          </a:extLst>
        </xdr:cNvPr>
        <xdr:cNvSpPr/>
      </xdr:nvSpPr>
      <xdr:spPr>
        <a:xfrm>
          <a:off x="5282794" y="1024868"/>
          <a:ext cx="1803805" cy="917628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2000">
            <a:solidFill>
              <a:schemeClr val="bg1"/>
            </a:solidFill>
          </a:endParaRPr>
        </a:p>
        <a:p>
          <a:pPr algn="ctr"/>
          <a:endParaRPr lang="en-US" sz="20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76199</xdr:colOff>
      <xdr:row>0</xdr:row>
      <xdr:rowOff>112295</xdr:rowOff>
    </xdr:from>
    <xdr:to>
      <xdr:col>16</xdr:col>
      <xdr:colOff>0</xdr:colOff>
      <xdr:row>10</xdr:row>
      <xdr:rowOff>169333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5410EBD7-691D-42E0-AA65-7A6F317A7994}"/>
            </a:ext>
          </a:extLst>
        </xdr:cNvPr>
        <xdr:cNvSpPr/>
      </xdr:nvSpPr>
      <xdr:spPr>
        <a:xfrm>
          <a:off x="8610599" y="112295"/>
          <a:ext cx="1143001" cy="1885838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16</xdr:col>
      <xdr:colOff>168442</xdr:colOff>
      <xdr:row>0</xdr:row>
      <xdr:rowOff>112295</xdr:rowOff>
    </xdr:from>
    <xdr:to>
      <xdr:col>18</xdr:col>
      <xdr:colOff>305601</xdr:colOff>
      <xdr:row>26</xdr:row>
      <xdr:rowOff>152400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A88296A0-59AA-44B2-84DC-2384ACCA1A89}"/>
            </a:ext>
          </a:extLst>
        </xdr:cNvPr>
        <xdr:cNvSpPr/>
      </xdr:nvSpPr>
      <xdr:spPr>
        <a:xfrm>
          <a:off x="9922042" y="112295"/>
          <a:ext cx="1356359" cy="4794985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600686</xdr:colOff>
      <xdr:row>5</xdr:row>
      <xdr:rowOff>59268</xdr:rowOff>
    </xdr:from>
    <xdr:to>
      <xdr:col>11</xdr:col>
      <xdr:colOff>290051</xdr:colOff>
      <xdr:row>10</xdr:row>
      <xdr:rowOff>131903</xdr:rowOff>
    </xdr:to>
    <xdr:sp macro="" textlink="Tendencias!E95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0E7357AA-309D-4631-AE63-4384C1D38C11}"/>
            </a:ext>
          </a:extLst>
        </xdr:cNvPr>
        <xdr:cNvSpPr/>
      </xdr:nvSpPr>
      <xdr:spPr>
        <a:xfrm>
          <a:off x="5477486" y="973668"/>
          <a:ext cx="1518165" cy="98703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3937482-8A4F-4B9F-A73E-225EE67313AD}" type="TxLink">
            <a:rPr lang="en-US" sz="28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</a:rPr>
            <a:pPr algn="ctr"/>
            <a:t>27</a:t>
          </a:fld>
          <a:endParaRPr lang="en-US" sz="13800" b="1">
            <a:solidFill>
              <a:srgbClr val="FFFFFF"/>
            </a:solidFill>
          </a:endParaRPr>
        </a:p>
      </xdr:txBody>
    </xdr:sp>
    <xdr:clientData/>
  </xdr:twoCellAnchor>
  <xdr:twoCellAnchor>
    <xdr:from>
      <xdr:col>11</xdr:col>
      <xdr:colOff>541867</xdr:colOff>
      <xdr:row>5</xdr:row>
      <xdr:rowOff>127401</xdr:rowOff>
    </xdr:from>
    <xdr:to>
      <xdr:col>13</xdr:col>
      <xdr:colOff>504393</xdr:colOff>
      <xdr:row>10</xdr:row>
      <xdr:rowOff>130629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1E728FC3-59B4-42BA-965E-3D6F023B9C87}"/>
            </a:ext>
          </a:extLst>
        </xdr:cNvPr>
        <xdr:cNvSpPr/>
      </xdr:nvSpPr>
      <xdr:spPr>
        <a:xfrm>
          <a:off x="7247467" y="1041801"/>
          <a:ext cx="1181726" cy="917628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>
            <a:solidFill>
              <a:schemeClr val="bg1"/>
            </a:solidFill>
          </a:endParaRPr>
        </a:p>
        <a:p>
          <a:pPr algn="ctr"/>
          <a:endParaRPr lang="en-US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276685</xdr:colOff>
      <xdr:row>5</xdr:row>
      <xdr:rowOff>46787</xdr:rowOff>
    </xdr:from>
    <xdr:to>
      <xdr:col>11</xdr:col>
      <xdr:colOff>491067</xdr:colOff>
      <xdr:row>7</xdr:row>
      <xdr:rowOff>135017</xdr:rowOff>
    </xdr:to>
    <xdr:sp macro="" textlink="Tendencias!E94">
      <xdr:nvSpPr>
        <xdr:cNvPr id="15" name="Rectángulo: esquinas redondeadas 14">
          <a:extLst>
            <a:ext uri="{FF2B5EF4-FFF2-40B4-BE49-F238E27FC236}">
              <a16:creationId xmlns:a16="http://schemas.microsoft.com/office/drawing/2014/main" id="{646984AE-D153-475F-82A8-24A373640AF6}"/>
            </a:ext>
          </a:extLst>
        </xdr:cNvPr>
        <xdr:cNvSpPr/>
      </xdr:nvSpPr>
      <xdr:spPr>
        <a:xfrm>
          <a:off x="5153485" y="961187"/>
          <a:ext cx="2043182" cy="45399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6C5E9B5-3404-43DF-807C-4B454766013F}" type="TxLink">
            <a:rPr lang="en-US" sz="16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</a:rPr>
            <a:pPr algn="ctr"/>
            <a:t>Muertes en 2025</a:t>
          </a:fld>
          <a:endParaRPr lang="es-CL" sz="2400" b="1">
            <a:solidFill>
              <a:srgbClr val="FFFFFF"/>
            </a:solidFill>
          </a:endParaRPr>
        </a:p>
      </xdr:txBody>
    </xdr:sp>
    <xdr:clientData/>
  </xdr:twoCellAnchor>
  <xdr:twoCellAnchor>
    <xdr:from>
      <xdr:col>11</xdr:col>
      <xdr:colOff>366253</xdr:colOff>
      <xdr:row>5</xdr:row>
      <xdr:rowOff>59268</xdr:rowOff>
    </xdr:from>
    <xdr:to>
      <xdr:col>14</xdr:col>
      <xdr:colOff>55618</xdr:colOff>
      <xdr:row>10</xdr:row>
      <xdr:rowOff>131903</xdr:rowOff>
    </xdr:to>
    <xdr:sp macro="" textlink="Tendencias!F95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9FD5814D-FF60-4B4F-A7E3-6C4749F10FFF}"/>
            </a:ext>
          </a:extLst>
        </xdr:cNvPr>
        <xdr:cNvSpPr/>
      </xdr:nvSpPr>
      <xdr:spPr>
        <a:xfrm>
          <a:off x="7071853" y="973668"/>
          <a:ext cx="1518165" cy="98703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5EB22E6-F259-4B27-BF3B-8D5A2FA2ED00}" type="TxLink">
            <a:rPr lang="en-US" sz="28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</a:rPr>
            <a:pPr algn="ctr"/>
            <a:t>0.010</a:t>
          </a:fld>
          <a:endParaRPr lang="en-US" sz="49600" b="1">
            <a:solidFill>
              <a:srgbClr val="FFFFFF"/>
            </a:solidFill>
          </a:endParaRPr>
        </a:p>
      </xdr:txBody>
    </xdr:sp>
    <xdr:clientData/>
  </xdr:twoCellAnchor>
  <xdr:twoCellAnchor>
    <xdr:from>
      <xdr:col>2</xdr:col>
      <xdr:colOff>296334</xdr:colOff>
      <xdr:row>0</xdr:row>
      <xdr:rowOff>76200</xdr:rowOff>
    </xdr:from>
    <xdr:to>
      <xdr:col>11</xdr:col>
      <xdr:colOff>135467</xdr:colOff>
      <xdr:row>4</xdr:row>
      <xdr:rowOff>16933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E46290E6-66F6-47D1-BD47-EB1A75759EB1}"/>
            </a:ext>
          </a:extLst>
        </xdr:cNvPr>
        <xdr:cNvSpPr txBox="1"/>
      </xdr:nvSpPr>
      <xdr:spPr>
        <a:xfrm>
          <a:off x="1515534" y="76200"/>
          <a:ext cx="5325533" cy="6722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400" b="1">
              <a:solidFill>
                <a:schemeClr val="bg1"/>
              </a:solidFill>
            </a:rPr>
            <a:t>Análisis de seguridad minera</a:t>
          </a:r>
        </a:p>
      </xdr:txBody>
    </xdr:sp>
    <xdr:clientData/>
  </xdr:twoCellAnchor>
  <xdr:twoCellAnchor editAs="oneCell">
    <xdr:from>
      <xdr:col>0</xdr:col>
      <xdr:colOff>241515</xdr:colOff>
      <xdr:row>0</xdr:row>
      <xdr:rowOff>84665</xdr:rowOff>
    </xdr:from>
    <xdr:to>
      <xdr:col>2</xdr:col>
      <xdr:colOff>428645</xdr:colOff>
      <xdr:row>4</xdr:row>
      <xdr:rowOff>169333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819CD937-9DAB-4CAF-9F0B-0647D39B2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515" y="84665"/>
          <a:ext cx="1406330" cy="816188"/>
        </a:xfrm>
        <a:prstGeom prst="rect">
          <a:avLst/>
        </a:prstGeom>
      </xdr:spPr>
    </xdr:pic>
    <xdr:clientData/>
  </xdr:twoCellAnchor>
  <xdr:twoCellAnchor>
    <xdr:from>
      <xdr:col>2</xdr:col>
      <xdr:colOff>355599</xdr:colOff>
      <xdr:row>2</xdr:row>
      <xdr:rowOff>135467</xdr:rowOff>
    </xdr:from>
    <xdr:to>
      <xdr:col>5</xdr:col>
      <xdr:colOff>448732</xdr:colOff>
      <xdr:row>4</xdr:row>
      <xdr:rowOff>59266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8BD62352-C41B-45FD-A108-40C3A89A38CA}"/>
            </a:ext>
          </a:extLst>
        </xdr:cNvPr>
        <xdr:cNvSpPr txBox="1"/>
      </xdr:nvSpPr>
      <xdr:spPr>
        <a:xfrm>
          <a:off x="1574799" y="501227"/>
          <a:ext cx="1921933" cy="289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MSHA · 2000–2025</a:t>
          </a:r>
          <a:endParaRPr lang="es-CL" sz="140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516467</xdr:colOff>
      <xdr:row>5</xdr:row>
      <xdr:rowOff>50801</xdr:rowOff>
    </xdr:from>
    <xdr:to>
      <xdr:col>13</xdr:col>
      <xdr:colOff>556572</xdr:colOff>
      <xdr:row>7</xdr:row>
      <xdr:rowOff>139031</xdr:rowOff>
    </xdr:to>
    <xdr:sp macro="" textlink="Tendencias!F94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AA75BCE4-F627-4B1C-9A0B-CF628A41A843}"/>
            </a:ext>
          </a:extLst>
        </xdr:cNvPr>
        <xdr:cNvSpPr/>
      </xdr:nvSpPr>
      <xdr:spPr>
        <a:xfrm>
          <a:off x="7222067" y="965201"/>
          <a:ext cx="1259305" cy="45399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C566357-D9AA-47B7-87E0-9F9D8FD924CE}" type="TxLink">
            <a:rPr lang="en-US" sz="16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</a:rPr>
            <a:pPr algn="ctr"/>
            <a:t>FIR 2025</a:t>
          </a:fld>
          <a:endParaRPr lang="en-US" sz="2400" b="1">
            <a:solidFill>
              <a:srgbClr val="FFFFFF"/>
            </a:solidFill>
          </a:endParaRPr>
        </a:p>
      </xdr:txBody>
    </xdr:sp>
    <xdr:clientData/>
  </xdr:twoCellAnchor>
  <xdr:twoCellAnchor>
    <xdr:from>
      <xdr:col>0</xdr:col>
      <xdr:colOff>380999</xdr:colOff>
      <xdr:row>5</xdr:row>
      <xdr:rowOff>42333</xdr:rowOff>
    </xdr:from>
    <xdr:to>
      <xdr:col>3</xdr:col>
      <xdr:colOff>595381</xdr:colOff>
      <xdr:row>7</xdr:row>
      <xdr:rowOff>130563</xdr:rowOff>
    </xdr:to>
    <xdr:sp macro="" textlink="AIR_FIR!N10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077933E7-8EE5-4445-BC0B-2D68305D6672}"/>
            </a:ext>
          </a:extLst>
        </xdr:cNvPr>
        <xdr:cNvSpPr/>
      </xdr:nvSpPr>
      <xdr:spPr>
        <a:xfrm>
          <a:off x="380999" y="956733"/>
          <a:ext cx="2043182" cy="45399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46E8F59-DC1A-4ACD-B11B-42C3639ABE0A}" type="TxLink">
            <a:rPr lang="en-US" sz="16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</a:rPr>
            <a:pPr algn="ctr"/>
            <a:t>Total de Muertes</a:t>
          </a:fld>
          <a:endParaRPr lang="es-CL" sz="3600" b="1">
            <a:solidFill>
              <a:srgbClr val="FFFFFF"/>
            </a:solidFill>
          </a:endParaRPr>
        </a:p>
      </xdr:txBody>
    </xdr:sp>
    <xdr:clientData/>
  </xdr:twoCellAnchor>
  <xdr:twoCellAnchor>
    <xdr:from>
      <xdr:col>0</xdr:col>
      <xdr:colOff>364065</xdr:colOff>
      <xdr:row>6</xdr:row>
      <xdr:rowOff>153739</xdr:rowOff>
    </xdr:from>
    <xdr:to>
      <xdr:col>3</xdr:col>
      <xdr:colOff>578447</xdr:colOff>
      <xdr:row>9</xdr:row>
      <xdr:rowOff>55703</xdr:rowOff>
    </xdr:to>
    <xdr:sp macro="" textlink="AIR_FIR!N11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AC9DD2D4-2D2C-4447-BFA3-A507300EE837}"/>
            </a:ext>
          </a:extLst>
        </xdr:cNvPr>
        <xdr:cNvSpPr/>
      </xdr:nvSpPr>
      <xdr:spPr>
        <a:xfrm>
          <a:off x="364065" y="1251019"/>
          <a:ext cx="2043182" cy="45060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F783470-B758-4DA6-9086-B5C16A33138C}" type="TxLink">
            <a:rPr lang="en-US" sz="28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</a:rPr>
            <a:pPr algn="ctr"/>
            <a:t>1182</a:t>
          </a:fld>
          <a:endParaRPr lang="es-CL" sz="6600" b="1">
            <a:solidFill>
              <a:srgbClr val="FFFFFF"/>
            </a:solidFill>
          </a:endParaRPr>
        </a:p>
      </xdr:txBody>
    </xdr:sp>
    <xdr:clientData/>
  </xdr:twoCellAnchor>
  <xdr:twoCellAnchor>
    <xdr:from>
      <xdr:col>0</xdr:col>
      <xdr:colOff>347133</xdr:colOff>
      <xdr:row>8</xdr:row>
      <xdr:rowOff>118534</xdr:rowOff>
    </xdr:from>
    <xdr:to>
      <xdr:col>3</xdr:col>
      <xdr:colOff>561515</xdr:colOff>
      <xdr:row>11</xdr:row>
      <xdr:rowOff>20498</xdr:rowOff>
    </xdr:to>
    <xdr:sp macro="" textlink="AIR_FIR!N12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84DCA1D1-0283-4233-87EF-10ADDCD86599}"/>
            </a:ext>
          </a:extLst>
        </xdr:cNvPr>
        <xdr:cNvSpPr/>
      </xdr:nvSpPr>
      <xdr:spPr>
        <a:xfrm>
          <a:off x="347133" y="1581574"/>
          <a:ext cx="2043182" cy="45060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3DC7E1D-995E-4337-828C-B0498A0B6D74}" type="TxLink">
            <a:rPr lang="en-US" sz="1400" b="1" i="0" u="none" strike="noStrike">
              <a:solidFill>
                <a:srgbClr val="01FF00"/>
              </a:solidFill>
              <a:latin typeface="Calibri"/>
              <a:ea typeface="Calibri"/>
              <a:cs typeface="Calibri"/>
            </a:rPr>
            <a:pPr algn="ctr"/>
            <a:t>▼-59.09% en 25 años</a:t>
          </a:fld>
          <a:endParaRPr lang="es-CL" sz="4800" b="1">
            <a:solidFill>
              <a:srgbClr val="01FF00"/>
            </a:solidFill>
          </a:endParaRPr>
        </a:p>
      </xdr:txBody>
    </xdr:sp>
    <xdr:clientData/>
  </xdr:twoCellAnchor>
  <xdr:twoCellAnchor>
    <xdr:from>
      <xdr:col>4</xdr:col>
      <xdr:colOff>499532</xdr:colOff>
      <xdr:row>5</xdr:row>
      <xdr:rowOff>42334</xdr:rowOff>
    </xdr:from>
    <xdr:to>
      <xdr:col>8</xdr:col>
      <xdr:colOff>104314</xdr:colOff>
      <xdr:row>7</xdr:row>
      <xdr:rowOff>130564</xdr:rowOff>
    </xdr:to>
    <xdr:sp macro="" textlink="AIR_FIR!K10">
      <xdr:nvSpPr>
        <xdr:cNvPr id="25" name="Rectángulo: esquinas redondeadas 24">
          <a:extLst>
            <a:ext uri="{FF2B5EF4-FFF2-40B4-BE49-F238E27FC236}">
              <a16:creationId xmlns:a16="http://schemas.microsoft.com/office/drawing/2014/main" id="{44C357A9-B6B3-42AA-9FD6-A422D2529F08}"/>
            </a:ext>
          </a:extLst>
        </xdr:cNvPr>
        <xdr:cNvSpPr/>
      </xdr:nvSpPr>
      <xdr:spPr>
        <a:xfrm>
          <a:off x="2937932" y="956734"/>
          <a:ext cx="2043182" cy="45399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1300312-8932-4130-B88E-98BD7EC876EF}" type="TxLink">
            <a:rPr lang="en-US" sz="16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</a:rPr>
            <a:pPr algn="ctr"/>
            <a:t>FIR</a:t>
          </a:fld>
          <a:endParaRPr lang="es-CL" sz="4800" b="1">
            <a:solidFill>
              <a:srgbClr val="FFFFFF"/>
            </a:solidFill>
          </a:endParaRPr>
        </a:p>
      </xdr:txBody>
    </xdr:sp>
    <xdr:clientData/>
  </xdr:twoCellAnchor>
  <xdr:twoCellAnchor>
    <xdr:from>
      <xdr:col>4</xdr:col>
      <xdr:colOff>482598</xdr:colOff>
      <xdr:row>6</xdr:row>
      <xdr:rowOff>153740</xdr:rowOff>
    </xdr:from>
    <xdr:to>
      <xdr:col>8</xdr:col>
      <xdr:colOff>87380</xdr:colOff>
      <xdr:row>9</xdr:row>
      <xdr:rowOff>55704</xdr:rowOff>
    </xdr:to>
    <xdr:sp macro="" textlink="AIR_FIR!K11">
      <xdr:nvSpPr>
        <xdr:cNvPr id="26" name="Rectángulo: esquinas redondeadas 25">
          <a:extLst>
            <a:ext uri="{FF2B5EF4-FFF2-40B4-BE49-F238E27FC236}">
              <a16:creationId xmlns:a16="http://schemas.microsoft.com/office/drawing/2014/main" id="{B6EF9671-68E1-471D-ABEF-B84887DA3EA5}"/>
            </a:ext>
          </a:extLst>
        </xdr:cNvPr>
        <xdr:cNvSpPr/>
      </xdr:nvSpPr>
      <xdr:spPr>
        <a:xfrm>
          <a:off x="2920998" y="1251020"/>
          <a:ext cx="2043182" cy="45060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FE98E8F-00EE-4C9F-BD04-A3AC1CB2B77B}" type="TxLink">
            <a:rPr lang="en-US" sz="28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</a:rPr>
            <a:pPr algn="ctr"/>
            <a:t>0.0097</a:t>
          </a:fld>
          <a:endParaRPr lang="en-US" sz="3600" b="1" i="0" u="none" strike="noStrike">
            <a:solidFill>
              <a:srgbClr val="FFFFFF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4</xdr:col>
      <xdr:colOff>423333</xdr:colOff>
      <xdr:row>8</xdr:row>
      <xdr:rowOff>93135</xdr:rowOff>
    </xdr:from>
    <xdr:to>
      <xdr:col>8</xdr:col>
      <xdr:colOff>28115</xdr:colOff>
      <xdr:row>10</xdr:row>
      <xdr:rowOff>181365</xdr:rowOff>
    </xdr:to>
    <xdr:sp macro="" textlink="AIR_FIR!K12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04347995-90F4-4A06-9990-ED70F4C01E0B}"/>
            </a:ext>
          </a:extLst>
        </xdr:cNvPr>
        <xdr:cNvSpPr/>
      </xdr:nvSpPr>
      <xdr:spPr>
        <a:xfrm>
          <a:off x="2861733" y="1556175"/>
          <a:ext cx="2043182" cy="45399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16D4227-827A-434A-AE92-4C6EDF3B4997}" type="TxLink">
            <a:rPr lang="en-US" sz="1400" b="1" i="0" u="none" strike="noStrike">
              <a:solidFill>
                <a:srgbClr val="01FF00"/>
              </a:solidFill>
              <a:latin typeface="Calibri"/>
              <a:ea typeface="Calibri"/>
              <a:cs typeface="Calibri"/>
            </a:rPr>
            <a:pPr algn="ctr"/>
            <a:t>▼-53.9% en 25 años</a:t>
          </a:fld>
          <a:endParaRPr lang="en-US" sz="1800" b="1">
            <a:solidFill>
              <a:srgbClr val="01FF00"/>
            </a:solidFill>
          </a:endParaRPr>
        </a:p>
      </xdr:txBody>
    </xdr:sp>
    <xdr:clientData/>
  </xdr:twoCellAnchor>
  <xdr:twoCellAnchor editAs="oneCell">
    <xdr:from>
      <xdr:col>9</xdr:col>
      <xdr:colOff>42335</xdr:colOff>
      <xdr:row>0</xdr:row>
      <xdr:rowOff>118534</xdr:rowOff>
    </xdr:from>
    <xdr:to>
      <xdr:col>10</xdr:col>
      <xdr:colOff>110068</xdr:colOff>
      <xdr:row>4</xdr:row>
      <xdr:rowOff>50800</xdr:rowOff>
    </xdr:to>
    <xdr:pic>
      <xdr:nvPicPr>
        <xdr:cNvPr id="28" name="Imagen 2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A9E9F7-91E5-4E83-9882-F1CB3E9E6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8735" y="118534"/>
          <a:ext cx="677333" cy="677333"/>
        </a:xfrm>
        <a:prstGeom prst="rect">
          <a:avLst/>
        </a:prstGeom>
      </xdr:spPr>
    </xdr:pic>
    <xdr:clientData/>
  </xdr:twoCellAnchor>
  <xdr:twoCellAnchor>
    <xdr:from>
      <xdr:col>0</xdr:col>
      <xdr:colOff>254000</xdr:colOff>
      <xdr:row>11</xdr:row>
      <xdr:rowOff>8468</xdr:rowOff>
    </xdr:from>
    <xdr:to>
      <xdr:col>10</xdr:col>
      <xdr:colOff>313267</xdr:colOff>
      <xdr:row>27</xdr:row>
      <xdr:rowOff>33867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164B4978-AA00-469A-820E-9A646AB195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321734</xdr:colOff>
      <xdr:row>11</xdr:row>
      <xdr:rowOff>101600</xdr:rowOff>
    </xdr:from>
    <xdr:to>
      <xdr:col>16</xdr:col>
      <xdr:colOff>127000</xdr:colOff>
      <xdr:row>27</xdr:row>
      <xdr:rowOff>25400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1" name="Gráfico 30">
              <a:extLst>
                <a:ext uri="{FF2B5EF4-FFF2-40B4-BE49-F238E27FC236}">
                  <a16:creationId xmlns:a16="http://schemas.microsoft.com/office/drawing/2014/main" id="{79E4063D-5837-4C57-BEC3-7BDD8901EF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98534" y="2113280"/>
              <a:ext cx="4682066" cy="28498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143932</xdr:colOff>
      <xdr:row>0</xdr:row>
      <xdr:rowOff>143933</xdr:rowOff>
    </xdr:from>
    <xdr:to>
      <xdr:col>15</xdr:col>
      <xdr:colOff>571132</xdr:colOff>
      <xdr:row>10</xdr:row>
      <xdr:rowOff>143932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2" name="Año Fiscal 2">
              <a:extLst>
                <a:ext uri="{FF2B5EF4-FFF2-40B4-BE49-F238E27FC236}">
                  <a16:creationId xmlns:a16="http://schemas.microsoft.com/office/drawing/2014/main" id="{EF4AB99B-ADA9-4203-AC51-0FB6279E12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Fiscal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78332" y="143933"/>
              <a:ext cx="1036800" cy="18010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 fLocksWithSheet="0"/>
  </xdr:twoCellAnchor>
  <xdr:twoCellAnchor editAs="oneCell">
    <xdr:from>
      <xdr:col>16</xdr:col>
      <xdr:colOff>194733</xdr:colOff>
      <xdr:row>1</xdr:row>
      <xdr:rowOff>16932</xdr:rowOff>
    </xdr:from>
    <xdr:to>
      <xdr:col>18</xdr:col>
      <xdr:colOff>277091</xdr:colOff>
      <xdr:row>26</xdr:row>
      <xdr:rowOff>41565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3" name="STATES_NAME 2">
              <a:extLst>
                <a:ext uri="{FF2B5EF4-FFF2-40B4-BE49-F238E27FC236}">
                  <a16:creationId xmlns:a16="http://schemas.microsoft.com/office/drawing/2014/main" id="{24E0575F-EE31-4E9B-8180-A680C606EA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S_NAM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48333" y="197040"/>
              <a:ext cx="1314000" cy="46196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 fLocksWithSheet="0"/>
  </xdr:twoCellAnchor>
  <xdr:twoCellAnchor editAs="oneCell">
    <xdr:from>
      <xdr:col>12</xdr:col>
      <xdr:colOff>132864</xdr:colOff>
      <xdr:row>0</xdr:row>
      <xdr:rowOff>101600</xdr:rowOff>
    </xdr:from>
    <xdr:to>
      <xdr:col>13</xdr:col>
      <xdr:colOff>240728</xdr:colOff>
      <xdr:row>3</xdr:row>
      <xdr:rowOff>146540</xdr:rowOff>
    </xdr:to>
    <xdr:pic>
      <xdr:nvPicPr>
        <xdr:cNvPr id="7" name="Imagen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CB42A10-E5A0-400C-BCAE-040AC5249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448064" y="101600"/>
          <a:ext cx="717464" cy="60374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304801</xdr:colOff>
      <xdr:row>0</xdr:row>
      <xdr:rowOff>105509</xdr:rowOff>
    </xdr:from>
    <xdr:to>
      <xdr:col>11</xdr:col>
      <xdr:colOff>417472</xdr:colOff>
      <xdr:row>3</xdr:row>
      <xdr:rowOff>150789</xdr:rowOff>
    </xdr:to>
    <xdr:pic>
      <xdr:nvPicPr>
        <xdr:cNvPr id="12" name="Imagen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0EAD00E-AF41-42E9-BB35-6BEF1A169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400801" y="105509"/>
          <a:ext cx="722271" cy="604080"/>
        </a:xfrm>
        <a:prstGeom prst="rect">
          <a:avLst/>
        </a:prstGeom>
      </xdr:spPr>
    </xdr:pic>
    <xdr:clientData/>
  </xdr:twoCellAnchor>
  <xdr:twoCellAnchor>
    <xdr:from>
      <xdr:col>8</xdr:col>
      <xdr:colOff>499533</xdr:colOff>
      <xdr:row>3</xdr:row>
      <xdr:rowOff>70342</xdr:rowOff>
    </xdr:from>
    <xdr:to>
      <xdr:col>10</xdr:col>
      <xdr:colOff>335410</xdr:colOff>
      <xdr:row>4</xdr:row>
      <xdr:rowOff>83367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D48402B2-49D0-4575-8F94-8F2B71A16C0C}"/>
            </a:ext>
          </a:extLst>
        </xdr:cNvPr>
        <xdr:cNvSpPr txBox="1"/>
      </xdr:nvSpPr>
      <xdr:spPr>
        <a:xfrm>
          <a:off x="5376333" y="629142"/>
          <a:ext cx="1055077" cy="1992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>
              <a:solidFill>
                <a:schemeClr val="bg1"/>
              </a:solidFill>
            </a:rPr>
            <a:t>ACCIDENTES</a:t>
          </a:r>
        </a:p>
      </xdr:txBody>
    </xdr:sp>
    <xdr:clientData/>
  </xdr:twoCellAnchor>
  <xdr:twoCellAnchor>
    <xdr:from>
      <xdr:col>10</xdr:col>
      <xdr:colOff>300242</xdr:colOff>
      <xdr:row>3</xdr:row>
      <xdr:rowOff>76202</xdr:rowOff>
    </xdr:from>
    <xdr:to>
      <xdr:col>11</xdr:col>
      <xdr:colOff>329550</xdr:colOff>
      <xdr:row>4</xdr:row>
      <xdr:rowOff>89227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7BC72884-CFBA-44CC-B652-32DE01727FE1}"/>
            </a:ext>
          </a:extLst>
        </xdr:cNvPr>
        <xdr:cNvSpPr txBox="1"/>
      </xdr:nvSpPr>
      <xdr:spPr>
        <a:xfrm>
          <a:off x="6396242" y="635002"/>
          <a:ext cx="638908" cy="1992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>
              <a:solidFill>
                <a:schemeClr val="bg1"/>
              </a:solidFill>
            </a:rPr>
            <a:t>CAUSAS</a:t>
          </a:r>
        </a:p>
      </xdr:txBody>
    </xdr:sp>
    <xdr:clientData/>
  </xdr:twoCellAnchor>
  <xdr:twoCellAnchor>
    <xdr:from>
      <xdr:col>11</xdr:col>
      <xdr:colOff>499534</xdr:colOff>
      <xdr:row>3</xdr:row>
      <xdr:rowOff>82063</xdr:rowOff>
    </xdr:from>
    <xdr:to>
      <xdr:col>13</xdr:col>
      <xdr:colOff>493672</xdr:colOff>
      <xdr:row>4</xdr:row>
      <xdr:rowOff>95088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EB9248F2-BE64-4D91-8D45-F5F0373D8B79}"/>
            </a:ext>
          </a:extLst>
        </xdr:cNvPr>
        <xdr:cNvSpPr txBox="1"/>
      </xdr:nvSpPr>
      <xdr:spPr>
        <a:xfrm>
          <a:off x="7205134" y="640863"/>
          <a:ext cx="1213338" cy="1992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>
              <a:solidFill>
                <a:schemeClr val="bg1"/>
              </a:solidFill>
            </a:rPr>
            <a:t>TIPOS</a:t>
          </a:r>
          <a:r>
            <a:rPr lang="es-CL" sz="1100" baseline="0">
              <a:solidFill>
                <a:schemeClr val="bg1"/>
              </a:solidFill>
            </a:rPr>
            <a:t> DE MINAS</a:t>
          </a:r>
          <a:endParaRPr lang="es-CL" sz="1100">
            <a:solidFill>
              <a:schemeClr val="bg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9</xdr:row>
          <xdr:rowOff>27709</xdr:rowOff>
        </xdr:from>
        <xdr:to>
          <xdr:col>11</xdr:col>
          <xdr:colOff>259080</xdr:colOff>
          <xdr:row>10</xdr:row>
          <xdr:rowOff>35329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22196282-58F1-D727-28C0-06B3009C019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ndencias!$E$96" spid="_x0000_s3165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5257800" y="1648691"/>
              <a:ext cx="1706880" cy="18772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505690</xdr:colOff>
          <xdr:row>9</xdr:row>
          <xdr:rowOff>62346</xdr:rowOff>
        </xdr:from>
        <xdr:to>
          <xdr:col>13</xdr:col>
          <xdr:colOff>526473</xdr:colOff>
          <xdr:row>10</xdr:row>
          <xdr:rowOff>34980</xdr:rowOff>
        </xdr:to>
        <xdr:pic>
          <xdr:nvPicPr>
            <xdr:cNvPr id="35" name="Imagen 34">
              <a:extLst>
                <a:ext uri="{FF2B5EF4-FFF2-40B4-BE49-F238E27FC236}">
                  <a16:creationId xmlns:a16="http://schemas.microsoft.com/office/drawing/2014/main" id="{3D1E098A-58D1-7189-93F7-70F70C99F12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ndencias!$F$96" spid="_x0000_s3166"/>
                </a:ext>
              </a:extLst>
            </xdr:cNvPicPr>
          </xdr:nvPicPr>
          <xdr:blipFill>
            <a:blip xmlns:r="http://schemas.openxmlformats.org/officeDocument/2006/relationships" r:embed="rId11"/>
            <a:srcRect/>
            <a:stretch>
              <a:fillRect/>
            </a:stretch>
          </xdr:blipFill>
          <xdr:spPr bwMode="auto">
            <a:xfrm>
              <a:off x="7211290" y="1683328"/>
              <a:ext cx="1239983" cy="15274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145627</xdr:colOff>
      <xdr:row>18</xdr:row>
      <xdr:rowOff>86781</xdr:rowOff>
    </xdr:from>
    <xdr:to>
      <xdr:col>8</xdr:col>
      <xdr:colOff>460027</xdr:colOff>
      <xdr:row>31</xdr:row>
      <xdr:rowOff>114299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90227DA7-8196-4230-B1F2-A7B0462B353D}"/>
            </a:ext>
          </a:extLst>
        </xdr:cNvPr>
        <xdr:cNvSpPr/>
      </xdr:nvSpPr>
      <xdr:spPr>
        <a:xfrm>
          <a:off x="145627" y="3344331"/>
          <a:ext cx="5191200" cy="2380193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548082</xdr:colOff>
      <xdr:row>16</xdr:row>
      <xdr:rowOff>26255</xdr:rowOff>
    </xdr:from>
    <xdr:to>
      <xdr:col>21</xdr:col>
      <xdr:colOff>108858</xdr:colOff>
      <xdr:row>23</xdr:row>
      <xdr:rowOff>119742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EA1333A5-FF32-48E3-A581-32DE2583F326}"/>
            </a:ext>
          </a:extLst>
        </xdr:cNvPr>
        <xdr:cNvSpPr/>
      </xdr:nvSpPr>
      <xdr:spPr>
        <a:xfrm>
          <a:off x="10911282" y="2987169"/>
          <a:ext cx="1999176" cy="1388887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145627</xdr:colOff>
      <xdr:row>0</xdr:row>
      <xdr:rowOff>112295</xdr:rowOff>
    </xdr:from>
    <xdr:to>
      <xdr:col>13</xdr:col>
      <xdr:colOff>468086</xdr:colOff>
      <xdr:row>4</xdr:row>
      <xdr:rowOff>108685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1B738A5D-9BC0-4D07-AEBE-8391B20489CB}"/>
            </a:ext>
          </a:extLst>
        </xdr:cNvPr>
        <xdr:cNvSpPr/>
      </xdr:nvSpPr>
      <xdr:spPr>
        <a:xfrm>
          <a:off x="145627" y="112295"/>
          <a:ext cx="8247259" cy="720290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145627</xdr:colOff>
      <xdr:row>5</xdr:row>
      <xdr:rowOff>60725</xdr:rowOff>
    </xdr:from>
    <xdr:to>
      <xdr:col>8</xdr:col>
      <xdr:colOff>460027</xdr:colOff>
      <xdr:row>17</xdr:row>
      <xdr:rowOff>38225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C121752A-7669-4090-A33D-5367D49B9A47}"/>
            </a:ext>
          </a:extLst>
        </xdr:cNvPr>
        <xdr:cNvSpPr/>
      </xdr:nvSpPr>
      <xdr:spPr>
        <a:xfrm>
          <a:off x="145627" y="965600"/>
          <a:ext cx="5191200" cy="2149200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548081</xdr:colOff>
      <xdr:row>24</xdr:row>
      <xdr:rowOff>108857</xdr:rowOff>
    </xdr:from>
    <xdr:to>
      <xdr:col>21</xdr:col>
      <xdr:colOff>130629</xdr:colOff>
      <xdr:row>32</xdr:row>
      <xdr:rowOff>21770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79FAD721-68B2-4D93-9CC5-27987FFAF82F}"/>
            </a:ext>
          </a:extLst>
        </xdr:cNvPr>
        <xdr:cNvSpPr/>
      </xdr:nvSpPr>
      <xdr:spPr>
        <a:xfrm>
          <a:off x="10911281" y="4550228"/>
          <a:ext cx="2020948" cy="1393371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21</xdr:col>
      <xdr:colOff>267003</xdr:colOff>
      <xdr:row>0</xdr:row>
      <xdr:rowOff>112293</xdr:rowOff>
    </xdr:from>
    <xdr:to>
      <xdr:col>24</xdr:col>
      <xdr:colOff>172811</xdr:colOff>
      <xdr:row>32</xdr:row>
      <xdr:rowOff>76199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5C7D9546-EDFE-46F5-B984-33EE31394EDD}"/>
            </a:ext>
          </a:extLst>
        </xdr:cNvPr>
        <xdr:cNvSpPr/>
      </xdr:nvSpPr>
      <xdr:spPr>
        <a:xfrm>
          <a:off x="13068603" y="112293"/>
          <a:ext cx="1734608" cy="5885735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>
            <a:solidFill>
              <a:schemeClr val="bg1"/>
            </a:solidFill>
          </a:endParaRPr>
        </a:p>
        <a:p>
          <a:pPr algn="ctr"/>
          <a:endParaRPr lang="en-US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296334</xdr:colOff>
      <xdr:row>0</xdr:row>
      <xdr:rowOff>76200</xdr:rowOff>
    </xdr:from>
    <xdr:to>
      <xdr:col>11</xdr:col>
      <xdr:colOff>135467</xdr:colOff>
      <xdr:row>4</xdr:row>
      <xdr:rowOff>16933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FD04839F-2891-4498-ACD4-5EC064A8804D}"/>
            </a:ext>
          </a:extLst>
        </xdr:cNvPr>
        <xdr:cNvSpPr txBox="1"/>
      </xdr:nvSpPr>
      <xdr:spPr>
        <a:xfrm>
          <a:off x="1515534" y="76200"/>
          <a:ext cx="5325533" cy="6722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400" b="1">
              <a:solidFill>
                <a:schemeClr val="bg1"/>
              </a:solidFill>
            </a:rPr>
            <a:t>Análisis de seguridad minera</a:t>
          </a:r>
        </a:p>
      </xdr:txBody>
    </xdr:sp>
    <xdr:clientData/>
  </xdr:twoCellAnchor>
  <xdr:twoCellAnchor editAs="oneCell">
    <xdr:from>
      <xdr:col>0</xdr:col>
      <xdr:colOff>241515</xdr:colOff>
      <xdr:row>0</xdr:row>
      <xdr:rowOff>84665</xdr:rowOff>
    </xdr:from>
    <xdr:to>
      <xdr:col>2</xdr:col>
      <xdr:colOff>428645</xdr:colOff>
      <xdr:row>4</xdr:row>
      <xdr:rowOff>169333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4CF1FD0D-AB36-4130-88AD-7BE598BC7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515" y="84665"/>
          <a:ext cx="1406330" cy="816188"/>
        </a:xfrm>
        <a:prstGeom prst="rect">
          <a:avLst/>
        </a:prstGeom>
      </xdr:spPr>
    </xdr:pic>
    <xdr:clientData/>
  </xdr:twoCellAnchor>
  <xdr:twoCellAnchor>
    <xdr:from>
      <xdr:col>2</xdr:col>
      <xdr:colOff>355599</xdr:colOff>
      <xdr:row>2</xdr:row>
      <xdr:rowOff>135467</xdr:rowOff>
    </xdr:from>
    <xdr:to>
      <xdr:col>5</xdr:col>
      <xdr:colOff>448732</xdr:colOff>
      <xdr:row>4</xdr:row>
      <xdr:rowOff>59266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719A78FE-4952-4182-BC89-BC9DAF1932AA}"/>
            </a:ext>
          </a:extLst>
        </xdr:cNvPr>
        <xdr:cNvSpPr txBox="1"/>
      </xdr:nvSpPr>
      <xdr:spPr>
        <a:xfrm>
          <a:off x="1574799" y="501227"/>
          <a:ext cx="1921933" cy="289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MSHA · 2000–2025</a:t>
          </a:r>
          <a:endParaRPr lang="es-CL" sz="14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9</xdr:col>
      <xdr:colOff>115359</xdr:colOff>
      <xdr:row>0</xdr:row>
      <xdr:rowOff>102054</xdr:rowOff>
    </xdr:from>
    <xdr:to>
      <xdr:col>10</xdr:col>
      <xdr:colOff>183092</xdr:colOff>
      <xdr:row>4</xdr:row>
      <xdr:rowOff>34320</xdr:rowOff>
    </xdr:to>
    <xdr:pic>
      <xdr:nvPicPr>
        <xdr:cNvPr id="24" name="Imagen 2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DCDAED-FAE4-401E-854A-69ED45326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01759" y="102054"/>
          <a:ext cx="677333" cy="672495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6</xdr:row>
      <xdr:rowOff>108857</xdr:rowOff>
    </xdr:from>
    <xdr:to>
      <xdr:col>8</xdr:col>
      <xdr:colOff>533400</xdr:colOff>
      <xdr:row>17</xdr:row>
      <xdr:rowOff>104775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F1042BD3-B56D-4B6A-A595-C6E0111D7E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18</xdr:row>
      <xdr:rowOff>85725</xdr:rowOff>
    </xdr:from>
    <xdr:to>
      <xdr:col>8</xdr:col>
      <xdr:colOff>428625</xdr:colOff>
      <xdr:row>31</xdr:row>
      <xdr:rowOff>9525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68BFAB55-8C60-4B39-A5AF-0C882AFA0A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95250</xdr:colOff>
      <xdr:row>5</xdr:row>
      <xdr:rowOff>60725</xdr:rowOff>
    </xdr:from>
    <xdr:to>
      <xdr:col>17</xdr:col>
      <xdr:colOff>409650</xdr:colOff>
      <xdr:row>17</xdr:row>
      <xdr:rowOff>38225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EA5F8262-0D81-4DDC-A50D-64759723D4A4}"/>
            </a:ext>
          </a:extLst>
        </xdr:cNvPr>
        <xdr:cNvSpPr/>
      </xdr:nvSpPr>
      <xdr:spPr>
        <a:xfrm>
          <a:off x="5581650" y="965600"/>
          <a:ext cx="5191200" cy="2149200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9</xdr:col>
      <xdr:colOff>219074</xdr:colOff>
      <xdr:row>5</xdr:row>
      <xdr:rowOff>9525</xdr:rowOff>
    </xdr:from>
    <xdr:to>
      <xdr:col>17</xdr:col>
      <xdr:colOff>171450</xdr:colOff>
      <xdr:row>18</xdr:row>
      <xdr:rowOff>19050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D61C2C3B-732B-43C2-B251-855F99351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47625</xdr:colOff>
      <xdr:row>18</xdr:row>
      <xdr:rowOff>143931</xdr:rowOff>
    </xdr:from>
    <xdr:to>
      <xdr:col>17</xdr:col>
      <xdr:colOff>362025</xdr:colOff>
      <xdr:row>31</xdr:row>
      <xdr:rowOff>171449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B66A22E5-A5A8-4A4F-BF06-ED90935A4979}"/>
            </a:ext>
          </a:extLst>
        </xdr:cNvPr>
        <xdr:cNvSpPr/>
      </xdr:nvSpPr>
      <xdr:spPr>
        <a:xfrm>
          <a:off x="5534025" y="3401481"/>
          <a:ext cx="5191200" cy="2380193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9</xdr:col>
      <xdr:colOff>9525</xdr:colOff>
      <xdr:row>18</xdr:row>
      <xdr:rowOff>57150</xdr:rowOff>
    </xdr:from>
    <xdr:to>
      <xdr:col>17</xdr:col>
      <xdr:colOff>352425</xdr:colOff>
      <xdr:row>32</xdr:row>
      <xdr:rowOff>104775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04CD9D2D-EED9-4844-B826-EAA10138AB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19050</xdr:colOff>
      <xdr:row>0</xdr:row>
      <xdr:rowOff>112295</xdr:rowOff>
    </xdr:from>
    <xdr:to>
      <xdr:col>17</xdr:col>
      <xdr:colOff>400050</xdr:colOff>
      <xdr:row>4</xdr:row>
      <xdr:rowOff>140870</xdr:rowOff>
    </xdr:to>
    <xdr:sp macro="" textlink="">
      <xdr:nvSpPr>
        <xdr:cNvPr id="37" name="Rectángulo: esquinas redondeadas 36">
          <a:extLst>
            <a:ext uri="{FF2B5EF4-FFF2-40B4-BE49-F238E27FC236}">
              <a16:creationId xmlns:a16="http://schemas.microsoft.com/office/drawing/2014/main" id="{F45814D2-5C88-4BD2-8650-ADB72CEDCCD9}"/>
            </a:ext>
          </a:extLst>
        </xdr:cNvPr>
        <xdr:cNvSpPr/>
      </xdr:nvSpPr>
      <xdr:spPr>
        <a:xfrm>
          <a:off x="8553450" y="112295"/>
          <a:ext cx="2209800" cy="752475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>
            <a:solidFill>
              <a:schemeClr val="bg1"/>
            </a:solidFill>
          </a:endParaRPr>
        </a:p>
        <a:p>
          <a:pPr algn="ctr"/>
          <a:endParaRPr lang="en-US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21</xdr:col>
      <xdr:colOff>393246</xdr:colOff>
      <xdr:row>1</xdr:row>
      <xdr:rowOff>76200</xdr:rowOff>
    </xdr:from>
    <xdr:to>
      <xdr:col>24</xdr:col>
      <xdr:colOff>65315</xdr:colOff>
      <xdr:row>31</xdr:row>
      <xdr:rowOff>54429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9" name="Fiscal_Year 2">
              <a:extLst>
                <a:ext uri="{FF2B5EF4-FFF2-40B4-BE49-F238E27FC236}">
                  <a16:creationId xmlns:a16="http://schemas.microsoft.com/office/drawing/2014/main" id="{8AB496E6-460A-4ED8-A2F2-CACE2ABF61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scal_Year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94846" y="262467"/>
              <a:ext cx="1500869" cy="55662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 fLocksWithSheet="0"/>
  </xdr:twoCellAnchor>
  <xdr:twoCellAnchor>
    <xdr:from>
      <xdr:col>17</xdr:col>
      <xdr:colOff>568492</xdr:colOff>
      <xdr:row>0</xdr:row>
      <xdr:rowOff>112294</xdr:rowOff>
    </xdr:from>
    <xdr:to>
      <xdr:col>21</xdr:col>
      <xdr:colOff>114300</xdr:colOff>
      <xdr:row>15</xdr:row>
      <xdr:rowOff>65314</xdr:rowOff>
    </xdr:to>
    <xdr:sp macro="" textlink="">
      <xdr:nvSpPr>
        <xdr:cNvPr id="40" name="Rectángulo: esquinas redondeadas 39">
          <a:extLst>
            <a:ext uri="{FF2B5EF4-FFF2-40B4-BE49-F238E27FC236}">
              <a16:creationId xmlns:a16="http://schemas.microsoft.com/office/drawing/2014/main" id="{8EBF4E12-D8E8-4471-B04A-657416BBAB41}"/>
            </a:ext>
          </a:extLst>
        </xdr:cNvPr>
        <xdr:cNvSpPr/>
      </xdr:nvSpPr>
      <xdr:spPr>
        <a:xfrm>
          <a:off x="10931692" y="112294"/>
          <a:ext cx="1984208" cy="2728877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18</xdr:col>
      <xdr:colOff>17687</xdr:colOff>
      <xdr:row>2</xdr:row>
      <xdr:rowOff>23133</xdr:rowOff>
    </xdr:from>
    <xdr:to>
      <xdr:col>20</xdr:col>
      <xdr:colOff>601133</xdr:colOff>
      <xdr:row>13</xdr:row>
      <xdr:rowOff>13608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1" name="DEGREE_INJURY 2">
              <a:extLst>
                <a:ext uri="{FF2B5EF4-FFF2-40B4-BE49-F238E27FC236}">
                  <a16:creationId xmlns:a16="http://schemas.microsoft.com/office/drawing/2014/main" id="{B7C14601-34E4-4393-8DA6-F4D67C92A9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GREE_INJURY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90488" y="395666"/>
              <a:ext cx="1876426" cy="20394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 fLocksWithSheet="0"/>
  </xdr:twoCellAnchor>
  <xdr:twoCellAnchor editAs="oneCell">
    <xdr:from>
      <xdr:col>17</xdr:col>
      <xdr:colOff>602509</xdr:colOff>
      <xdr:row>16</xdr:row>
      <xdr:rowOff>133893</xdr:rowOff>
    </xdr:from>
    <xdr:to>
      <xdr:col>21</xdr:col>
      <xdr:colOff>86254</xdr:colOff>
      <xdr:row>23</xdr:row>
      <xdr:rowOff>21772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IMARY_CANVASS 1">
              <a:extLst>
                <a:ext uri="{FF2B5EF4-FFF2-40B4-BE49-F238E27FC236}">
                  <a16:creationId xmlns:a16="http://schemas.microsoft.com/office/drawing/2014/main" id="{4D3739D3-29B0-4E22-A792-E623A60949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IMARY_CANVAS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65709" y="3114160"/>
              <a:ext cx="1922145" cy="11917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 fLocksWithSheet="0"/>
  </xdr:twoCellAnchor>
  <xdr:twoCellAnchor editAs="oneCell">
    <xdr:from>
      <xdr:col>18</xdr:col>
      <xdr:colOff>115932</xdr:colOff>
      <xdr:row>25</xdr:row>
      <xdr:rowOff>39462</xdr:rowOff>
    </xdr:from>
    <xdr:to>
      <xdr:col>20</xdr:col>
      <xdr:colOff>529317</xdr:colOff>
      <xdr:row>31</xdr:row>
      <xdr:rowOff>144238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CURRENT_MINE_TYPE 1">
              <a:extLst>
                <a:ext uri="{FF2B5EF4-FFF2-40B4-BE49-F238E27FC236}">
                  <a16:creationId xmlns:a16="http://schemas.microsoft.com/office/drawing/2014/main" id="{D35B6B8C-0436-4F9A-BFFA-0CD023F372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RRENT_MINE_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88732" y="4696129"/>
              <a:ext cx="1632585" cy="12223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 fLocksWithSheet="0"/>
  </xdr:twoCellAnchor>
  <xdr:twoCellAnchor>
    <xdr:from>
      <xdr:col>14</xdr:col>
      <xdr:colOff>489857</xdr:colOff>
      <xdr:row>1</xdr:row>
      <xdr:rowOff>76200</xdr:rowOff>
    </xdr:from>
    <xdr:to>
      <xdr:col>16</xdr:col>
      <xdr:colOff>522514</xdr:colOff>
      <xdr:row>3</xdr:row>
      <xdr:rowOff>152401</xdr:rowOff>
    </xdr:to>
    <xdr:sp macro="" textlink="Graf_Causa!C69">
      <xdr:nvSpPr>
        <xdr:cNvPr id="19" name="CuadroTexto 18">
          <a:extLst>
            <a:ext uri="{FF2B5EF4-FFF2-40B4-BE49-F238E27FC236}">
              <a16:creationId xmlns:a16="http://schemas.microsoft.com/office/drawing/2014/main" id="{0E2987B8-76E8-2495-17E6-4263A782C43E}"/>
            </a:ext>
          </a:extLst>
        </xdr:cNvPr>
        <xdr:cNvSpPr txBox="1"/>
      </xdr:nvSpPr>
      <xdr:spPr>
        <a:xfrm>
          <a:off x="9024257" y="261257"/>
          <a:ext cx="1251857" cy="446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E6D5465-5883-4F1E-B7FD-C0BB531BD299}" type="TxLink">
            <a:rPr lang="en-US" sz="2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39.874</a:t>
          </a:fld>
          <a:endParaRPr lang="es-CL" sz="66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391886</xdr:colOff>
      <xdr:row>0</xdr:row>
      <xdr:rowOff>65315</xdr:rowOff>
    </xdr:from>
    <xdr:to>
      <xdr:col>17</xdr:col>
      <xdr:colOff>239486</xdr:colOff>
      <xdr:row>2</xdr:row>
      <xdr:rowOff>10886</xdr:rowOff>
    </xdr:to>
    <xdr:sp macro="" textlink="Graf_Causa!C68">
      <xdr:nvSpPr>
        <xdr:cNvPr id="8" name="CuadroTexto 7">
          <a:extLst>
            <a:ext uri="{FF2B5EF4-FFF2-40B4-BE49-F238E27FC236}">
              <a16:creationId xmlns:a16="http://schemas.microsoft.com/office/drawing/2014/main" id="{E37C9696-4F2D-41A7-79C8-FFAF714F98BC}"/>
            </a:ext>
          </a:extLst>
        </xdr:cNvPr>
        <xdr:cNvSpPr txBox="1"/>
      </xdr:nvSpPr>
      <xdr:spPr>
        <a:xfrm>
          <a:off x="8926286" y="65315"/>
          <a:ext cx="1676400" cy="3156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6BF16A8-3580-4783-A852-0225F3D7CEB8}" type="TxLink">
            <a:rPr lang="en-US" sz="1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Dias Perdidos Prom.</a:t>
          </a:fld>
          <a:endParaRPr lang="es-CL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163285</xdr:colOff>
      <xdr:row>3</xdr:row>
      <xdr:rowOff>10886</xdr:rowOff>
    </xdr:from>
    <xdr:to>
      <xdr:col>17</xdr:col>
      <xdr:colOff>272142</xdr:colOff>
      <xdr:row>4</xdr:row>
      <xdr:rowOff>141514</xdr:rowOff>
    </xdr:to>
    <xdr:sp macro="" textlink="Graf_Causa!C70">
      <xdr:nvSpPr>
        <xdr:cNvPr id="12" name="CuadroTexto 11">
          <a:extLst>
            <a:ext uri="{FF2B5EF4-FFF2-40B4-BE49-F238E27FC236}">
              <a16:creationId xmlns:a16="http://schemas.microsoft.com/office/drawing/2014/main" id="{F2C5ECE8-0B86-4729-B31C-8054F748624E}"/>
            </a:ext>
          </a:extLst>
        </xdr:cNvPr>
        <xdr:cNvSpPr txBox="1"/>
      </xdr:nvSpPr>
      <xdr:spPr>
        <a:xfrm>
          <a:off x="8697685" y="566057"/>
          <a:ext cx="1937657" cy="3156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F25B4FE-E2A4-4B8B-BDA8-E30FC83288C2}" type="TxLink">
            <a:rPr lang="en-US" sz="14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Por Evento con Lesión</a:t>
          </a:fld>
          <a:endParaRPr lang="es-CL" sz="18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12</xdr:col>
      <xdr:colOff>101417</xdr:colOff>
      <xdr:row>0</xdr:row>
      <xdr:rowOff>97972</xdr:rowOff>
    </xdr:from>
    <xdr:to>
      <xdr:col>13</xdr:col>
      <xdr:colOff>209281</xdr:colOff>
      <xdr:row>3</xdr:row>
      <xdr:rowOff>146541</xdr:rowOff>
    </xdr:to>
    <xdr:pic>
      <xdr:nvPicPr>
        <xdr:cNvPr id="13" name="Imagen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5E52C97-418F-4D25-9F2A-0F11F0533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416617" y="97972"/>
          <a:ext cx="717464" cy="603740"/>
        </a:xfrm>
        <a:prstGeom prst="rect">
          <a:avLst/>
        </a:prstGeom>
      </xdr:spPr>
    </xdr:pic>
    <xdr:clientData/>
  </xdr:twoCellAnchor>
  <xdr:twoCellAnchor>
    <xdr:from>
      <xdr:col>8</xdr:col>
      <xdr:colOff>587829</xdr:colOff>
      <xdr:row>3</xdr:row>
      <xdr:rowOff>70343</xdr:rowOff>
    </xdr:from>
    <xdr:to>
      <xdr:col>10</xdr:col>
      <xdr:colOff>423706</xdr:colOff>
      <xdr:row>4</xdr:row>
      <xdr:rowOff>84577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463CAFB-FF8C-444B-944A-0E0C633577D8}"/>
            </a:ext>
          </a:extLst>
        </xdr:cNvPr>
        <xdr:cNvSpPr txBox="1"/>
      </xdr:nvSpPr>
      <xdr:spPr>
        <a:xfrm>
          <a:off x="5464629" y="625514"/>
          <a:ext cx="1055077" cy="1992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>
              <a:solidFill>
                <a:schemeClr val="bg1"/>
              </a:solidFill>
            </a:rPr>
            <a:t>ACCIDENTES</a:t>
          </a:r>
        </a:p>
      </xdr:txBody>
    </xdr:sp>
    <xdr:clientData/>
  </xdr:twoCellAnchor>
  <xdr:twoCellAnchor>
    <xdr:from>
      <xdr:col>11</xdr:col>
      <xdr:colOff>468087</xdr:colOff>
      <xdr:row>3</xdr:row>
      <xdr:rowOff>82064</xdr:rowOff>
    </xdr:from>
    <xdr:to>
      <xdr:col>13</xdr:col>
      <xdr:colOff>462225</xdr:colOff>
      <xdr:row>4</xdr:row>
      <xdr:rowOff>96298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CC8F0BC4-E64C-4921-A790-4631B711445F}"/>
            </a:ext>
          </a:extLst>
        </xdr:cNvPr>
        <xdr:cNvSpPr txBox="1"/>
      </xdr:nvSpPr>
      <xdr:spPr>
        <a:xfrm>
          <a:off x="7173687" y="637235"/>
          <a:ext cx="1213338" cy="1992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>
              <a:solidFill>
                <a:schemeClr val="bg1"/>
              </a:solidFill>
            </a:rPr>
            <a:t>TIPOS</a:t>
          </a:r>
          <a:r>
            <a:rPr lang="es-CL" sz="1100" baseline="0">
              <a:solidFill>
                <a:schemeClr val="bg1"/>
              </a:solidFill>
            </a:rPr>
            <a:t> DE MINAS</a:t>
          </a:r>
          <a:endParaRPr lang="es-CL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544285</xdr:colOff>
      <xdr:row>5</xdr:row>
      <xdr:rowOff>54428</xdr:rowOff>
    </xdr:from>
    <xdr:to>
      <xdr:col>8</xdr:col>
      <xdr:colOff>163286</xdr:colOff>
      <xdr:row>8</xdr:row>
      <xdr:rowOff>87086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191FDCC6-063E-2908-8C11-2135DB7F5881}"/>
            </a:ext>
          </a:extLst>
        </xdr:cNvPr>
        <xdr:cNvSpPr txBox="1"/>
      </xdr:nvSpPr>
      <xdr:spPr>
        <a:xfrm>
          <a:off x="544285" y="979714"/>
          <a:ext cx="4495801" cy="5878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>
            <a:defRPr sz="1800" b="1" i="0" u="none" strike="noStrike" kern="1200" spc="0" baseline="0">
              <a:solidFill>
                <a:sysClr val="window" lastClr="FFFFFF"/>
              </a:solidFill>
              <a:latin typeface="+mn-lt"/>
              <a:ea typeface="+mn-ea"/>
              <a:cs typeface="+mn-cs"/>
            </a:defRPr>
          </a:pPr>
          <a:r>
            <a:rPr lang="es-CL" sz="1800" b="1" i="0" u="none" strike="noStrike" cap="all" baseline="0">
              <a:solidFill>
                <a:schemeClr val="bg1"/>
              </a:solidFill>
              <a:effectLst/>
            </a:rPr>
            <a:t>Top 5 Tipos de Accidente por Frecuencia</a:t>
          </a:r>
          <a:endParaRPr lang="en-US" sz="1800" b="1">
            <a:solidFill>
              <a:schemeClr val="bg1"/>
            </a:solidFill>
          </a:endParaRPr>
        </a:p>
        <a:p>
          <a:endParaRPr lang="es-CL" sz="1100"/>
        </a:p>
      </xdr:txBody>
    </xdr:sp>
    <xdr:clientData/>
  </xdr:twoCellAnchor>
  <xdr:twoCellAnchor editAs="oneCell">
    <xdr:from>
      <xdr:col>10</xdr:col>
      <xdr:colOff>397933</xdr:colOff>
      <xdr:row>0</xdr:row>
      <xdr:rowOff>110067</xdr:rowOff>
    </xdr:from>
    <xdr:to>
      <xdr:col>11</xdr:col>
      <xdr:colOff>313267</xdr:colOff>
      <xdr:row>3</xdr:row>
      <xdr:rowOff>151271</xdr:rowOff>
    </xdr:to>
    <xdr:pic>
      <xdr:nvPicPr>
        <xdr:cNvPr id="17" name="Imagen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1CC6F48-4A95-428F-B82D-0ACE30649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93933" y="110067"/>
          <a:ext cx="524934" cy="600004"/>
        </a:xfrm>
        <a:prstGeom prst="rect">
          <a:avLst/>
        </a:prstGeom>
      </xdr:spPr>
    </xdr:pic>
    <xdr:clientData/>
  </xdr:twoCellAnchor>
  <xdr:twoCellAnchor>
    <xdr:from>
      <xdr:col>10</xdr:col>
      <xdr:colOff>194733</xdr:colOff>
      <xdr:row>3</xdr:row>
      <xdr:rowOff>84667</xdr:rowOff>
    </xdr:from>
    <xdr:to>
      <xdr:col>12</xdr:col>
      <xdr:colOff>30610</xdr:colOff>
      <xdr:row>4</xdr:row>
      <xdr:rowOff>96093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896961C4-C1AC-44B2-A68B-2E70C9EF75F2}"/>
            </a:ext>
          </a:extLst>
        </xdr:cNvPr>
        <xdr:cNvSpPr txBox="1"/>
      </xdr:nvSpPr>
      <xdr:spPr>
        <a:xfrm>
          <a:off x="6290733" y="643467"/>
          <a:ext cx="1055077" cy="1976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>
              <a:solidFill>
                <a:schemeClr val="bg1"/>
              </a:solidFill>
            </a:rPr>
            <a:t>FATALIDADES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145626</xdr:colOff>
      <xdr:row>18</xdr:row>
      <xdr:rowOff>86782</xdr:rowOff>
    </xdr:from>
    <xdr:to>
      <xdr:col>17</xdr:col>
      <xdr:colOff>370114</xdr:colOff>
      <xdr:row>27</xdr:row>
      <xdr:rowOff>141514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B5D0E5DA-413C-4530-90F8-40EFBC5061F7}"/>
            </a:ext>
          </a:extLst>
        </xdr:cNvPr>
        <xdr:cNvSpPr/>
      </xdr:nvSpPr>
      <xdr:spPr>
        <a:xfrm>
          <a:off x="145626" y="3417811"/>
          <a:ext cx="10587688" cy="1720246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23</xdr:col>
      <xdr:colOff>489856</xdr:colOff>
      <xdr:row>0</xdr:row>
      <xdr:rowOff>112294</xdr:rowOff>
    </xdr:from>
    <xdr:to>
      <xdr:col>30</xdr:col>
      <xdr:colOff>32657</xdr:colOff>
      <xdr:row>27</xdr:row>
      <xdr:rowOff>108857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88C44823-1E93-463D-AF30-C8E49CA71CD9}"/>
            </a:ext>
          </a:extLst>
        </xdr:cNvPr>
        <xdr:cNvSpPr/>
      </xdr:nvSpPr>
      <xdr:spPr>
        <a:xfrm>
          <a:off x="14510656" y="112294"/>
          <a:ext cx="3810001" cy="4993106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145627</xdr:colOff>
      <xdr:row>0</xdr:row>
      <xdr:rowOff>112294</xdr:rowOff>
    </xdr:from>
    <xdr:to>
      <xdr:col>13</xdr:col>
      <xdr:colOff>468086</xdr:colOff>
      <xdr:row>4</xdr:row>
      <xdr:rowOff>108684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24F666B8-EE5C-493F-8294-C2C6BA750D28}"/>
            </a:ext>
          </a:extLst>
        </xdr:cNvPr>
        <xdr:cNvSpPr/>
      </xdr:nvSpPr>
      <xdr:spPr>
        <a:xfrm>
          <a:off x="145627" y="112294"/>
          <a:ext cx="8247259" cy="736619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145627</xdr:colOff>
      <xdr:row>5</xdr:row>
      <xdr:rowOff>60725</xdr:rowOff>
    </xdr:from>
    <xdr:to>
      <xdr:col>8</xdr:col>
      <xdr:colOff>460027</xdr:colOff>
      <xdr:row>17</xdr:row>
      <xdr:rowOff>38225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3DAE3920-98F9-4D62-A530-0E0362067B86}"/>
            </a:ext>
          </a:extLst>
        </xdr:cNvPr>
        <xdr:cNvSpPr/>
      </xdr:nvSpPr>
      <xdr:spPr>
        <a:xfrm>
          <a:off x="145627" y="975125"/>
          <a:ext cx="5191200" cy="2172060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14</xdr:col>
      <xdr:colOff>243569</xdr:colOff>
      <xdr:row>28</xdr:row>
      <xdr:rowOff>78617</xdr:rowOff>
    </xdr:from>
    <xdr:to>
      <xdr:col>30</xdr:col>
      <xdr:colOff>43543</xdr:colOff>
      <xdr:row>40</xdr:row>
      <xdr:rowOff>24188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155F7E16-6183-4AA3-B8A3-25602D1ED97F}"/>
            </a:ext>
          </a:extLst>
        </xdr:cNvPr>
        <xdr:cNvSpPr/>
      </xdr:nvSpPr>
      <xdr:spPr>
        <a:xfrm>
          <a:off x="8777969" y="5260217"/>
          <a:ext cx="9553574" cy="2166257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30</xdr:col>
      <xdr:colOff>408517</xdr:colOff>
      <xdr:row>0</xdr:row>
      <xdr:rowOff>112294</xdr:rowOff>
    </xdr:from>
    <xdr:to>
      <xdr:col>33</xdr:col>
      <xdr:colOff>587827</xdr:colOff>
      <xdr:row>39</xdr:row>
      <xdr:rowOff>14322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1B2794B4-465B-4CE7-B670-8C36C8F4B249}"/>
            </a:ext>
          </a:extLst>
        </xdr:cNvPr>
        <xdr:cNvSpPr/>
      </xdr:nvSpPr>
      <xdr:spPr>
        <a:xfrm>
          <a:off x="18696517" y="112294"/>
          <a:ext cx="2008110" cy="7119257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>
            <a:solidFill>
              <a:schemeClr val="bg1"/>
            </a:solidFill>
          </a:endParaRPr>
        </a:p>
        <a:p>
          <a:pPr algn="ctr"/>
          <a:endParaRPr lang="en-US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296334</xdr:colOff>
      <xdr:row>0</xdr:row>
      <xdr:rowOff>76200</xdr:rowOff>
    </xdr:from>
    <xdr:to>
      <xdr:col>11</xdr:col>
      <xdr:colOff>135467</xdr:colOff>
      <xdr:row>4</xdr:row>
      <xdr:rowOff>16933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CAB8A5B0-0D96-42DD-BAD2-AF2FDDD32310}"/>
            </a:ext>
          </a:extLst>
        </xdr:cNvPr>
        <xdr:cNvSpPr txBox="1"/>
      </xdr:nvSpPr>
      <xdr:spPr>
        <a:xfrm>
          <a:off x="1515534" y="76200"/>
          <a:ext cx="5325533" cy="6722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400" b="1">
              <a:solidFill>
                <a:schemeClr val="bg1"/>
              </a:solidFill>
            </a:rPr>
            <a:t>Análisis de seguridad minera</a:t>
          </a:r>
        </a:p>
      </xdr:txBody>
    </xdr:sp>
    <xdr:clientData/>
  </xdr:twoCellAnchor>
  <xdr:twoCellAnchor editAs="oneCell">
    <xdr:from>
      <xdr:col>0</xdr:col>
      <xdr:colOff>241515</xdr:colOff>
      <xdr:row>0</xdr:row>
      <xdr:rowOff>84665</xdr:rowOff>
    </xdr:from>
    <xdr:to>
      <xdr:col>2</xdr:col>
      <xdr:colOff>428645</xdr:colOff>
      <xdr:row>4</xdr:row>
      <xdr:rowOff>169333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E4C9054-A5DC-4BA9-A851-C88C64539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515" y="84665"/>
          <a:ext cx="1406330" cy="816188"/>
        </a:xfrm>
        <a:prstGeom prst="rect">
          <a:avLst/>
        </a:prstGeom>
      </xdr:spPr>
    </xdr:pic>
    <xdr:clientData/>
  </xdr:twoCellAnchor>
  <xdr:twoCellAnchor>
    <xdr:from>
      <xdr:col>2</xdr:col>
      <xdr:colOff>355599</xdr:colOff>
      <xdr:row>2</xdr:row>
      <xdr:rowOff>135467</xdr:rowOff>
    </xdr:from>
    <xdr:to>
      <xdr:col>5</xdr:col>
      <xdr:colOff>448732</xdr:colOff>
      <xdr:row>4</xdr:row>
      <xdr:rowOff>59266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60BF945B-9F58-4B0F-B5D2-C38EBA7C3379}"/>
            </a:ext>
          </a:extLst>
        </xdr:cNvPr>
        <xdr:cNvSpPr txBox="1"/>
      </xdr:nvSpPr>
      <xdr:spPr>
        <a:xfrm>
          <a:off x="1574799" y="501227"/>
          <a:ext cx="1921933" cy="289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MSHA · 2000–2025</a:t>
          </a:r>
          <a:endParaRPr lang="es-CL" sz="14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10</xdr:col>
      <xdr:colOff>452816</xdr:colOff>
      <xdr:row>0</xdr:row>
      <xdr:rowOff>58511</xdr:rowOff>
    </xdr:from>
    <xdr:to>
      <xdr:col>11</xdr:col>
      <xdr:colOff>520549</xdr:colOff>
      <xdr:row>3</xdr:row>
      <xdr:rowOff>175835</xdr:rowOff>
    </xdr:to>
    <xdr:pic>
      <xdr:nvPicPr>
        <xdr:cNvPr id="11" name="Imagen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110C717-BC54-4DB7-BEBF-D6F267A1F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48816" y="58511"/>
          <a:ext cx="677333" cy="672495"/>
        </a:xfrm>
        <a:prstGeom prst="rect">
          <a:avLst/>
        </a:prstGeom>
      </xdr:spPr>
    </xdr:pic>
    <xdr:clientData/>
  </xdr:twoCellAnchor>
  <xdr:twoCellAnchor>
    <xdr:from>
      <xdr:col>9</xdr:col>
      <xdr:colOff>95250</xdr:colOff>
      <xdr:row>5</xdr:row>
      <xdr:rowOff>60725</xdr:rowOff>
    </xdr:from>
    <xdr:to>
      <xdr:col>17</xdr:col>
      <xdr:colOff>409650</xdr:colOff>
      <xdr:row>17</xdr:row>
      <xdr:rowOff>38225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9B6CEE6F-78CF-4C3C-B7F7-430EDD1A5037}"/>
            </a:ext>
          </a:extLst>
        </xdr:cNvPr>
        <xdr:cNvSpPr/>
      </xdr:nvSpPr>
      <xdr:spPr>
        <a:xfrm>
          <a:off x="5581650" y="975125"/>
          <a:ext cx="5191200" cy="2172060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178254</xdr:colOff>
      <xdr:row>28</xdr:row>
      <xdr:rowOff>78617</xdr:rowOff>
    </xdr:from>
    <xdr:to>
      <xdr:col>13</xdr:col>
      <xdr:colOff>533399</xdr:colOff>
      <xdr:row>39</xdr:row>
      <xdr:rowOff>174171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3B107BEB-BDE6-46EB-BAE9-662A91252BFA}"/>
            </a:ext>
          </a:extLst>
        </xdr:cNvPr>
        <xdr:cNvSpPr/>
      </xdr:nvSpPr>
      <xdr:spPr>
        <a:xfrm>
          <a:off x="178254" y="5260217"/>
          <a:ext cx="8279945" cy="2131183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14</xdr:col>
      <xdr:colOff>19050</xdr:colOff>
      <xdr:row>0</xdr:row>
      <xdr:rowOff>112294</xdr:rowOff>
    </xdr:from>
    <xdr:to>
      <xdr:col>17</xdr:col>
      <xdr:colOff>400050</xdr:colOff>
      <xdr:row>4</xdr:row>
      <xdr:rowOff>140869</xdr:rowOff>
    </xdr:to>
    <xdr:sp macro="" textlink="">
      <xdr:nvSpPr>
        <xdr:cNvPr id="18" name="Rectángulo: esquinas redondeadas 17">
          <a:extLst>
            <a:ext uri="{FF2B5EF4-FFF2-40B4-BE49-F238E27FC236}">
              <a16:creationId xmlns:a16="http://schemas.microsoft.com/office/drawing/2014/main" id="{66ADFA37-E1E2-46A9-9913-F080D9CAF5E4}"/>
            </a:ext>
          </a:extLst>
        </xdr:cNvPr>
        <xdr:cNvSpPr/>
      </xdr:nvSpPr>
      <xdr:spPr>
        <a:xfrm>
          <a:off x="8553450" y="112294"/>
          <a:ext cx="2209800" cy="768804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>
            <a:solidFill>
              <a:schemeClr val="bg1"/>
            </a:solidFill>
          </a:endParaRPr>
        </a:p>
        <a:p>
          <a:pPr algn="ctr"/>
          <a:endParaRPr lang="en-US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524948</xdr:colOff>
      <xdr:row>0</xdr:row>
      <xdr:rowOff>101408</xdr:rowOff>
    </xdr:from>
    <xdr:to>
      <xdr:col>23</xdr:col>
      <xdr:colOff>217713</xdr:colOff>
      <xdr:row>27</xdr:row>
      <xdr:rowOff>65314</xdr:rowOff>
    </xdr:to>
    <xdr:sp macro="" textlink="">
      <xdr:nvSpPr>
        <xdr:cNvPr id="20" name="Rectángulo: esquinas redondeadas 19">
          <a:extLst>
            <a:ext uri="{FF2B5EF4-FFF2-40B4-BE49-F238E27FC236}">
              <a16:creationId xmlns:a16="http://schemas.microsoft.com/office/drawing/2014/main" id="{7506EA8D-54DA-4D61-A9BE-459CFEFD9B16}"/>
            </a:ext>
          </a:extLst>
        </xdr:cNvPr>
        <xdr:cNvSpPr/>
      </xdr:nvSpPr>
      <xdr:spPr>
        <a:xfrm>
          <a:off x="10888148" y="101408"/>
          <a:ext cx="3350365" cy="4960449"/>
        </a:xfrm>
        <a:prstGeom prst="roundRect">
          <a:avLst/>
        </a:prstGeom>
        <a:solidFill>
          <a:srgbClr val="24305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9</xdr:col>
      <xdr:colOff>113788</xdr:colOff>
      <xdr:row>0</xdr:row>
      <xdr:rowOff>106441</xdr:rowOff>
    </xdr:from>
    <xdr:to>
      <xdr:col>9</xdr:col>
      <xdr:colOff>549972</xdr:colOff>
      <xdr:row>3</xdr:row>
      <xdr:rowOff>156070</xdr:rowOff>
    </xdr:to>
    <xdr:pic>
      <xdr:nvPicPr>
        <xdr:cNvPr id="28" name="Imagen 2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E7F192D-C060-48CB-B94C-D03E65ADF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00188" y="106441"/>
          <a:ext cx="436184" cy="598269"/>
        </a:xfrm>
        <a:prstGeom prst="rect">
          <a:avLst/>
        </a:prstGeom>
      </xdr:spPr>
    </xdr:pic>
    <xdr:clientData/>
  </xdr:twoCellAnchor>
  <xdr:twoCellAnchor editAs="oneCell">
    <xdr:from>
      <xdr:col>12</xdr:col>
      <xdr:colOff>175383</xdr:colOff>
      <xdr:row>0</xdr:row>
      <xdr:rowOff>101881</xdr:rowOff>
    </xdr:from>
    <xdr:to>
      <xdr:col>13</xdr:col>
      <xdr:colOff>288054</xdr:colOff>
      <xdr:row>3</xdr:row>
      <xdr:rowOff>150790</xdr:rowOff>
    </xdr:to>
    <xdr:pic>
      <xdr:nvPicPr>
        <xdr:cNvPr id="29" name="Imagen 2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CEE5A9B-241A-4F2E-B7D3-8B14B3786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490583" y="101881"/>
          <a:ext cx="722271" cy="604080"/>
        </a:xfrm>
        <a:prstGeom prst="rect">
          <a:avLst/>
        </a:prstGeom>
      </xdr:spPr>
    </xdr:pic>
    <xdr:clientData/>
  </xdr:twoCellAnchor>
  <xdr:twoCellAnchor>
    <xdr:from>
      <xdr:col>8</xdr:col>
      <xdr:colOff>468086</xdr:colOff>
      <xdr:row>3</xdr:row>
      <xdr:rowOff>70343</xdr:rowOff>
    </xdr:from>
    <xdr:to>
      <xdr:col>10</xdr:col>
      <xdr:colOff>303963</xdr:colOff>
      <xdr:row>4</xdr:row>
      <xdr:rowOff>84577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2B2FC02F-FD6D-4AF3-9C0F-421FCFB39B14}"/>
            </a:ext>
          </a:extLst>
        </xdr:cNvPr>
        <xdr:cNvSpPr txBox="1"/>
      </xdr:nvSpPr>
      <xdr:spPr>
        <a:xfrm>
          <a:off x="5344886" y="618983"/>
          <a:ext cx="1055077" cy="1971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>
              <a:solidFill>
                <a:schemeClr val="bg1"/>
              </a:solidFill>
            </a:rPr>
            <a:t>FATALIDADES</a:t>
          </a:r>
        </a:p>
      </xdr:txBody>
    </xdr:sp>
    <xdr:clientData/>
  </xdr:twoCellAnchor>
  <xdr:twoCellAnchor>
    <xdr:from>
      <xdr:col>12</xdr:col>
      <xdr:colOff>170824</xdr:colOff>
      <xdr:row>3</xdr:row>
      <xdr:rowOff>76203</xdr:rowOff>
    </xdr:from>
    <xdr:to>
      <xdr:col>13</xdr:col>
      <xdr:colOff>200132</xdr:colOff>
      <xdr:row>4</xdr:row>
      <xdr:rowOff>90437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FD3B8573-2F35-428E-95C9-85537B51B0F9}"/>
            </a:ext>
          </a:extLst>
        </xdr:cNvPr>
        <xdr:cNvSpPr txBox="1"/>
      </xdr:nvSpPr>
      <xdr:spPr>
        <a:xfrm>
          <a:off x="7486024" y="631374"/>
          <a:ext cx="638908" cy="1992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>
              <a:solidFill>
                <a:schemeClr val="bg1"/>
              </a:solidFill>
            </a:rPr>
            <a:t>CAUSAS</a:t>
          </a:r>
        </a:p>
      </xdr:txBody>
    </xdr:sp>
    <xdr:clientData/>
  </xdr:twoCellAnchor>
  <xdr:twoCellAnchor>
    <xdr:from>
      <xdr:col>10</xdr:col>
      <xdr:colOff>326574</xdr:colOff>
      <xdr:row>3</xdr:row>
      <xdr:rowOff>71178</xdr:rowOff>
    </xdr:from>
    <xdr:to>
      <xdr:col>12</xdr:col>
      <xdr:colOff>320712</xdr:colOff>
      <xdr:row>4</xdr:row>
      <xdr:rowOff>85412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122D9182-7516-4A0C-96B8-71D73B8786CD}"/>
            </a:ext>
          </a:extLst>
        </xdr:cNvPr>
        <xdr:cNvSpPr txBox="1"/>
      </xdr:nvSpPr>
      <xdr:spPr>
        <a:xfrm>
          <a:off x="6422574" y="626349"/>
          <a:ext cx="1213338" cy="1992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>
              <a:solidFill>
                <a:schemeClr val="bg1"/>
              </a:solidFill>
            </a:rPr>
            <a:t>ACCIDENTES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130628</xdr:colOff>
          <xdr:row>19</xdr:row>
          <xdr:rowOff>87085</xdr:rowOff>
        </xdr:from>
        <xdr:to>
          <xdr:col>16</xdr:col>
          <xdr:colOff>65314</xdr:colOff>
          <xdr:row>27</xdr:row>
          <xdr:rowOff>8708</xdr:rowOff>
        </xdr:to>
        <xdr:pic>
          <xdr:nvPicPr>
            <xdr:cNvPr id="40" name="Imagen 39">
              <a:extLst>
                <a:ext uri="{FF2B5EF4-FFF2-40B4-BE49-F238E27FC236}">
                  <a16:creationId xmlns:a16="http://schemas.microsoft.com/office/drawing/2014/main" id="{54342D96-3B22-FADE-5181-0D917DD50E4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Graf_comp!$K$113:$P$118" spid="_x0000_s12478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740228" y="3603171"/>
              <a:ext cx="9078686" cy="14020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424542</xdr:colOff>
          <xdr:row>29</xdr:row>
          <xdr:rowOff>141515</xdr:rowOff>
        </xdr:from>
        <xdr:to>
          <xdr:col>13</xdr:col>
          <xdr:colOff>228599</xdr:colOff>
          <xdr:row>38</xdr:row>
          <xdr:rowOff>57024</xdr:rowOff>
        </xdr:to>
        <xdr:pic>
          <xdr:nvPicPr>
            <xdr:cNvPr id="41" name="Imagen 40">
              <a:extLst>
                <a:ext uri="{FF2B5EF4-FFF2-40B4-BE49-F238E27FC236}">
                  <a16:creationId xmlns:a16="http://schemas.microsoft.com/office/drawing/2014/main" id="{DE50E2D8-268B-80A8-E048-95A55815103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Graf_comp!$H$136:$K$141" spid="_x0000_s12479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424542" y="5508172"/>
              <a:ext cx="7728857" cy="158102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0</xdr:col>
      <xdr:colOff>151562</xdr:colOff>
      <xdr:row>4</xdr:row>
      <xdr:rowOff>180870</xdr:rowOff>
    </xdr:from>
    <xdr:to>
      <xdr:col>10</xdr:col>
      <xdr:colOff>97134</xdr:colOff>
      <xdr:row>17</xdr:row>
      <xdr:rowOff>61127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6A3337DF-868F-48AA-AED5-0A89CAFCE2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125604</xdr:colOff>
      <xdr:row>5</xdr:row>
      <xdr:rowOff>16748</xdr:rowOff>
    </xdr:from>
    <xdr:to>
      <xdr:col>18</xdr:col>
      <xdr:colOff>192593</xdr:colOff>
      <xdr:row>17</xdr:row>
      <xdr:rowOff>66989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A9857C63-623A-4F98-AD4B-C086023740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468085</xdr:colOff>
      <xdr:row>2</xdr:row>
      <xdr:rowOff>119743</xdr:rowOff>
    </xdr:from>
    <xdr:to>
      <xdr:col>25</xdr:col>
      <xdr:colOff>348343</xdr:colOff>
      <xdr:row>25</xdr:row>
      <xdr:rowOff>0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7E56050F-ED09-4F45-BA1E-18FF9CA244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24</xdr:col>
      <xdr:colOff>337456</xdr:colOff>
      <xdr:row>2</xdr:row>
      <xdr:rowOff>21772</xdr:rowOff>
    </xdr:from>
    <xdr:to>
      <xdr:col>29</xdr:col>
      <xdr:colOff>380999</xdr:colOff>
      <xdr:row>26</xdr:row>
      <xdr:rowOff>32657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5" name="Gráfico 44">
              <a:extLst>
                <a:ext uri="{FF2B5EF4-FFF2-40B4-BE49-F238E27FC236}">
                  <a16:creationId xmlns:a16="http://schemas.microsoft.com/office/drawing/2014/main" id="{519C49AB-AEFB-4237-B1CC-32B3BADB5A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67856" y="387532"/>
              <a:ext cx="3091543" cy="44000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15</xdr:col>
      <xdr:colOff>43542</xdr:colOff>
      <xdr:row>1</xdr:row>
      <xdr:rowOff>21771</xdr:rowOff>
    </xdr:from>
    <xdr:to>
      <xdr:col>18</xdr:col>
      <xdr:colOff>108857</xdr:colOff>
      <xdr:row>4</xdr:row>
      <xdr:rowOff>141513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DFC4BD49-E9A2-F2D6-8DBC-A46EE1F5D976}"/>
            </a:ext>
          </a:extLst>
        </xdr:cNvPr>
        <xdr:cNvSpPr txBox="1"/>
      </xdr:nvSpPr>
      <xdr:spPr>
        <a:xfrm>
          <a:off x="9187542" y="206828"/>
          <a:ext cx="1894115" cy="6749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>
              <a:solidFill>
                <a:schemeClr val="bg1"/>
              </a:solidFill>
            </a:rPr>
            <a:t>Más peligrosa es mineria en Carbon</a:t>
          </a:r>
        </a:p>
      </xdr:txBody>
    </xdr:sp>
    <xdr:clientData/>
  </xdr:twoCellAnchor>
  <xdr:twoCellAnchor editAs="oneCell">
    <xdr:from>
      <xdr:col>14</xdr:col>
      <xdr:colOff>43543</xdr:colOff>
      <xdr:row>1</xdr:row>
      <xdr:rowOff>54430</xdr:rowOff>
    </xdr:from>
    <xdr:to>
      <xdr:col>15</xdr:col>
      <xdr:colOff>85230</xdr:colOff>
      <xdr:row>3</xdr:row>
      <xdr:rowOff>130630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8641DBC6-3B7C-2635-A4C3-0A19D27D1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77943" y="239487"/>
          <a:ext cx="651287" cy="44631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555171</xdr:colOff>
          <xdr:row>29</xdr:row>
          <xdr:rowOff>87086</xdr:rowOff>
        </xdr:from>
        <xdr:to>
          <xdr:col>28</xdr:col>
          <xdr:colOff>119744</xdr:colOff>
          <xdr:row>39</xdr:row>
          <xdr:rowOff>32658</xdr:rowOff>
        </xdr:to>
        <xdr:pic>
          <xdr:nvPicPr>
            <xdr:cNvPr id="50" name="Imagen 49">
              <a:extLst>
                <a:ext uri="{FF2B5EF4-FFF2-40B4-BE49-F238E27FC236}">
                  <a16:creationId xmlns:a16="http://schemas.microsoft.com/office/drawing/2014/main" id="{E65C9B50-A6C6-B766-C26C-41138999EB3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Graf_comp!$S$125:$V$130" spid="_x0000_s12480"/>
                </a:ext>
              </a:extLst>
            </xdr:cNvPicPr>
          </xdr:nvPicPr>
          <xdr:blipFill>
            <a:blip xmlns:r="http://schemas.openxmlformats.org/officeDocument/2006/relationships" r:embed="rId15"/>
            <a:srcRect/>
            <a:stretch>
              <a:fillRect/>
            </a:stretch>
          </xdr:blipFill>
          <xdr:spPr bwMode="auto">
            <a:xfrm>
              <a:off x="9699171" y="5453743"/>
              <a:ext cx="7489373" cy="179614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30</xdr:col>
      <xdr:colOff>478972</xdr:colOff>
      <xdr:row>13</xdr:row>
      <xdr:rowOff>97971</xdr:rowOff>
    </xdr:from>
    <xdr:to>
      <xdr:col>33</xdr:col>
      <xdr:colOff>478972</xdr:colOff>
      <xdr:row>38</xdr:row>
      <xdr:rowOff>21771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1" name="Año Fiscal 3">
              <a:extLst>
                <a:ext uri="{FF2B5EF4-FFF2-40B4-BE49-F238E27FC236}">
                  <a16:creationId xmlns:a16="http://schemas.microsoft.com/office/drawing/2014/main" id="{80D3F19E-3C11-41E6-8A8C-C5F05530B9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Fiscal 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766972" y="2503714"/>
              <a:ext cx="1828800" cy="45502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 fLocksWithSheet="0"/>
  </xdr:twoCellAnchor>
  <xdr:twoCellAnchor editAs="oneCell">
    <xdr:from>
      <xdr:col>30</xdr:col>
      <xdr:colOff>446314</xdr:colOff>
      <xdr:row>1</xdr:row>
      <xdr:rowOff>87087</xdr:rowOff>
    </xdr:from>
    <xdr:to>
      <xdr:col>33</xdr:col>
      <xdr:colOff>446314</xdr:colOff>
      <xdr:row>12</xdr:row>
      <xdr:rowOff>97972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DEGREE_INJURY 1">
              <a:extLst>
                <a:ext uri="{FF2B5EF4-FFF2-40B4-BE49-F238E27FC236}">
                  <a16:creationId xmlns:a16="http://schemas.microsoft.com/office/drawing/2014/main" id="{16A76D48-5D16-4D8B-A8F0-AC4FE3DFB7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GREE_INJU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734314" y="272144"/>
              <a:ext cx="1828800" cy="20465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1082040</xdr:colOff>
      <xdr:row>9</xdr:row>
      <xdr:rowOff>114300</xdr:rowOff>
    </xdr:from>
    <xdr:to>
      <xdr:col>10</xdr:col>
      <xdr:colOff>876300</xdr:colOff>
      <xdr:row>29</xdr:row>
      <xdr:rowOff>22860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C9BCCBD-4B7B-A31C-BAED-5B8054B326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891540</xdr:colOff>
      <xdr:row>40</xdr:row>
      <xdr:rowOff>15240</xdr:rowOff>
    </xdr:from>
    <xdr:to>
      <xdr:col>10</xdr:col>
      <xdr:colOff>495300</xdr:colOff>
      <xdr:row>57</xdr:row>
      <xdr:rowOff>22860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AE523F5-4496-9301-8085-893BDA60B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807720</xdr:colOff>
      <xdr:row>58</xdr:row>
      <xdr:rowOff>19050</xdr:rowOff>
    </xdr:from>
    <xdr:to>
      <xdr:col>12</xdr:col>
      <xdr:colOff>99060</xdr:colOff>
      <xdr:row>75</xdr:row>
      <xdr:rowOff>167640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A199992-FB2F-CABA-1055-6E0648418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205740</xdr:colOff>
      <xdr:row>78</xdr:row>
      <xdr:rowOff>41910</xdr:rowOff>
    </xdr:from>
    <xdr:to>
      <xdr:col>10</xdr:col>
      <xdr:colOff>1325880</xdr:colOff>
      <xdr:row>95</xdr:row>
      <xdr:rowOff>129540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CC7278DF-0549-1DB5-259B-518F27FF40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05500" y="14306550"/>
              <a:ext cx="5836920" cy="31965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213360</xdr:colOff>
      <xdr:row>114</xdr:row>
      <xdr:rowOff>106680</xdr:rowOff>
    </xdr:from>
    <xdr:to>
      <xdr:col>7</xdr:col>
      <xdr:colOff>1226820</xdr:colOff>
      <xdr:row>126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DEGREE_INJURY">
              <a:extLst>
                <a:ext uri="{FF2B5EF4-FFF2-40B4-BE49-F238E27FC236}">
                  <a16:creationId xmlns:a16="http://schemas.microsoft.com/office/drawing/2014/main" id="{15AFD67E-DF6D-84AC-2017-240E60180F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GREE_INJU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13120" y="2115312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0</xdr:row>
      <xdr:rowOff>91440</xdr:rowOff>
    </xdr:from>
    <xdr:to>
      <xdr:col>9</xdr:col>
      <xdr:colOff>586740</xdr:colOff>
      <xdr:row>15</xdr:row>
      <xdr:rowOff>129540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AB26C3F-B4BD-F482-7F15-7F14BF1F7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163830</xdr:colOff>
      <xdr:row>16</xdr:row>
      <xdr:rowOff>60960</xdr:rowOff>
    </xdr:from>
    <xdr:to>
      <xdr:col>9</xdr:col>
      <xdr:colOff>563880</xdr:colOff>
      <xdr:row>31</xdr:row>
      <xdr:rowOff>60960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2AEB61C-F156-2745-5619-CA58C6CE3A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316230</xdr:colOff>
      <xdr:row>31</xdr:row>
      <xdr:rowOff>114300</xdr:rowOff>
    </xdr:from>
    <xdr:to>
      <xdr:col>9</xdr:col>
      <xdr:colOff>121920</xdr:colOff>
      <xdr:row>45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8BD5721-D8FA-CF98-02F6-FE7D86D44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95250</xdr:colOff>
      <xdr:row>45</xdr:row>
      <xdr:rowOff>121920</xdr:rowOff>
    </xdr:from>
    <xdr:to>
      <xdr:col>7</xdr:col>
      <xdr:colOff>704850</xdr:colOff>
      <xdr:row>60</xdr:row>
      <xdr:rowOff>121920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B5ECB31-6EC3-6BCF-1206-431EFEF9F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1074420</xdr:colOff>
      <xdr:row>9</xdr:row>
      <xdr:rowOff>137160</xdr:rowOff>
    </xdr:from>
    <xdr:to>
      <xdr:col>5</xdr:col>
      <xdr:colOff>1356360</xdr:colOff>
      <xdr:row>30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EE3601C-075E-E38E-29B8-923218307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632460</xdr:colOff>
      <xdr:row>34</xdr:row>
      <xdr:rowOff>125730</xdr:rowOff>
    </xdr:from>
    <xdr:to>
      <xdr:col>7</xdr:col>
      <xdr:colOff>922020</xdr:colOff>
      <xdr:row>50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FF5CA26-041A-6D6D-CB1A-52586FA5E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457200</xdr:colOff>
      <xdr:row>67</xdr:row>
      <xdr:rowOff>125730</xdr:rowOff>
    </xdr:from>
    <xdr:to>
      <xdr:col>8</xdr:col>
      <xdr:colOff>327660</xdr:colOff>
      <xdr:row>86</xdr:row>
      <xdr:rowOff>137160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ED395B1-C14F-AE60-E3FB-7F64794A5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830580</xdr:colOff>
      <xdr:row>2</xdr:row>
      <xdr:rowOff>160020</xdr:rowOff>
    </xdr:from>
    <xdr:to>
      <xdr:col>8</xdr:col>
      <xdr:colOff>220980</xdr:colOff>
      <xdr:row>21</xdr:row>
      <xdr:rowOff>160020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A2173D87-D947-64D2-6164-34B9A4DC08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83780" y="525780"/>
              <a:ext cx="5318760" cy="3474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7</xdr:col>
      <xdr:colOff>38100</xdr:colOff>
      <xdr:row>60</xdr:row>
      <xdr:rowOff>11430</xdr:rowOff>
    </xdr:from>
    <xdr:to>
      <xdr:col>12</xdr:col>
      <xdr:colOff>647700</xdr:colOff>
      <xdr:row>75</xdr:row>
      <xdr:rowOff>11430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19E70A98-03AE-BDD8-C43B-F0B2074E0C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92940" y="109842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129540</xdr:colOff>
      <xdr:row>17</xdr:row>
      <xdr:rowOff>38100</xdr:rowOff>
    </xdr:from>
    <xdr:to>
      <xdr:col>6</xdr:col>
      <xdr:colOff>2004060</xdr:colOff>
      <xdr:row>37</xdr:row>
      <xdr:rowOff>91440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B63EE3D-6F1A-4049-B869-8E8FD3A250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7</xdr:row>
      <xdr:rowOff>0</xdr:rowOff>
    </xdr:from>
    <xdr:to>
      <xdr:col>9</xdr:col>
      <xdr:colOff>7620</xdr:colOff>
      <xdr:row>10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505F58-3367-A24E-EEFD-AB62B7990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1920" y="1280160"/>
          <a:ext cx="1478280" cy="739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io valenzuela" refreshedDate="46164.64511597222" backgroundQuery="1" createdVersion="8" refreshedVersion="8" minRefreshableVersion="3" recordCount="0" supportSubquery="1" supportAdvancedDrill="1" xr:uid="{313A8431-74DF-4BEE-9B68-09C5F74C656D}">
  <cacheSource type="external" connectionId="8"/>
  <cacheFields count="1">
    <cacheField name="[Measures].[Total fatality]" caption="Total fatality" numFmtId="0" hierarchy="68" level="32767"/>
  </cacheFields>
  <cacheHierarchies count="107">
    <cacheHierarchy uniqueName="[Accidents].[MINE_ID]" caption="MINE_ID" attribute="1" defaultMemberUniqueName="[Accidents].[MINE_ID].[All]" allUniqueName="[Accidents].[MINE_ID].[All]" dimensionUniqueName="[Accidents]" displayFolder="" count="0" memberValueDatatype="130" unbalanced="0"/>
    <cacheHierarchy uniqueName="[Accidents].[DOCUMENT_NO]" caption="DOCUMENT_NO" attribute="1" defaultMemberUniqueName="[Accidents].[DOCUMENT_NO].[All]" allUniqueName="[Accidents].[DOCUMENT_NO].[All]" dimensionUniqueName="[Accidents]" displayFolder="" count="0" memberValueDatatype="130" unbalanced="0"/>
    <cacheHierarchy uniqueName="[Accidents].[TOT_EXPER]" caption="TOT_EXPER" attribute="1" defaultMemberUniqueName="[Accidents].[TOT_EXPER].[All]" allUniqueName="[Accidents].[TOT_EXPER].[All]" dimensionUniqueName="[Accidents]" displayFolder="" count="0" memberValueDatatype="5" unbalanced="0"/>
    <cacheHierarchy uniqueName="[Accidents].[MINE_EXPER]" caption="MINE_EXPER" attribute="1" defaultMemberUniqueName="[Accidents].[MINE_EXPER].[All]" allUniqueName="[Accidents].[MINE_EXPER].[All]" dimensionUniqueName="[Accidents]" displayFolder="" count="0" memberValueDatatype="5" unbalanced="0"/>
    <cacheHierarchy uniqueName="[Accidents].[JOB_EXPER]" caption="JOB_EXPER" attribute="1" defaultMemberUniqueName="[Accidents].[JOB_EXPER].[All]" allUniqueName="[Accidents].[JOB_EXPER].[All]" dimensionUniqueName="[Accidents]" displayFolder="" count="0" memberValueDatatype="5" unbalanced="0"/>
    <cacheHierarchy uniqueName="[Accidents].[SCHEDULE_CHARGE]" caption="SCHEDULE_CHARGE" attribute="1" defaultMemberUniqueName="[Accidents].[SCHEDULE_CHARGE].[All]" allUniqueName="[Accidents].[SCHEDULE_CHARGE].[All]" dimensionUniqueName="[Accidents]" displayFolder="" count="0" memberValueDatatype="20" unbalanced="0"/>
    <cacheHierarchy uniqueName="[Accidents].[DAYS_RESTRICT]" caption="DAYS_RESTRICT" attribute="1" defaultMemberUniqueName="[Accidents].[DAYS_RESTRICT].[All]" allUniqueName="[Accidents].[DAYS_RESTRICT].[All]" dimensionUniqueName="[Accidents]" displayFolder="" count="0" memberValueDatatype="20" unbalanced="0"/>
    <cacheHierarchy uniqueName="[Accidents].[DAYS_LOST]" caption="DAYS_LOST" attribute="1" defaultMemberUniqueName="[Accidents].[DAYS_LOST].[All]" allUniqueName="[Accidents].[DAYS_LOST].[All]" dimensionUniqueName="[Accidents]" displayFolder="" count="0" memberValueDatatype="20" unbalanced="0"/>
    <cacheHierarchy uniqueName="[Accidents].[FISCAL_YEAR]" caption="FISCAL_YEAR" attribute="1" defaultMemberUniqueName="[Accidents].[FISCAL_YEAR].[All]" allUniqueName="[Accidents].[FISCAL_YEAR].[All]" dimensionUniqueName="[Accidents]" displayFolder="" count="0" memberValueDatatype="20" unbalanced="0"/>
    <cacheHierarchy uniqueName="[Accidents].[DATE]" caption="DATE" attribute="1" time="1" defaultMemberUniqueName="[Accidents].[DATE].[All]" allUniqueName="[Accidents].[DATE].[All]" dimensionUniqueName="[Accidents]" displayFolder="" count="0" memberValueDatatype="7" unbalanced="0"/>
    <cacheHierarchy uniqueName="[Accidents].[Experiencia]" caption="Experiencia" attribute="1" defaultMemberUniqueName="[Accidents].[Experiencia].[All]" allUniqueName="[Accidents].[Experiencia].[All]" dimensionUniqueName="[Accidents]" displayFolder="" count="0" memberValueDatatype="130" unbalanced="0"/>
    <cacheHierarchy uniqueName="[Accidents].[DATE (año)]" caption="DATE (año)" attribute="1" defaultMemberUniqueName="[Accidents].[DATE (año)].[All]" allUniqueName="[Accidents].[DATE (año)].[All]" dimensionUniqueName="[Accidents]" displayFolder="" count="0" memberValueDatatype="130" unbalanced="0"/>
    <cacheHierarchy uniqueName="[Accidents].[DATE (trimestre)]" caption="DATE (trimestre)" attribute="1" defaultMemberUniqueName="[Accidents].[DATE (trimestre)].[All]" allUniqueName="[Accidents].[DATE (trimestre)].[All]" dimensionUniqueName="[Accidents]" displayFolder="" count="0" memberValueDatatype="130" unbalanced="0"/>
    <cacheHierarchy uniqueName="[Accidents].[DATE (mes)]" caption="DATE (mes)" attribute="1" defaultMemberUniqueName="[Accidents].[DATE (mes)].[All]" allUniqueName="[Accidents].[DATE (mes)].[All]" dimensionUniqueName="[Accidents]" displayFolder="" count="0" memberValueDatatype="130" unbalanced="0"/>
    <cacheHierarchy uniqueName="[AIR_FIR].[Año Fiscal]" caption="Año Fiscal" attribute="1" defaultMemberUniqueName="[AIR_FIR].[Año Fiscal].[All]" allUniqueName="[AIR_FIR].[Año Fiscal].[All]" dimensionUniqueName="[AIR_FIR]" displayFolder="" count="0" memberValueDatatype="20" unbalanced="0"/>
    <cacheHierarchy uniqueName="[AIR_FIR].[Muertes]" caption="Muertes" attribute="1" defaultMemberUniqueName="[AIR_FIR].[Muertes].[All]" allUniqueName="[AIR_FIR].[Muertes].[All]" dimensionUniqueName="[AIR_FIR]" displayFolder="" count="0" memberValueDatatype="20" unbalanced="0"/>
    <cacheHierarchy uniqueName="[AIR_FIR].[Horas Trabajadas]" caption="Horas Trabajadas" attribute="1" defaultMemberUniqueName="[AIR_FIR].[Horas Trabajadas].[All]" allUniqueName="[AIR_FIR].[Horas Trabajadas].[All]" dimensionUniqueName="[AIR_FIR]" displayFolder="" count="0" memberValueDatatype="20" unbalanced="0"/>
    <cacheHierarchy uniqueName="[AIR_FIR].[FIR]" caption="FIR" attribute="1" defaultMemberUniqueName="[AIR_FIR].[FIR].[All]" allUniqueName="[AIR_FIR].[FIR].[All]" dimensionUniqueName="[AIR_FIR]" displayFolder="" count="0" memberValueDatatype="5" unbalanced="0"/>
    <cacheHierarchy uniqueName="[AIR_FIR].[Accidentes]" caption="Accidentes" attribute="1" defaultMemberUniqueName="[AIR_FIR].[Accidentes].[All]" allUniqueName="[AIR_FIR].[Accidentes].[All]" dimensionUniqueName="[AIR_FIR]" displayFolder="" count="0" memberValueDatatype="20" unbalanced="0"/>
    <cacheHierarchy uniqueName="[AIR_FIR].[AIR]" caption="AIR" attribute="1" defaultMemberUniqueName="[AIR_FIR].[AIR].[All]" allUniqueName="[AIR_FIR].[AIR].[All]" dimensionUniqueName="[AIR_FIR]" displayFolder="" count="0" memberValueDatatype="5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Year Fiscal]" caption="Year Fiscal" attribute="1" time="1" defaultMemberUniqueName="[Calendar].[Year Fiscal].[All]" allUniqueName="[Calendar].[Year Fiscal].[All]" dimensionUniqueName="[Calendar]" displayFolder="" count="0" memberValueDatatype="20" unbalanced="0"/>
    <cacheHierarchy uniqueName="[DimInjures].[DOCUMENT_NO]" caption="DOCUMENT_NO" attribute="1" defaultMemberUniqueName="[DimInjures].[DOCUMENT_NO].[All]" allUniqueName="[DimInjures].[DOCUMENT_NO].[All]" dimensionUniqueName="[DimInjures]" displayFolder="" count="0" memberValueDatatype="130" unbalanced="0"/>
    <cacheHierarchy uniqueName="[DimInjures].[SUBUNIT]" caption="SUBUNIT" attribute="1" defaultMemberUniqueName="[DimInjures].[SUBUNIT].[All]" allUniqueName="[DimInjures].[SUBUNIT].[All]" dimensionUniqueName="[DimInjures]" displayFolder="" count="0" memberValueDatatype="130" unbalanced="0"/>
    <cacheHierarchy uniqueName="[DimInjures].[DEGREE_INJURY]" caption="DEGREE_INJURY" attribute="1" defaultMemberUniqueName="[DimInjures].[DEGREE_INJURY].[All]" allUniqueName="[DimInjures].[DEGREE_INJURY].[All]" dimensionUniqueName="[DimInjures]" displayFolder="" count="0" memberValueDatatype="130" unbalanced="0"/>
    <cacheHierarchy uniqueName="[DimInjures].[UG_LOCATION]" caption="UG_LOCATION" attribute="1" defaultMemberUniqueName="[DimInjures].[UG_LOCATION].[All]" allUniqueName="[DimInjures].[UG_LOCATION].[All]" dimensionUniqueName="[DimInjures]" displayFolder="" count="0" memberValueDatatype="130" unbalanced="0"/>
    <cacheHierarchy uniqueName="[DimInjures].[UG_MINING_METHOD]" caption="UG_MINING_METHOD" attribute="1" defaultMemberUniqueName="[DimInjures].[UG_MINING_METHOD].[All]" allUniqueName="[DimInjures].[UG_MINING_METHOD].[All]" dimensionUniqueName="[DimInjures]" displayFolder="" count="0" memberValueDatatype="130" unbalanced="0"/>
    <cacheHierarchy uniqueName="[DimInjures].[CLASSIFICATION]" caption="CLASSIFICATION" attribute="1" defaultMemberUniqueName="[DimInjures].[CLASSIFICATION].[All]" allUniqueName="[DimInjures].[CLASSIFICATION].[All]" dimensionUniqueName="[DimInjures]" displayFolder="" count="0" memberValueDatatype="130" unbalanced="0"/>
    <cacheHierarchy uniqueName="[DimInjures].[ACCIDENT_TYPE]" caption="ACCIDENT_TYPE" attribute="1" defaultMemberUniqueName="[DimInjures].[ACCIDENT_TYPE].[All]" allUniqueName="[DimInjures].[ACCIDENT_TYPE].[All]" dimensionUniqueName="[DimInjures]" displayFolder="" count="0" memberValueDatatype="130" unbalanced="0"/>
    <cacheHierarchy uniqueName="[DimInjures].[OCCUPATION]" caption="OCCUPATION" attribute="1" defaultMemberUniqueName="[DimInjures].[OCCUPATION].[All]" allUniqueName="[DimInjures].[OCCUPATION].[All]" dimensionUniqueName="[DimInjures]" displayFolder="" count="0" memberValueDatatype="130" unbalanced="0"/>
    <cacheHierarchy uniqueName="[DimInjures].[ACTIVITY]" caption="ACTIVITY" attribute="1" defaultMemberUniqueName="[DimInjures].[ACTIVITY].[All]" allUniqueName="[DimInjures].[ACTIVITY].[All]" dimensionUniqueName="[DimInjures]" displayFolder="" count="0" memberValueDatatype="130" unbalanced="0"/>
    <cacheHierarchy uniqueName="[DimInjures].[INJURY_SOURCE]" caption="INJURY_SOURCE" attribute="1" defaultMemberUniqueName="[DimInjures].[INJURY_SOURCE].[All]" allUniqueName="[DimInjures].[INJURY_SOURCE].[All]" dimensionUniqueName="[DimInjures]" displayFolder="" count="0" memberValueDatatype="130" unbalanced="0"/>
    <cacheHierarchy uniqueName="[DimInjures].[NATURE_INJURY]" caption="NATURE_INJURY" attribute="1" defaultMemberUniqueName="[DimInjures].[NATURE_INJURY].[All]" allUniqueName="[DimInjures].[NATURE_INJURY].[All]" dimensionUniqueName="[DimInjures]" displayFolder="" count="0" memberValueDatatype="130" unbalanced="0"/>
    <cacheHierarchy uniqueName="[DimInjures].[INJ_BODY_PART]" caption="INJ_BODY_PART" attribute="1" defaultMemberUniqueName="[DimInjures].[INJ_BODY_PART].[All]" allUniqueName="[DimInjures].[INJ_BODY_PART].[All]" dimensionUniqueName="[DimInjures]" displayFolder="" count="0" memberValueDatatype="130" unbalanced="0"/>
    <cacheHierarchy uniqueName="[DimInjures].[DATE]" caption="DATE" attribute="1" time="1" defaultMemberUniqueName="[DimInjures].[DATE].[All]" allUniqueName="[DimInjures].[DATE].[All]" dimensionUniqueName="[DimInjures]" displayFolder="" count="0" memberValueDatatype="7" unbalanced="0"/>
    <cacheHierarchy uniqueName="[DimInjures].[DATE_YEAR]" caption="DATE_YEAR" attribute="1" defaultMemberUniqueName="[DimInjures].[DATE_YEAR].[All]" allUniqueName="[DimInjures].[DATE_YEAR].[All]" dimensionUniqueName="[DimInjures]" displayFolder="" count="0" memberValueDatatype="130" unbalanced="0"/>
    <cacheHierarchy uniqueName="[DimInjures].[Fiscal_Year]" caption="Fiscal_Year" attribute="1" defaultMemberUniqueName="[DimInjures].[Fiscal_Year].[All]" allUniqueName="[DimInjures].[Fiscal_Year].[All]" dimensionUniqueName="[DimInjures]" displayFolder="" count="0" memberValueDatatype="20" unbalanced="0"/>
    <cacheHierarchy uniqueName="[Mines].[MINE_ID]" caption="MINE_ID" attribute="1" defaultMemberUniqueName="[Mines].[MINE_ID].[All]" allUniqueName="[Mines].[MINE_ID].[All]" dimensionUniqueName="[Mines]" displayFolder="" count="0" memberValueDatatype="130" unbalanced="0"/>
    <cacheHierarchy uniqueName="[Mines].[CURRENT_MINE_NAME]" caption="CURRENT_MINE_NAME" attribute="1" defaultMemberUniqueName="[Mines].[CURRENT_MINE_NAME].[All]" allUniqueName="[Mines].[CURRENT_MINE_NAME].[All]" dimensionUniqueName="[Mines]" displayFolder="" count="0" memberValueDatatype="130" unbalanced="0"/>
    <cacheHierarchy uniqueName="[Mines].[COAL_METAL_IND]" caption="COAL_METAL_IND" attribute="1" defaultMemberUniqueName="[Mines].[COAL_METAL_IND].[All]" allUniqueName="[Mines].[COAL_METAL_IND].[All]" dimensionUniqueName="[Mines]" displayFolder="" count="0" memberValueDatatype="130" unbalanced="0"/>
    <cacheHierarchy uniqueName="[Mines].[CURRENT_MINE_TYPE]" caption="CURRENT_MINE_TYPE" attribute="1" defaultMemberUniqueName="[Mines].[CURRENT_MINE_TYPE].[All]" allUniqueName="[Mines].[CURRENT_MINE_TYPE].[All]" dimensionUniqueName="[Mines]" displayFolder="" count="0" memberValueDatatype="130" unbalanced="0"/>
    <cacheHierarchy uniqueName="[Mines].[CURRENT_MINE_STATUS]" caption="CURRENT_MINE_STATUS" attribute="1" defaultMemberUniqueName="[Mines].[CURRENT_MINE_STATUS].[All]" allUniqueName="[Mines].[CURRENT_MINE_STATUS].[All]" dimensionUniqueName="[Mines]" displayFolder="" count="0" memberValueDatatype="130" unbalanced="0"/>
    <cacheHierarchy uniqueName="[Mines].[STATE]" caption="STATE" attribute="1" defaultMemberUniqueName="[Mines].[STATE].[All]" allUniqueName="[Mines].[STATE].[All]" dimensionUniqueName="[Mines]" displayFolder="" count="0" memberValueDatatype="130" unbalanced="0"/>
    <cacheHierarchy uniqueName="[Mines].[COMPANY_TYPE]" caption="COMPANY_TYPE" attribute="1" defaultMemberUniqueName="[Mines].[COMPANY_TYPE].[All]" allUniqueName="[Mines].[COMPANY_TYPE].[All]" dimensionUniqueName="[Mines]" displayFolder="" count="0" memberValueDatatype="130" unbalanced="0"/>
    <cacheHierarchy uniqueName="[Mines].[PRIMARY_SIC]" caption="PRIMARY_SIC" attribute="1" defaultMemberUniqueName="[Mines].[PRIMARY_SIC].[All]" allUniqueName="[Mines].[PRIMARY_SIC].[All]" dimensionUniqueName="[Mines]" displayFolder="" count="0" memberValueDatatype="130" unbalanced="0"/>
    <cacheHierarchy uniqueName="[Mines].[PRIMARY_CANVASS]" caption="PRIMARY_CANVASS" attribute="1" defaultMemberUniqueName="[Mines].[PRIMARY_CANVASS].[All]" allUniqueName="[Mines].[PRIMARY_CANVASS].[All]" dimensionUniqueName="[Mines]" displayFolder="" count="0" memberValueDatatype="130" unbalanced="0"/>
    <cacheHierarchy uniqueName="[Mines].[NO_EMPLOYEES]" caption="NO_EMPLOYEES" attribute="1" defaultMemberUniqueName="[Mines].[NO_EMPLOYEES].[All]" allUniqueName="[Mines].[NO_EMPLOYEES].[All]" dimensionUniqueName="[Mines]" displayFolder="" count="0" memberValueDatatype="20" unbalanced="0"/>
    <cacheHierarchy uniqueName="[Mines].[LONGITUDE]" caption="LONGITUDE" attribute="1" defaultMemberUniqueName="[Mines].[LONGITUDE].[All]" allUniqueName="[Mines].[LONGITUDE].[All]" dimensionUniqueName="[Mines]" displayFolder="" count="0" memberValueDatatype="5" unbalanced="0"/>
    <cacheHierarchy uniqueName="[Mines].[LATITUDE]" caption="LATITUDE" attribute="1" defaultMemberUniqueName="[Mines].[LATITUDE].[All]" allUniqueName="[Mines].[LATITUDE].[All]" dimensionUniqueName="[Mines]" displayFolder="" count="0" memberValueDatatype="5" unbalanced="0"/>
    <cacheHierarchy uniqueName="[Number of employee hours  in millions].[Sector]" caption="Sector" attribute="1" defaultMemberUniqueName="[Number of employee hours  in millions].[Sector].[All]" allUniqueName="[Number of employee hours  in millions].[Sector].[All]" dimensionUniqueName="[Number of employee hours  in millions]" displayFolder="" count="0" memberValueDatatype="130" unbalanced="0"/>
    <cacheHierarchy uniqueName="[Number of employee hours  in millions].[Year_Fiscal]" caption="Year_Fiscal" attribute="1" defaultMemberUniqueName="[Number of employee hours  in millions].[Year_Fiscal].[All]" allUniqueName="[Number of employee hours  in millions].[Year_Fiscal].[All]" dimensionUniqueName="[Number of employee hours  in millions]" displayFolder="" count="0" memberValueDatatype="20" unbalanced="0"/>
    <cacheHierarchy uniqueName="[Number of employee hours  in millions].[Horas trabajadas(Mill.)]" caption="Horas trabajadas(Mill.)" attribute="1" defaultMemberUniqueName="[Number of employee hours  in millions].[Horas trabajadas(Mill.)].[All]" allUniqueName="[Number of employee hours  in millions].[Horas trabajadas(Mill.)].[All]" dimensionUniqueName="[Number of employee hours  in millions]" displayFolder="" count="0" memberValueDatatype="5" unbalanced="0"/>
    <cacheHierarchy uniqueName="[Number of employee hours  in millions].[Horas trabajadas]" caption="Horas trabajadas" attribute="1" defaultMemberUniqueName="[Number of employee hours  in millions].[Horas trabajadas].[All]" allUniqueName="[Number of employee hours  in millions].[Horas trabajadas].[All]" dimensionUniqueName="[Number of employee hours  in millions]" displayFolder="" count="0" memberValueDatatype="20" unbalanced="0"/>
    <cacheHierarchy uniqueName="[States].[States_ID]" caption="States_ID" attribute="1" defaultMemberUniqueName="[States].[States_ID].[All]" allUniqueName="[States].[States_ID].[All]" dimensionUniqueName="[States]" displayFolder="" count="0" memberValueDatatype="130" unbalanced="0"/>
    <cacheHierarchy uniqueName="[States].[STATES_NAME]" caption="STATES_NAME" attribute="1" defaultMemberUniqueName="[States].[STATES_NAME].[All]" allUniqueName="[States].[STATES_NAME].[All]" dimensionUniqueName="[States]" displayFolder="" count="0" memberValueDatatype="130" unbalanced="0"/>
    <cacheHierarchy uniqueName="[States].[STATES_AB]" caption="STATES_AB" attribute="1" defaultMemberUniqueName="[States].[STATES_AB].[All]" allUniqueName="[States].[STATES_AB].[All]" dimensionUniqueName="[States]" displayFolder="" count="0" memberValueDatatype="130" unbalanced="0"/>
    <cacheHierarchy uniqueName="[States].[STATES_CATEGORY]" caption="STATES_CATEGORY" attribute="1" defaultMemberUniqueName="[States].[STATES_CATEGORY].[All]" allUniqueName="[States].[STATES_CATEGORY].[All]" dimensionUniqueName="[States]" displayFolder="" count="0" memberValueDatatype="130" unbalanced="0"/>
    <cacheHierarchy uniqueName="[Tabla2].[Estados]" caption="Estados" attribute="1" defaultMemberUniqueName="[Tabla2].[Estados].[All]" allUniqueName="[Tabla2].[Estados].[All]" dimensionUniqueName="[Tabla2]" displayFolder="" count="0" memberValueDatatype="130" unbalanced="0"/>
    <cacheHierarchy uniqueName="[Tabla2].[Accidentes]" caption="Accidentes" attribute="1" defaultMemberUniqueName="[Tabla2].[Accidentes].[All]" allUniqueName="[Tabla2].[Accidentes].[All]" dimensionUniqueName="[Tabla2]" displayFolder="" count="0" memberValueDatatype="20" unbalanced="0"/>
    <cacheHierarchy uniqueName="[Accidents].[DATE (índice de meses)]" caption="DATE (índice de meses)" attribute="1" defaultMemberUniqueName="[Accidents].[DATE (índice de meses)].[All]" allUniqueName="[Accidents].[DATE (índice de meses)].[All]" dimensionUniqueName="[Accidents]" displayFolder="" count="0" memberValueDatatype="20" unbalanced="0" hidden="1"/>
    <cacheHierarchy uniqueName="[Measures].[Total de Acidentes]" caption="Total de Acidentes" measure="1" displayFolder="" measureGroup="Accidents" count="0"/>
    <cacheHierarchy uniqueName="[Measures].[Total fatality]" caption="Total fatality" measure="1" displayFolder="" measureGroup="DimInjures" count="0" oneField="1">
      <fieldsUsage count="1">
        <fieldUsage x="0"/>
      </fieldsUsage>
    </cacheHierarchy>
    <cacheHierarchy uniqueName="[Measures].[Días perdidos prom. por evento con lesión]" caption="Días perdidos prom. por evento con lesión" measure="1" displayFolder="" measureGroup="Accidents" count="0"/>
    <cacheHierarchy uniqueName="[Measures].[Total de Accidente]" caption="Total de Accidente" measure="1" displayFolder="" measureGroup="Accidents" count="0"/>
    <cacheHierarchy uniqueName="[Measures].[Promedio_Dias_Perdidos ]" caption="Promedio_Dias_Perdidos " measure="1" displayFolder="" measureGroup="Accidents" count="0"/>
    <cacheHierarchy uniqueName="[Measures].[__XL_Count Accidents]" caption="__XL_Count Accidents" measure="1" displayFolder="" measureGroup="Accidents" count="0" hidden="1"/>
    <cacheHierarchy uniqueName="[Measures].[__XL_Count Mines]" caption="__XL_Count Mines" measure="1" displayFolder="" measureGroup="Mines" count="0" hidden="1"/>
    <cacheHierarchy uniqueName="[Measures].[__XL_Count DimInjures]" caption="__XL_Count DimInjures" measure="1" displayFolder="" measureGroup="DimInjures" count="0" hidden="1"/>
    <cacheHierarchy uniqueName="[Measures].[__XL_Count States]" caption="__XL_Count States" measure="1" displayFolder="" measureGroup="States" count="0" hidden="1"/>
    <cacheHierarchy uniqueName="[Measures].[__XL_Count Calendar]" caption="__XL_Count Calendar" measure="1" displayFolder="" measureGroup="Calendar" count="0" hidden="1"/>
    <cacheHierarchy uniqueName="[Measures].[__XL_Count Number of employee hours  in millions]" caption="__XL_Count Number of employee hours  in millions" measure="1" displayFolder="" measureGroup="Number of employee hours  in millions" count="0" hidden="1"/>
    <cacheHierarchy uniqueName="[Measures].[__XL_Count AIR_FIR]" caption="__XL_Count AIR_FIR" measure="1" displayFolder="" measureGroup="AIR_FIR" count="0" hidden="1"/>
    <cacheHierarchy uniqueName="[Measures].[__XL_Count Tabla2]" caption="__XL_Count Tabla2" measure="1" displayFolder="" measureGroup="Tabla2" count="0" hidden="1"/>
    <cacheHierarchy uniqueName="[Measures].[__No measures defined]" caption="__No measures defined" measure="1" displayFolder="" count="0" hidden="1"/>
    <cacheHierarchy uniqueName="[Measures].[Recuento de MINE_ID]" caption="Recuento de MINE_ID" measure="1" displayFolder="" measureGroup="Accide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DOCUMENT_NO]" caption="Recuento de DOCUMENT_NO" measure="1" displayFolder="" measureGroup="DimInjur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NO_EMPLOYEES]" caption="Suma de NO_EMPLOYEES" measure="1" displayFolder="" measureGroup="Mine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DAYS_LOST]" caption="Suma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DAYS_LOST]" caption="Promedio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TOT_EXPER]" caption="Suma de TOT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MINE_EXPER]" caption="Suma de MINE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AYS_RESTRICT]" caption="Suma de DAYS_RESTRICT" measure="1" displayFolder="" measureGroup="Accid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JOB_EXPER]" caption="Suma de JOB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FISCAL_YEAR]" caption="Suma de FISCAL_YEAR" measure="1" displayFolder="" measureGroup="Acciden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DOCUMENT_NO 2]" caption="Recuento de DOCUMENT_NO 2" measure="1" displayFolder="" measureGroup="Accide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DOCUMENT_NO]" caption="Recuento distinto de DOCUMENT_NO" measure="1" displayFolder="" measureGroup="Accide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GREE_INJURY]" caption="Recuento de DEGREE_INJURY" measure="1" displayFolder="" measureGroup="DimInjur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Horas trabajadas]" caption="Recuento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]" caption="Suma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(Mill.)]" caption="Suma de Horas trabajadas(Mill.)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AIR]" caption="Suma de AIR" measure="1" displayFolder="" measureGroup="AIR_FI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Accidentes]" caption="Suma de Accidentes" measure="1" displayFolder="" measureGroup="AIR_FI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FIR]" caption="Suma de FIR" measure="1" displayFolder="" measureGroup="AIR_FI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Accidentes 2]" caption="Suma de Accidentes 2" measure="1" displayFolder="" measureGroup="Tabla2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a de Año Fiscal]" caption="Suma de Año Fiscal" measure="1" displayFolder="" measureGroup="AIR_FI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Muertes]" caption="Suma de Muertes" measure="1" displayFolder="" measureGroup="AIR_FI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Horas Trabajadas 2]" caption="Suma de Horas Trabajadas 2" measure="1" displayFolder="" measureGroup="AIR_FI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UG_MINING_METHOD]" caption="Recuento de UG_MINING_METHOD" measure="1" displayFolder="" measureGroup="DimInjur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CURRENT_MINE_TYPE]" caption="Recuento de CURRENT_MINE_TYPE" measure="1" displayFolder="" measureGroup="Min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Fiscal_Year 2]" caption="Suma de Fiscal_Year 2" measure="1" displayFolder="" measureGroup="DimInjure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9">
    <dimension name="Accidents" uniqueName="[Accidents]" caption="Accidents"/>
    <dimension name="AIR_FIR" uniqueName="[AIR_FIR]" caption="AIR_FIR"/>
    <dimension name="Calendar" uniqueName="[Calendar]" caption="Calendar"/>
    <dimension name="DimInjures" uniqueName="[DimInjures]" caption="DimInjures"/>
    <dimension measure="1" name="Measures" uniqueName="[Measures]" caption="Measures"/>
    <dimension name="Mines" uniqueName="[Mines]" caption="Mines"/>
    <dimension name="Number of employee hours  in millions" uniqueName="[Number of employee hours  in millions]" caption="Number of employee hours  in millions"/>
    <dimension name="States" uniqueName="[States]" caption="States"/>
    <dimension name="Tabla2" uniqueName="[Tabla2]" caption="Tabla2"/>
  </dimensions>
  <measureGroups count="8">
    <measureGroup name="Accidents" caption="Accidents"/>
    <measureGroup name="AIR_FIR" caption="AIR_FIR"/>
    <measureGroup name="Calendar" caption="Calendar"/>
    <measureGroup name="DimInjures" caption="DimInjures"/>
    <measureGroup name="Mines" caption="Mines"/>
    <measureGroup name="Number of employee hours  in millions" caption="Number of employee hours  in millions"/>
    <measureGroup name="States" caption="States"/>
    <measureGroup name="Tabla2" caption="Tabla2"/>
  </measureGroups>
  <maps count="15">
    <map measureGroup="0" dimension="0"/>
    <map measureGroup="0" dimension="1"/>
    <map measureGroup="0" dimension="2"/>
    <map measureGroup="0" dimension="3"/>
    <map measureGroup="0" dimension="5"/>
    <map measureGroup="0" dimension="7"/>
    <map measureGroup="1" dimension="1"/>
    <map measureGroup="2" dimension="1"/>
    <map measureGroup="2" dimension="2"/>
    <map measureGroup="3" dimension="3"/>
    <map measureGroup="4" dimension="5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io valenzuela" refreshedDate="46164.051989236112" backgroundQuery="1" createdVersion="8" refreshedVersion="8" minRefreshableVersion="3" recordCount="0" supportSubquery="1" supportAdvancedDrill="1" xr:uid="{100ADD4D-7E5D-4A87-9538-F2AC21B5EB7E}">
  <cacheSource type="external" connectionId="8"/>
  <cacheFields count="3">
    <cacheField name="[Measures].[Recuento de MINE_ID]" caption="Recuento de MINE_ID" numFmtId="0" hierarchy="81" level="32767"/>
    <cacheField name="[DimInjures].[DEGREE_INJURY].[DEGREE_INJURY]" caption="DEGREE_INJURY" numFmtId="0" hierarchy="31" level="1">
      <sharedItems containsSemiMixedTypes="0" containsNonDate="0" containsString="0"/>
    </cacheField>
    <cacheField name="[Accidents].[FISCAL_YEAR].[FISCAL_YEAR]" caption="FISCAL_YEAR" numFmtId="0" hierarchy="8" level="1">
      <sharedItems containsSemiMixedTypes="0" containsString="0" containsNumber="1" containsInteger="1" minValue="2000" maxValue="2025" count="26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Accidents].[FISCAL_YEAR].&amp;[2000]"/>
            <x15:cachedUniqueName index="1" name="[Accidents].[FISCAL_YEAR].&amp;[2001]"/>
            <x15:cachedUniqueName index="2" name="[Accidents].[FISCAL_YEAR].&amp;[2002]"/>
            <x15:cachedUniqueName index="3" name="[Accidents].[FISCAL_YEAR].&amp;[2003]"/>
            <x15:cachedUniqueName index="4" name="[Accidents].[FISCAL_YEAR].&amp;[2004]"/>
            <x15:cachedUniqueName index="5" name="[Accidents].[FISCAL_YEAR].&amp;[2005]"/>
            <x15:cachedUniqueName index="6" name="[Accidents].[FISCAL_YEAR].&amp;[2006]"/>
            <x15:cachedUniqueName index="7" name="[Accidents].[FISCAL_YEAR].&amp;[2007]"/>
            <x15:cachedUniqueName index="8" name="[Accidents].[FISCAL_YEAR].&amp;[2008]"/>
            <x15:cachedUniqueName index="9" name="[Accidents].[FISCAL_YEAR].&amp;[2009]"/>
            <x15:cachedUniqueName index="10" name="[Accidents].[FISCAL_YEAR].&amp;[2010]"/>
            <x15:cachedUniqueName index="11" name="[Accidents].[FISCAL_YEAR].&amp;[2011]"/>
            <x15:cachedUniqueName index="12" name="[Accidents].[FISCAL_YEAR].&amp;[2012]"/>
            <x15:cachedUniqueName index="13" name="[Accidents].[FISCAL_YEAR].&amp;[2013]"/>
            <x15:cachedUniqueName index="14" name="[Accidents].[FISCAL_YEAR].&amp;[2014]"/>
            <x15:cachedUniqueName index="15" name="[Accidents].[FISCAL_YEAR].&amp;[2015]"/>
            <x15:cachedUniqueName index="16" name="[Accidents].[FISCAL_YEAR].&amp;[2016]"/>
            <x15:cachedUniqueName index="17" name="[Accidents].[FISCAL_YEAR].&amp;[2017]"/>
            <x15:cachedUniqueName index="18" name="[Accidents].[FISCAL_YEAR].&amp;[2018]"/>
            <x15:cachedUniqueName index="19" name="[Accidents].[FISCAL_YEAR].&amp;[2019]"/>
            <x15:cachedUniqueName index="20" name="[Accidents].[FISCAL_YEAR].&amp;[2020]"/>
            <x15:cachedUniqueName index="21" name="[Accidents].[FISCAL_YEAR].&amp;[2021]"/>
            <x15:cachedUniqueName index="22" name="[Accidents].[FISCAL_YEAR].&amp;[2022]"/>
            <x15:cachedUniqueName index="23" name="[Accidents].[FISCAL_YEAR].&amp;[2023]"/>
            <x15:cachedUniqueName index="24" name="[Accidents].[FISCAL_YEAR].&amp;[2024]"/>
            <x15:cachedUniqueName index="25" name="[Accidents].[FISCAL_YEAR].&amp;[2025]"/>
          </x15:cachedUniqueNames>
        </ext>
      </extLst>
    </cacheField>
  </cacheFields>
  <cacheHierarchies count="107">
    <cacheHierarchy uniqueName="[Accidents].[MINE_ID]" caption="MINE_ID" attribute="1" defaultMemberUniqueName="[Accidents].[MINE_ID].[All]" allUniqueName="[Accidents].[MINE_ID].[All]" dimensionUniqueName="[Accidents]" displayFolder="" count="0" memberValueDatatype="130" unbalanced="0"/>
    <cacheHierarchy uniqueName="[Accidents].[DOCUMENT_NO]" caption="DOCUMENT_NO" attribute="1" defaultMemberUniqueName="[Accidents].[DOCUMENT_NO].[All]" allUniqueName="[Accidents].[DOCUMENT_NO].[All]" dimensionUniqueName="[Accidents]" displayFolder="" count="0" memberValueDatatype="130" unbalanced="0"/>
    <cacheHierarchy uniqueName="[Accidents].[TOT_EXPER]" caption="TOT_EXPER" attribute="1" defaultMemberUniqueName="[Accidents].[TOT_EXPER].[All]" allUniqueName="[Accidents].[TOT_EXPER].[All]" dimensionUniqueName="[Accidents]" displayFolder="" count="0" memberValueDatatype="5" unbalanced="0"/>
    <cacheHierarchy uniqueName="[Accidents].[MINE_EXPER]" caption="MINE_EXPER" attribute="1" defaultMemberUniqueName="[Accidents].[MINE_EXPER].[All]" allUniqueName="[Accidents].[MINE_EXPER].[All]" dimensionUniqueName="[Accidents]" displayFolder="" count="0" memberValueDatatype="5" unbalanced="0"/>
    <cacheHierarchy uniqueName="[Accidents].[JOB_EXPER]" caption="JOB_EXPER" attribute="1" defaultMemberUniqueName="[Accidents].[JOB_EXPER].[All]" allUniqueName="[Accidents].[JOB_EXPER].[All]" dimensionUniqueName="[Accidents]" displayFolder="" count="0" memberValueDatatype="5" unbalanced="0"/>
    <cacheHierarchy uniqueName="[Accidents].[SCHEDULE_CHARGE]" caption="SCHEDULE_CHARGE" attribute="1" defaultMemberUniqueName="[Accidents].[SCHEDULE_CHARGE].[All]" allUniqueName="[Accidents].[SCHEDULE_CHARGE].[All]" dimensionUniqueName="[Accidents]" displayFolder="" count="0" memberValueDatatype="20" unbalanced="0"/>
    <cacheHierarchy uniqueName="[Accidents].[DAYS_RESTRICT]" caption="DAYS_RESTRICT" attribute="1" defaultMemberUniqueName="[Accidents].[DAYS_RESTRICT].[All]" allUniqueName="[Accidents].[DAYS_RESTRICT].[All]" dimensionUniqueName="[Accidents]" displayFolder="" count="0" memberValueDatatype="20" unbalanced="0"/>
    <cacheHierarchy uniqueName="[Accidents].[DAYS_LOST]" caption="DAYS_LOST" attribute="1" defaultMemberUniqueName="[Accidents].[DAYS_LOST].[All]" allUniqueName="[Accidents].[DAYS_LOST].[All]" dimensionUniqueName="[Accidents]" displayFolder="" count="0" memberValueDatatype="20" unbalanced="0"/>
    <cacheHierarchy uniqueName="[Accidents].[FISCAL_YEAR]" caption="FISCAL_YEAR" attribute="1" defaultMemberUniqueName="[Accidents].[FISCAL_YEAR].[All]" allUniqueName="[Accidents].[FISCAL_YEAR].[All]" dimensionUniqueName="[Accidents]" displayFolder="" count="2" memberValueDatatype="20" unbalanced="0">
      <fieldsUsage count="2">
        <fieldUsage x="-1"/>
        <fieldUsage x="2"/>
      </fieldsUsage>
    </cacheHierarchy>
    <cacheHierarchy uniqueName="[Accidents].[DATE]" caption="DATE" attribute="1" time="1" defaultMemberUniqueName="[Accidents].[DATE].[All]" allUniqueName="[Accidents].[DATE].[All]" dimensionUniqueName="[Accidents]" displayFolder="" count="0" memberValueDatatype="7" unbalanced="0"/>
    <cacheHierarchy uniqueName="[Accidents].[Experiencia]" caption="Experiencia" attribute="1" defaultMemberUniqueName="[Accidents].[Experiencia].[All]" allUniqueName="[Accidents].[Experiencia].[All]" dimensionUniqueName="[Accidents]" displayFolder="" count="0" memberValueDatatype="130" unbalanced="0"/>
    <cacheHierarchy uniqueName="[Accidents].[DATE (año)]" caption="DATE (año)" attribute="1" defaultMemberUniqueName="[Accidents].[DATE (año)].[All]" allUniqueName="[Accidents].[DATE (año)].[All]" dimensionUniqueName="[Accidents]" displayFolder="" count="0" memberValueDatatype="130" unbalanced="0"/>
    <cacheHierarchy uniqueName="[Accidents].[DATE (trimestre)]" caption="DATE (trimestre)" attribute="1" defaultMemberUniqueName="[Accidents].[DATE (trimestre)].[All]" allUniqueName="[Accidents].[DATE (trimestre)].[All]" dimensionUniqueName="[Accidents]" displayFolder="" count="0" memberValueDatatype="130" unbalanced="0"/>
    <cacheHierarchy uniqueName="[Accidents].[DATE (mes)]" caption="DATE (mes)" attribute="1" defaultMemberUniqueName="[Accidents].[DATE (mes)].[All]" allUniqueName="[Accidents].[DATE (mes)].[All]" dimensionUniqueName="[Accidents]" displayFolder="" count="0" memberValueDatatype="130" unbalanced="0"/>
    <cacheHierarchy uniqueName="[AIR_FIR].[Año Fiscal]" caption="Año Fiscal" attribute="1" defaultMemberUniqueName="[AIR_FIR].[Año Fiscal].[All]" allUniqueName="[AIR_FIR].[Año Fiscal].[All]" dimensionUniqueName="[AIR_FIR]" displayFolder="" count="0" memberValueDatatype="20" unbalanced="0"/>
    <cacheHierarchy uniqueName="[AIR_FIR].[Muertes]" caption="Muertes" attribute="1" defaultMemberUniqueName="[AIR_FIR].[Muertes].[All]" allUniqueName="[AIR_FIR].[Muertes].[All]" dimensionUniqueName="[AIR_FIR]" displayFolder="" count="0" memberValueDatatype="20" unbalanced="0"/>
    <cacheHierarchy uniqueName="[AIR_FIR].[Horas Trabajadas]" caption="Horas Trabajadas" attribute="1" defaultMemberUniqueName="[AIR_FIR].[Horas Trabajadas].[All]" allUniqueName="[AIR_FIR].[Horas Trabajadas].[All]" dimensionUniqueName="[AIR_FIR]" displayFolder="" count="0" memberValueDatatype="20" unbalanced="0"/>
    <cacheHierarchy uniqueName="[AIR_FIR].[FIR]" caption="FIR" attribute="1" defaultMemberUniqueName="[AIR_FIR].[FIR].[All]" allUniqueName="[AIR_FIR].[FIR].[All]" dimensionUniqueName="[AIR_FIR]" displayFolder="" count="0" memberValueDatatype="5" unbalanced="0"/>
    <cacheHierarchy uniqueName="[AIR_FIR].[Accidentes]" caption="Accidentes" attribute="1" defaultMemberUniqueName="[AIR_FIR].[Accidentes].[All]" allUniqueName="[AIR_FIR].[Accidentes].[All]" dimensionUniqueName="[AIR_FIR]" displayFolder="" count="0" memberValueDatatype="20" unbalanced="0"/>
    <cacheHierarchy uniqueName="[AIR_FIR].[AIR]" caption="AIR" attribute="1" defaultMemberUniqueName="[AIR_FIR].[AIR].[All]" allUniqueName="[AIR_FIR].[AIR].[All]" dimensionUniqueName="[AIR_FIR]" displayFolder="" count="0" memberValueDatatype="5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Year Fiscal]" caption="Year Fiscal" attribute="1" time="1" defaultMemberUniqueName="[Calendar].[Year Fiscal].[All]" allUniqueName="[Calendar].[Year Fiscal].[All]" dimensionUniqueName="[Calendar]" displayFolder="" count="0" memberValueDatatype="20" unbalanced="0"/>
    <cacheHierarchy uniqueName="[DimInjures].[DOCUMENT_NO]" caption="DOCUMENT_NO" attribute="1" defaultMemberUniqueName="[DimInjures].[DOCUMENT_NO].[All]" allUniqueName="[DimInjures].[DOCUMENT_NO].[All]" dimensionUniqueName="[DimInjures]" displayFolder="" count="0" memberValueDatatype="130" unbalanced="0"/>
    <cacheHierarchy uniqueName="[DimInjures].[SUBUNIT]" caption="SUBUNIT" attribute="1" defaultMemberUniqueName="[DimInjures].[SUBUNIT].[All]" allUniqueName="[DimInjures].[SUBUNIT].[All]" dimensionUniqueName="[DimInjures]" displayFolder="" count="0" memberValueDatatype="130" unbalanced="0"/>
    <cacheHierarchy uniqueName="[DimInjures].[DEGREE_INJURY]" caption="DEGREE_INJURY" attribute="1" defaultMemberUniqueName="[DimInjures].[DEGREE_INJURY].[All]" allUniqueName="[DimInjures].[DEGREE_INJURY].[All]" dimensionUniqueName="[DimInjures]" displayFolder="" count="2" memberValueDatatype="130" unbalanced="0">
      <fieldsUsage count="2">
        <fieldUsage x="-1"/>
        <fieldUsage x="1"/>
      </fieldsUsage>
    </cacheHierarchy>
    <cacheHierarchy uniqueName="[DimInjures].[UG_LOCATION]" caption="UG_LOCATION" attribute="1" defaultMemberUniqueName="[DimInjures].[UG_LOCATION].[All]" allUniqueName="[DimInjures].[UG_LOCATION].[All]" dimensionUniqueName="[DimInjures]" displayFolder="" count="0" memberValueDatatype="130" unbalanced="0"/>
    <cacheHierarchy uniqueName="[DimInjures].[UG_MINING_METHOD]" caption="UG_MINING_METHOD" attribute="1" defaultMemberUniqueName="[DimInjures].[UG_MINING_METHOD].[All]" allUniqueName="[DimInjures].[UG_MINING_METHOD].[All]" dimensionUniqueName="[DimInjures]" displayFolder="" count="0" memberValueDatatype="130" unbalanced="0"/>
    <cacheHierarchy uniqueName="[DimInjures].[CLASSIFICATION]" caption="CLASSIFICATION" attribute="1" defaultMemberUniqueName="[DimInjures].[CLASSIFICATION].[All]" allUniqueName="[DimInjures].[CLASSIFICATION].[All]" dimensionUniqueName="[DimInjures]" displayFolder="" count="0" memberValueDatatype="130" unbalanced="0"/>
    <cacheHierarchy uniqueName="[DimInjures].[ACCIDENT_TYPE]" caption="ACCIDENT_TYPE" attribute="1" defaultMemberUniqueName="[DimInjures].[ACCIDENT_TYPE].[All]" allUniqueName="[DimInjures].[ACCIDENT_TYPE].[All]" dimensionUniqueName="[DimInjures]" displayFolder="" count="0" memberValueDatatype="130" unbalanced="0"/>
    <cacheHierarchy uniqueName="[DimInjures].[OCCUPATION]" caption="OCCUPATION" attribute="1" defaultMemberUniqueName="[DimInjures].[OCCUPATION].[All]" allUniqueName="[DimInjures].[OCCUPATION].[All]" dimensionUniqueName="[DimInjures]" displayFolder="" count="0" memberValueDatatype="130" unbalanced="0"/>
    <cacheHierarchy uniqueName="[DimInjures].[ACTIVITY]" caption="ACTIVITY" attribute="1" defaultMemberUniqueName="[DimInjures].[ACTIVITY].[All]" allUniqueName="[DimInjures].[ACTIVITY].[All]" dimensionUniqueName="[DimInjures]" displayFolder="" count="0" memberValueDatatype="130" unbalanced="0"/>
    <cacheHierarchy uniqueName="[DimInjures].[INJURY_SOURCE]" caption="INJURY_SOURCE" attribute="1" defaultMemberUniqueName="[DimInjures].[INJURY_SOURCE].[All]" allUniqueName="[DimInjures].[INJURY_SOURCE].[All]" dimensionUniqueName="[DimInjures]" displayFolder="" count="0" memberValueDatatype="130" unbalanced="0"/>
    <cacheHierarchy uniqueName="[DimInjures].[NATURE_INJURY]" caption="NATURE_INJURY" attribute="1" defaultMemberUniqueName="[DimInjures].[NATURE_INJURY].[All]" allUniqueName="[DimInjures].[NATURE_INJURY].[All]" dimensionUniqueName="[DimInjures]" displayFolder="" count="0" memberValueDatatype="130" unbalanced="0"/>
    <cacheHierarchy uniqueName="[DimInjures].[INJ_BODY_PART]" caption="INJ_BODY_PART" attribute="1" defaultMemberUniqueName="[DimInjures].[INJ_BODY_PART].[All]" allUniqueName="[DimInjures].[INJ_BODY_PART].[All]" dimensionUniqueName="[DimInjures]" displayFolder="" count="0" memberValueDatatype="130" unbalanced="0"/>
    <cacheHierarchy uniqueName="[DimInjures].[DATE]" caption="DATE" attribute="1" time="1" defaultMemberUniqueName="[DimInjures].[DATE].[All]" allUniqueName="[DimInjures].[DATE].[All]" dimensionUniqueName="[DimInjures]" displayFolder="" count="0" memberValueDatatype="7" unbalanced="0"/>
    <cacheHierarchy uniqueName="[DimInjures].[DATE_YEAR]" caption="DATE_YEAR" attribute="1" defaultMemberUniqueName="[DimInjures].[DATE_YEAR].[All]" allUniqueName="[DimInjures].[DATE_YEAR].[All]" dimensionUniqueName="[DimInjures]" displayFolder="" count="0" memberValueDatatype="130" unbalanced="0"/>
    <cacheHierarchy uniqueName="[DimInjures].[Fiscal_Year]" caption="Fiscal_Year" attribute="1" defaultMemberUniqueName="[DimInjures].[Fiscal_Year].[All]" allUniqueName="[DimInjures].[Fiscal_Year].[All]" dimensionUniqueName="[DimInjures]" displayFolder="" count="0" memberValueDatatype="20" unbalanced="0"/>
    <cacheHierarchy uniqueName="[Mines].[MINE_ID]" caption="MINE_ID" attribute="1" defaultMemberUniqueName="[Mines].[MINE_ID].[All]" allUniqueName="[Mines].[MINE_ID].[All]" dimensionUniqueName="[Mines]" displayFolder="" count="0" memberValueDatatype="130" unbalanced="0"/>
    <cacheHierarchy uniqueName="[Mines].[CURRENT_MINE_NAME]" caption="CURRENT_MINE_NAME" attribute="1" defaultMemberUniqueName="[Mines].[CURRENT_MINE_NAME].[All]" allUniqueName="[Mines].[CURRENT_MINE_NAME].[All]" dimensionUniqueName="[Mines]" displayFolder="" count="0" memberValueDatatype="130" unbalanced="0"/>
    <cacheHierarchy uniqueName="[Mines].[COAL_METAL_IND]" caption="COAL_METAL_IND" attribute="1" defaultMemberUniqueName="[Mines].[COAL_METAL_IND].[All]" allUniqueName="[Mines].[COAL_METAL_IND].[All]" dimensionUniqueName="[Mines]" displayFolder="" count="0" memberValueDatatype="130" unbalanced="0"/>
    <cacheHierarchy uniqueName="[Mines].[CURRENT_MINE_TYPE]" caption="CURRENT_MINE_TYPE" attribute="1" defaultMemberUniqueName="[Mines].[CURRENT_MINE_TYPE].[All]" allUniqueName="[Mines].[CURRENT_MINE_TYPE].[All]" dimensionUniqueName="[Mines]" displayFolder="" count="0" memberValueDatatype="130" unbalanced="0"/>
    <cacheHierarchy uniqueName="[Mines].[CURRENT_MINE_STATUS]" caption="CURRENT_MINE_STATUS" attribute="1" defaultMemberUniqueName="[Mines].[CURRENT_MINE_STATUS].[All]" allUniqueName="[Mines].[CURRENT_MINE_STATUS].[All]" dimensionUniqueName="[Mines]" displayFolder="" count="0" memberValueDatatype="130" unbalanced="0"/>
    <cacheHierarchy uniqueName="[Mines].[STATE]" caption="STATE" attribute="1" defaultMemberUniqueName="[Mines].[STATE].[All]" allUniqueName="[Mines].[STATE].[All]" dimensionUniqueName="[Mines]" displayFolder="" count="0" memberValueDatatype="130" unbalanced="0"/>
    <cacheHierarchy uniqueName="[Mines].[COMPANY_TYPE]" caption="COMPANY_TYPE" attribute="1" defaultMemberUniqueName="[Mines].[COMPANY_TYPE].[All]" allUniqueName="[Mines].[COMPANY_TYPE].[All]" dimensionUniqueName="[Mines]" displayFolder="" count="0" memberValueDatatype="130" unbalanced="0"/>
    <cacheHierarchy uniqueName="[Mines].[PRIMARY_SIC]" caption="PRIMARY_SIC" attribute="1" defaultMemberUniqueName="[Mines].[PRIMARY_SIC].[All]" allUniqueName="[Mines].[PRIMARY_SIC].[All]" dimensionUniqueName="[Mines]" displayFolder="" count="0" memberValueDatatype="130" unbalanced="0"/>
    <cacheHierarchy uniqueName="[Mines].[PRIMARY_CANVASS]" caption="PRIMARY_CANVASS" attribute="1" defaultMemberUniqueName="[Mines].[PRIMARY_CANVASS].[All]" allUniqueName="[Mines].[PRIMARY_CANVASS].[All]" dimensionUniqueName="[Mines]" displayFolder="" count="0" memberValueDatatype="130" unbalanced="0"/>
    <cacheHierarchy uniqueName="[Mines].[NO_EMPLOYEES]" caption="NO_EMPLOYEES" attribute="1" defaultMemberUniqueName="[Mines].[NO_EMPLOYEES].[All]" allUniqueName="[Mines].[NO_EMPLOYEES].[All]" dimensionUniqueName="[Mines]" displayFolder="" count="0" memberValueDatatype="20" unbalanced="0"/>
    <cacheHierarchy uniqueName="[Mines].[LONGITUDE]" caption="LONGITUDE" attribute="1" defaultMemberUniqueName="[Mines].[LONGITUDE].[All]" allUniqueName="[Mines].[LONGITUDE].[All]" dimensionUniqueName="[Mines]" displayFolder="" count="0" memberValueDatatype="5" unbalanced="0"/>
    <cacheHierarchy uniqueName="[Mines].[LATITUDE]" caption="LATITUDE" attribute="1" defaultMemberUniqueName="[Mines].[LATITUDE].[All]" allUniqueName="[Mines].[LATITUDE].[All]" dimensionUniqueName="[Mines]" displayFolder="" count="0" memberValueDatatype="5" unbalanced="0"/>
    <cacheHierarchy uniqueName="[Number of employee hours  in millions].[Sector]" caption="Sector" attribute="1" defaultMemberUniqueName="[Number of employee hours  in millions].[Sector].[All]" allUniqueName="[Number of employee hours  in millions].[Sector].[All]" dimensionUniqueName="[Number of employee hours  in millions]" displayFolder="" count="0" memberValueDatatype="130" unbalanced="0"/>
    <cacheHierarchy uniqueName="[Number of employee hours  in millions].[Year_Fiscal]" caption="Year_Fiscal" attribute="1" defaultMemberUniqueName="[Number of employee hours  in millions].[Year_Fiscal].[All]" allUniqueName="[Number of employee hours  in millions].[Year_Fiscal].[All]" dimensionUniqueName="[Number of employee hours  in millions]" displayFolder="" count="0" memberValueDatatype="20" unbalanced="0"/>
    <cacheHierarchy uniqueName="[Number of employee hours  in millions].[Horas trabajadas(Mill.)]" caption="Horas trabajadas(Mill.)" attribute="1" defaultMemberUniqueName="[Number of employee hours  in millions].[Horas trabajadas(Mill.)].[All]" allUniqueName="[Number of employee hours  in millions].[Horas trabajadas(Mill.)].[All]" dimensionUniqueName="[Number of employee hours  in millions]" displayFolder="" count="0" memberValueDatatype="5" unbalanced="0"/>
    <cacheHierarchy uniqueName="[Number of employee hours  in millions].[Horas trabajadas]" caption="Horas trabajadas" attribute="1" defaultMemberUniqueName="[Number of employee hours  in millions].[Horas trabajadas].[All]" allUniqueName="[Number of employee hours  in millions].[Horas trabajadas].[All]" dimensionUniqueName="[Number of employee hours  in millions]" displayFolder="" count="0" memberValueDatatype="20" unbalanced="0"/>
    <cacheHierarchy uniqueName="[States].[States_ID]" caption="States_ID" attribute="1" defaultMemberUniqueName="[States].[States_ID].[All]" allUniqueName="[States].[States_ID].[All]" dimensionUniqueName="[States]" displayFolder="" count="0" memberValueDatatype="130" unbalanced="0"/>
    <cacheHierarchy uniqueName="[States].[STATES_NAME]" caption="STATES_NAME" attribute="1" defaultMemberUniqueName="[States].[STATES_NAME].[All]" allUniqueName="[States].[STATES_NAME].[All]" dimensionUniqueName="[States]" displayFolder="" count="0" memberValueDatatype="130" unbalanced="0"/>
    <cacheHierarchy uniqueName="[States].[STATES_AB]" caption="STATES_AB" attribute="1" defaultMemberUniqueName="[States].[STATES_AB].[All]" allUniqueName="[States].[STATES_AB].[All]" dimensionUniqueName="[States]" displayFolder="" count="0" memberValueDatatype="130" unbalanced="0"/>
    <cacheHierarchy uniqueName="[States].[STATES_CATEGORY]" caption="STATES_CATEGORY" attribute="1" defaultMemberUniqueName="[States].[STATES_CATEGORY].[All]" allUniqueName="[States].[STATES_CATEGORY].[All]" dimensionUniqueName="[States]" displayFolder="" count="0" memberValueDatatype="130" unbalanced="0"/>
    <cacheHierarchy uniqueName="[Tabla2].[Estados]" caption="Estados" attribute="1" defaultMemberUniqueName="[Tabla2].[Estados].[All]" allUniqueName="[Tabla2].[Estados].[All]" dimensionUniqueName="[Tabla2]" displayFolder="" count="0" memberValueDatatype="130" unbalanced="0"/>
    <cacheHierarchy uniqueName="[Tabla2].[Accidentes]" caption="Accidentes" attribute="1" defaultMemberUniqueName="[Tabla2].[Accidentes].[All]" allUniqueName="[Tabla2].[Accidentes].[All]" dimensionUniqueName="[Tabla2]" displayFolder="" count="0" memberValueDatatype="20" unbalanced="0"/>
    <cacheHierarchy uniqueName="[Accidents].[DATE (índice de meses)]" caption="DATE (índice de meses)" attribute="1" defaultMemberUniqueName="[Accidents].[DATE (índice de meses)].[All]" allUniqueName="[Accidents].[DATE (índice de meses)].[All]" dimensionUniqueName="[Accidents]" displayFolder="" count="0" memberValueDatatype="20" unbalanced="0" hidden="1"/>
    <cacheHierarchy uniqueName="[Measures].[Total de Acidentes]" caption="Total de Acidentes" measure="1" displayFolder="" measureGroup="Accidents" count="0"/>
    <cacheHierarchy uniqueName="[Measures].[Total fatality]" caption="Total fatality" measure="1" displayFolder="" measureGroup="DimInjures" count="0"/>
    <cacheHierarchy uniqueName="[Measures].[Días perdidos prom. por evento con lesión]" caption="Días perdidos prom. por evento con lesión" measure="1" displayFolder="" measureGroup="Accidents" count="0"/>
    <cacheHierarchy uniqueName="[Measures].[Total de Accidente]" caption="Total de Accidente" measure="1" displayFolder="" measureGroup="Accidents" count="0"/>
    <cacheHierarchy uniqueName="[Measures].[Promedio_Dias_Perdidos ]" caption="Promedio_Dias_Perdidos " measure="1" displayFolder="" measureGroup="Accidents" count="0"/>
    <cacheHierarchy uniqueName="[Measures].[__XL_Count Accidents]" caption="__XL_Count Accidents" measure="1" displayFolder="" measureGroup="Accidents" count="0" hidden="1"/>
    <cacheHierarchy uniqueName="[Measures].[__XL_Count Mines]" caption="__XL_Count Mines" measure="1" displayFolder="" measureGroup="Mines" count="0" hidden="1"/>
    <cacheHierarchy uniqueName="[Measures].[__XL_Count DimInjures]" caption="__XL_Count DimInjures" measure="1" displayFolder="" measureGroup="DimInjures" count="0" hidden="1"/>
    <cacheHierarchy uniqueName="[Measures].[__XL_Count States]" caption="__XL_Count States" measure="1" displayFolder="" measureGroup="States" count="0" hidden="1"/>
    <cacheHierarchy uniqueName="[Measures].[__XL_Count Calendar]" caption="__XL_Count Calendar" measure="1" displayFolder="" measureGroup="Calendar" count="0" hidden="1"/>
    <cacheHierarchy uniqueName="[Measures].[__XL_Count Number of employee hours  in millions]" caption="__XL_Count Number of employee hours  in millions" measure="1" displayFolder="" measureGroup="Number of employee hours  in millions" count="0" hidden="1"/>
    <cacheHierarchy uniqueName="[Measures].[__XL_Count AIR_FIR]" caption="__XL_Count AIR_FIR" measure="1" displayFolder="" measureGroup="AIR_FIR" count="0" hidden="1"/>
    <cacheHierarchy uniqueName="[Measures].[__XL_Count Tabla2]" caption="__XL_Count Tabla2" measure="1" displayFolder="" measureGroup="Tabla2" count="0" hidden="1"/>
    <cacheHierarchy uniqueName="[Measures].[__No measures defined]" caption="__No measures defined" measure="1" displayFolder="" count="0" hidden="1"/>
    <cacheHierarchy uniqueName="[Measures].[Recuento de MINE_ID]" caption="Recuento de MINE_ID" measure="1" displayFolder="" measureGroup="Accident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DOCUMENT_NO]" caption="Recuento de DOCUMENT_NO" measure="1" displayFolder="" measureGroup="DimInjur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NO_EMPLOYEES]" caption="Suma de NO_EMPLOYEES" measure="1" displayFolder="" measureGroup="Mine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DAYS_LOST]" caption="Suma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DAYS_LOST]" caption="Promedio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TOT_EXPER]" caption="Suma de TOT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MINE_EXPER]" caption="Suma de MINE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AYS_RESTRICT]" caption="Suma de DAYS_RESTRICT" measure="1" displayFolder="" measureGroup="Accid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JOB_EXPER]" caption="Suma de JOB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FISCAL_YEAR]" caption="Suma de FISCAL_YEAR" measure="1" displayFolder="" measureGroup="Acciden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DOCUMENT_NO 2]" caption="Recuento de DOCUMENT_NO 2" measure="1" displayFolder="" measureGroup="Accide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DOCUMENT_NO]" caption="Recuento distinto de DOCUMENT_NO" measure="1" displayFolder="" measureGroup="Accide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GREE_INJURY]" caption="Recuento de DEGREE_INJURY" measure="1" displayFolder="" measureGroup="DimInjur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Horas trabajadas]" caption="Recuento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]" caption="Suma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(Mill.)]" caption="Suma de Horas trabajadas(Mill.)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AIR]" caption="Suma de AIR" measure="1" displayFolder="" measureGroup="AIR_FI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Accidentes]" caption="Suma de Accidentes" measure="1" displayFolder="" measureGroup="AIR_FI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FIR]" caption="Suma de FIR" measure="1" displayFolder="" measureGroup="AIR_FI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Accidentes 2]" caption="Suma de Accidentes 2" measure="1" displayFolder="" measureGroup="Tabla2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a de Año Fiscal]" caption="Suma de Año Fiscal" measure="1" displayFolder="" measureGroup="AIR_FI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Muertes]" caption="Suma de Muertes" measure="1" displayFolder="" measureGroup="AIR_FI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Horas Trabajadas 2]" caption="Suma de Horas Trabajadas 2" measure="1" displayFolder="" measureGroup="AIR_FI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UG_MINING_METHOD]" caption="Recuento de UG_MINING_METHOD" measure="1" displayFolder="" measureGroup="DimInjur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CURRENT_MINE_TYPE]" caption="Recuento de CURRENT_MINE_TYPE" measure="1" displayFolder="" measureGroup="Min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Fiscal_Year 2]" caption="Suma de Fiscal_Year 2" measure="1" displayFolder="" measureGroup="DimInjure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9">
    <dimension name="Accidents" uniqueName="[Accidents]" caption="Accidents"/>
    <dimension name="AIR_FIR" uniqueName="[AIR_FIR]" caption="AIR_FIR"/>
    <dimension name="Calendar" uniqueName="[Calendar]" caption="Calendar"/>
    <dimension name="DimInjures" uniqueName="[DimInjures]" caption="DimInjures"/>
    <dimension measure="1" name="Measures" uniqueName="[Measures]" caption="Measures"/>
    <dimension name="Mines" uniqueName="[Mines]" caption="Mines"/>
    <dimension name="Number of employee hours  in millions" uniqueName="[Number of employee hours  in millions]" caption="Number of employee hours  in millions"/>
    <dimension name="States" uniqueName="[States]" caption="States"/>
    <dimension name="Tabla2" uniqueName="[Tabla2]" caption="Tabla2"/>
  </dimensions>
  <measureGroups count="8">
    <measureGroup name="Accidents" caption="Accidents"/>
    <measureGroup name="AIR_FIR" caption="AIR_FIR"/>
    <measureGroup name="Calendar" caption="Calendar"/>
    <measureGroup name="DimInjures" caption="DimInjures"/>
    <measureGroup name="Mines" caption="Mines"/>
    <measureGroup name="Number of employee hours  in millions" caption="Number of employee hours  in millions"/>
    <measureGroup name="States" caption="States"/>
    <measureGroup name="Tabla2" caption="Tabla2"/>
  </measureGroups>
  <maps count="15">
    <map measureGroup="0" dimension="0"/>
    <map measureGroup="0" dimension="1"/>
    <map measureGroup="0" dimension="2"/>
    <map measureGroup="0" dimension="3"/>
    <map measureGroup="0" dimension="5"/>
    <map measureGroup="0" dimension="7"/>
    <map measureGroup="1" dimension="1"/>
    <map measureGroup="2" dimension="1"/>
    <map measureGroup="2" dimension="2"/>
    <map measureGroup="3" dimension="3"/>
    <map measureGroup="4" dimension="5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io valenzuela" refreshedDate="46164.051971527777" backgroundQuery="1" createdVersion="8" refreshedVersion="8" minRefreshableVersion="3" recordCount="0" supportSubquery="1" supportAdvancedDrill="1" xr:uid="{D01B2454-3F68-4A65-98D9-661913DDC513}">
  <cacheSource type="external" connectionId="8"/>
  <cacheFields count="2">
    <cacheField name="[Accidents].[FISCAL_YEAR].[FISCAL_YEAR]" caption="FISCAL_YEAR" numFmtId="0" hierarchy="8" level="1">
      <sharedItems containsSemiMixedTypes="0" containsString="0" containsNumber="1" containsInteger="1" minValue="2000" maxValue="2025" count="26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Accidents].[FISCAL_YEAR].&amp;[2000]"/>
            <x15:cachedUniqueName index="1" name="[Accidents].[FISCAL_YEAR].&amp;[2001]"/>
            <x15:cachedUniqueName index="2" name="[Accidents].[FISCAL_YEAR].&amp;[2002]"/>
            <x15:cachedUniqueName index="3" name="[Accidents].[FISCAL_YEAR].&amp;[2003]"/>
            <x15:cachedUniqueName index="4" name="[Accidents].[FISCAL_YEAR].&amp;[2004]"/>
            <x15:cachedUniqueName index="5" name="[Accidents].[FISCAL_YEAR].&amp;[2005]"/>
            <x15:cachedUniqueName index="6" name="[Accidents].[FISCAL_YEAR].&amp;[2006]"/>
            <x15:cachedUniqueName index="7" name="[Accidents].[FISCAL_YEAR].&amp;[2007]"/>
            <x15:cachedUniqueName index="8" name="[Accidents].[FISCAL_YEAR].&amp;[2008]"/>
            <x15:cachedUniqueName index="9" name="[Accidents].[FISCAL_YEAR].&amp;[2009]"/>
            <x15:cachedUniqueName index="10" name="[Accidents].[FISCAL_YEAR].&amp;[2010]"/>
            <x15:cachedUniqueName index="11" name="[Accidents].[FISCAL_YEAR].&amp;[2011]"/>
            <x15:cachedUniqueName index="12" name="[Accidents].[FISCAL_YEAR].&amp;[2012]"/>
            <x15:cachedUniqueName index="13" name="[Accidents].[FISCAL_YEAR].&amp;[2013]"/>
            <x15:cachedUniqueName index="14" name="[Accidents].[FISCAL_YEAR].&amp;[2014]"/>
            <x15:cachedUniqueName index="15" name="[Accidents].[FISCAL_YEAR].&amp;[2015]"/>
            <x15:cachedUniqueName index="16" name="[Accidents].[FISCAL_YEAR].&amp;[2016]"/>
            <x15:cachedUniqueName index="17" name="[Accidents].[FISCAL_YEAR].&amp;[2017]"/>
            <x15:cachedUniqueName index="18" name="[Accidents].[FISCAL_YEAR].&amp;[2018]"/>
            <x15:cachedUniqueName index="19" name="[Accidents].[FISCAL_YEAR].&amp;[2019]"/>
            <x15:cachedUniqueName index="20" name="[Accidents].[FISCAL_YEAR].&amp;[2020]"/>
            <x15:cachedUniqueName index="21" name="[Accidents].[FISCAL_YEAR].&amp;[2021]"/>
            <x15:cachedUniqueName index="22" name="[Accidents].[FISCAL_YEAR].&amp;[2022]"/>
            <x15:cachedUniqueName index="23" name="[Accidents].[FISCAL_YEAR].&amp;[2023]"/>
            <x15:cachedUniqueName index="24" name="[Accidents].[FISCAL_YEAR].&amp;[2024]"/>
            <x15:cachedUniqueName index="25" name="[Accidents].[FISCAL_YEAR].&amp;[2025]"/>
          </x15:cachedUniqueNames>
        </ext>
      </extLst>
    </cacheField>
    <cacheField name="[Measures].[Recuento distinto de DOCUMENT_NO]" caption="Recuento distinto de DOCUMENT_NO" numFmtId="0" hierarchy="92" level="32767"/>
  </cacheFields>
  <cacheHierarchies count="107">
    <cacheHierarchy uniqueName="[Accidents].[MINE_ID]" caption="MINE_ID" attribute="1" defaultMemberUniqueName="[Accidents].[MINE_ID].[All]" allUniqueName="[Accidents].[MINE_ID].[All]" dimensionUniqueName="[Accidents]" displayFolder="" count="0" memberValueDatatype="130" unbalanced="0"/>
    <cacheHierarchy uniqueName="[Accidents].[DOCUMENT_NO]" caption="DOCUMENT_NO" attribute="1" defaultMemberUniqueName="[Accidents].[DOCUMENT_NO].[All]" allUniqueName="[Accidents].[DOCUMENT_NO].[All]" dimensionUniqueName="[Accidents]" displayFolder="" count="0" memberValueDatatype="130" unbalanced="0"/>
    <cacheHierarchy uniqueName="[Accidents].[TOT_EXPER]" caption="TOT_EXPER" attribute="1" defaultMemberUniqueName="[Accidents].[TOT_EXPER].[All]" allUniqueName="[Accidents].[TOT_EXPER].[All]" dimensionUniqueName="[Accidents]" displayFolder="" count="0" memberValueDatatype="5" unbalanced="0"/>
    <cacheHierarchy uniqueName="[Accidents].[MINE_EXPER]" caption="MINE_EXPER" attribute="1" defaultMemberUniqueName="[Accidents].[MINE_EXPER].[All]" allUniqueName="[Accidents].[MINE_EXPER].[All]" dimensionUniqueName="[Accidents]" displayFolder="" count="0" memberValueDatatype="5" unbalanced="0"/>
    <cacheHierarchy uniqueName="[Accidents].[JOB_EXPER]" caption="JOB_EXPER" attribute="1" defaultMemberUniqueName="[Accidents].[JOB_EXPER].[All]" allUniqueName="[Accidents].[JOB_EXPER].[All]" dimensionUniqueName="[Accidents]" displayFolder="" count="0" memberValueDatatype="5" unbalanced="0"/>
    <cacheHierarchy uniqueName="[Accidents].[SCHEDULE_CHARGE]" caption="SCHEDULE_CHARGE" attribute="1" defaultMemberUniqueName="[Accidents].[SCHEDULE_CHARGE].[All]" allUniqueName="[Accidents].[SCHEDULE_CHARGE].[All]" dimensionUniqueName="[Accidents]" displayFolder="" count="0" memberValueDatatype="20" unbalanced="0"/>
    <cacheHierarchy uniqueName="[Accidents].[DAYS_RESTRICT]" caption="DAYS_RESTRICT" attribute="1" defaultMemberUniqueName="[Accidents].[DAYS_RESTRICT].[All]" allUniqueName="[Accidents].[DAYS_RESTRICT].[All]" dimensionUniqueName="[Accidents]" displayFolder="" count="0" memberValueDatatype="20" unbalanced="0"/>
    <cacheHierarchy uniqueName="[Accidents].[DAYS_LOST]" caption="DAYS_LOST" attribute="1" defaultMemberUniqueName="[Accidents].[DAYS_LOST].[All]" allUniqueName="[Accidents].[DAYS_LOST].[All]" dimensionUniqueName="[Accidents]" displayFolder="" count="0" memberValueDatatype="20" unbalanced="0"/>
    <cacheHierarchy uniqueName="[Accidents].[FISCAL_YEAR]" caption="FISCAL_YEAR" attribute="1" defaultMemberUniqueName="[Accidents].[FISCAL_YEAR].[All]" allUniqueName="[Accidents].[FISCAL_YEAR].[All]" dimensionUniqueName="[Accidents]" displayFolder="" count="2" memberValueDatatype="20" unbalanced="0">
      <fieldsUsage count="2">
        <fieldUsage x="-1"/>
        <fieldUsage x="0"/>
      </fieldsUsage>
    </cacheHierarchy>
    <cacheHierarchy uniqueName="[Accidents].[DATE]" caption="DATE" attribute="1" time="1" defaultMemberUniqueName="[Accidents].[DATE].[All]" allUniqueName="[Accidents].[DATE].[All]" dimensionUniqueName="[Accidents]" displayFolder="" count="0" memberValueDatatype="7" unbalanced="0"/>
    <cacheHierarchy uniqueName="[Accidents].[Experiencia]" caption="Experiencia" attribute="1" defaultMemberUniqueName="[Accidents].[Experiencia].[All]" allUniqueName="[Accidents].[Experiencia].[All]" dimensionUniqueName="[Accidents]" displayFolder="" count="0" memberValueDatatype="130" unbalanced="0"/>
    <cacheHierarchy uniqueName="[Accidents].[DATE (año)]" caption="DATE (año)" attribute="1" defaultMemberUniqueName="[Accidents].[DATE (año)].[All]" allUniqueName="[Accidents].[DATE (año)].[All]" dimensionUniqueName="[Accidents]" displayFolder="" count="0" memberValueDatatype="130" unbalanced="0"/>
    <cacheHierarchy uniqueName="[Accidents].[DATE (trimestre)]" caption="DATE (trimestre)" attribute="1" defaultMemberUniqueName="[Accidents].[DATE (trimestre)].[All]" allUniqueName="[Accidents].[DATE (trimestre)].[All]" dimensionUniqueName="[Accidents]" displayFolder="" count="0" memberValueDatatype="130" unbalanced="0"/>
    <cacheHierarchy uniqueName="[Accidents].[DATE (mes)]" caption="DATE (mes)" attribute="1" defaultMemberUniqueName="[Accidents].[DATE (mes)].[All]" allUniqueName="[Accidents].[DATE (mes)].[All]" dimensionUniqueName="[Accidents]" displayFolder="" count="0" memberValueDatatype="130" unbalanced="0"/>
    <cacheHierarchy uniqueName="[AIR_FIR].[Año Fiscal]" caption="Año Fiscal" attribute="1" defaultMemberUniqueName="[AIR_FIR].[Año Fiscal].[All]" allUniqueName="[AIR_FIR].[Año Fiscal].[All]" dimensionUniqueName="[AIR_FIR]" displayFolder="" count="0" memberValueDatatype="20" unbalanced="0"/>
    <cacheHierarchy uniqueName="[AIR_FIR].[Muertes]" caption="Muertes" attribute="1" defaultMemberUniqueName="[AIR_FIR].[Muertes].[All]" allUniqueName="[AIR_FIR].[Muertes].[All]" dimensionUniqueName="[AIR_FIR]" displayFolder="" count="0" memberValueDatatype="20" unbalanced="0"/>
    <cacheHierarchy uniqueName="[AIR_FIR].[Horas Trabajadas]" caption="Horas Trabajadas" attribute="1" defaultMemberUniqueName="[AIR_FIR].[Horas Trabajadas].[All]" allUniqueName="[AIR_FIR].[Horas Trabajadas].[All]" dimensionUniqueName="[AIR_FIR]" displayFolder="" count="0" memberValueDatatype="20" unbalanced="0"/>
    <cacheHierarchy uniqueName="[AIR_FIR].[FIR]" caption="FIR" attribute="1" defaultMemberUniqueName="[AIR_FIR].[FIR].[All]" allUniqueName="[AIR_FIR].[FIR].[All]" dimensionUniqueName="[AIR_FIR]" displayFolder="" count="0" memberValueDatatype="5" unbalanced="0"/>
    <cacheHierarchy uniqueName="[AIR_FIR].[Accidentes]" caption="Accidentes" attribute="1" defaultMemberUniqueName="[AIR_FIR].[Accidentes].[All]" allUniqueName="[AIR_FIR].[Accidentes].[All]" dimensionUniqueName="[AIR_FIR]" displayFolder="" count="0" memberValueDatatype="20" unbalanced="0"/>
    <cacheHierarchy uniqueName="[AIR_FIR].[AIR]" caption="AIR" attribute="1" defaultMemberUniqueName="[AIR_FIR].[AIR].[All]" allUniqueName="[AIR_FIR].[AIR].[All]" dimensionUniqueName="[AIR_FIR]" displayFolder="" count="0" memberValueDatatype="5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Year Fiscal]" caption="Year Fiscal" attribute="1" time="1" defaultMemberUniqueName="[Calendar].[Year Fiscal].[All]" allUniqueName="[Calendar].[Year Fiscal].[All]" dimensionUniqueName="[Calendar]" displayFolder="" count="0" memberValueDatatype="20" unbalanced="0"/>
    <cacheHierarchy uniqueName="[DimInjures].[DOCUMENT_NO]" caption="DOCUMENT_NO" attribute="1" defaultMemberUniqueName="[DimInjures].[DOCUMENT_NO].[All]" allUniqueName="[DimInjures].[DOCUMENT_NO].[All]" dimensionUniqueName="[DimInjures]" displayFolder="" count="0" memberValueDatatype="130" unbalanced="0"/>
    <cacheHierarchy uniqueName="[DimInjures].[SUBUNIT]" caption="SUBUNIT" attribute="1" defaultMemberUniqueName="[DimInjures].[SUBUNIT].[All]" allUniqueName="[DimInjures].[SUBUNIT].[All]" dimensionUniqueName="[DimInjures]" displayFolder="" count="0" memberValueDatatype="130" unbalanced="0"/>
    <cacheHierarchy uniqueName="[DimInjures].[DEGREE_INJURY]" caption="DEGREE_INJURY" attribute="1" defaultMemberUniqueName="[DimInjures].[DEGREE_INJURY].[All]" allUniqueName="[DimInjures].[DEGREE_INJURY].[All]" dimensionUniqueName="[DimInjures]" displayFolder="" count="0" memberValueDatatype="130" unbalanced="0"/>
    <cacheHierarchy uniqueName="[DimInjures].[UG_LOCATION]" caption="UG_LOCATION" attribute="1" defaultMemberUniqueName="[DimInjures].[UG_LOCATION].[All]" allUniqueName="[DimInjures].[UG_LOCATION].[All]" dimensionUniqueName="[DimInjures]" displayFolder="" count="0" memberValueDatatype="130" unbalanced="0"/>
    <cacheHierarchy uniqueName="[DimInjures].[UG_MINING_METHOD]" caption="UG_MINING_METHOD" attribute="1" defaultMemberUniqueName="[DimInjures].[UG_MINING_METHOD].[All]" allUniqueName="[DimInjures].[UG_MINING_METHOD].[All]" dimensionUniqueName="[DimInjures]" displayFolder="" count="0" memberValueDatatype="130" unbalanced="0"/>
    <cacheHierarchy uniqueName="[DimInjures].[CLASSIFICATION]" caption="CLASSIFICATION" attribute="1" defaultMemberUniqueName="[DimInjures].[CLASSIFICATION].[All]" allUniqueName="[DimInjures].[CLASSIFICATION].[All]" dimensionUniqueName="[DimInjures]" displayFolder="" count="0" memberValueDatatype="130" unbalanced="0"/>
    <cacheHierarchy uniqueName="[DimInjures].[ACCIDENT_TYPE]" caption="ACCIDENT_TYPE" attribute="1" defaultMemberUniqueName="[DimInjures].[ACCIDENT_TYPE].[All]" allUniqueName="[DimInjures].[ACCIDENT_TYPE].[All]" dimensionUniqueName="[DimInjures]" displayFolder="" count="0" memberValueDatatype="130" unbalanced="0"/>
    <cacheHierarchy uniqueName="[DimInjures].[OCCUPATION]" caption="OCCUPATION" attribute="1" defaultMemberUniqueName="[DimInjures].[OCCUPATION].[All]" allUniqueName="[DimInjures].[OCCUPATION].[All]" dimensionUniqueName="[DimInjures]" displayFolder="" count="0" memberValueDatatype="130" unbalanced="0"/>
    <cacheHierarchy uniqueName="[DimInjures].[ACTIVITY]" caption="ACTIVITY" attribute="1" defaultMemberUniqueName="[DimInjures].[ACTIVITY].[All]" allUniqueName="[DimInjures].[ACTIVITY].[All]" dimensionUniqueName="[DimInjures]" displayFolder="" count="0" memberValueDatatype="130" unbalanced="0"/>
    <cacheHierarchy uniqueName="[DimInjures].[INJURY_SOURCE]" caption="INJURY_SOURCE" attribute="1" defaultMemberUniqueName="[DimInjures].[INJURY_SOURCE].[All]" allUniqueName="[DimInjures].[INJURY_SOURCE].[All]" dimensionUniqueName="[DimInjures]" displayFolder="" count="0" memberValueDatatype="130" unbalanced="0"/>
    <cacheHierarchy uniqueName="[DimInjures].[NATURE_INJURY]" caption="NATURE_INJURY" attribute="1" defaultMemberUniqueName="[DimInjures].[NATURE_INJURY].[All]" allUniqueName="[DimInjures].[NATURE_INJURY].[All]" dimensionUniqueName="[DimInjures]" displayFolder="" count="0" memberValueDatatype="130" unbalanced="0"/>
    <cacheHierarchy uniqueName="[DimInjures].[INJ_BODY_PART]" caption="INJ_BODY_PART" attribute="1" defaultMemberUniqueName="[DimInjures].[INJ_BODY_PART].[All]" allUniqueName="[DimInjures].[INJ_BODY_PART].[All]" dimensionUniqueName="[DimInjures]" displayFolder="" count="0" memberValueDatatype="130" unbalanced="0"/>
    <cacheHierarchy uniqueName="[DimInjures].[DATE]" caption="DATE" attribute="1" time="1" defaultMemberUniqueName="[DimInjures].[DATE].[All]" allUniqueName="[DimInjures].[DATE].[All]" dimensionUniqueName="[DimInjures]" displayFolder="" count="0" memberValueDatatype="7" unbalanced="0"/>
    <cacheHierarchy uniqueName="[DimInjures].[DATE_YEAR]" caption="DATE_YEAR" attribute="1" defaultMemberUniqueName="[DimInjures].[DATE_YEAR].[All]" allUniqueName="[DimInjures].[DATE_YEAR].[All]" dimensionUniqueName="[DimInjures]" displayFolder="" count="0" memberValueDatatype="130" unbalanced="0"/>
    <cacheHierarchy uniqueName="[DimInjures].[Fiscal_Year]" caption="Fiscal_Year" attribute="1" defaultMemberUniqueName="[DimInjures].[Fiscal_Year].[All]" allUniqueName="[DimInjures].[Fiscal_Year].[All]" dimensionUniqueName="[DimInjures]" displayFolder="" count="0" memberValueDatatype="20" unbalanced="0"/>
    <cacheHierarchy uniqueName="[Mines].[MINE_ID]" caption="MINE_ID" attribute="1" defaultMemberUniqueName="[Mines].[MINE_ID].[All]" allUniqueName="[Mines].[MINE_ID].[All]" dimensionUniqueName="[Mines]" displayFolder="" count="0" memberValueDatatype="130" unbalanced="0"/>
    <cacheHierarchy uniqueName="[Mines].[CURRENT_MINE_NAME]" caption="CURRENT_MINE_NAME" attribute="1" defaultMemberUniqueName="[Mines].[CURRENT_MINE_NAME].[All]" allUniqueName="[Mines].[CURRENT_MINE_NAME].[All]" dimensionUniqueName="[Mines]" displayFolder="" count="0" memberValueDatatype="130" unbalanced="0"/>
    <cacheHierarchy uniqueName="[Mines].[COAL_METAL_IND]" caption="COAL_METAL_IND" attribute="1" defaultMemberUniqueName="[Mines].[COAL_METAL_IND].[All]" allUniqueName="[Mines].[COAL_METAL_IND].[All]" dimensionUniqueName="[Mines]" displayFolder="" count="0" memberValueDatatype="130" unbalanced="0"/>
    <cacheHierarchy uniqueName="[Mines].[CURRENT_MINE_TYPE]" caption="CURRENT_MINE_TYPE" attribute="1" defaultMemberUniqueName="[Mines].[CURRENT_MINE_TYPE].[All]" allUniqueName="[Mines].[CURRENT_MINE_TYPE].[All]" dimensionUniqueName="[Mines]" displayFolder="" count="0" memberValueDatatype="130" unbalanced="0"/>
    <cacheHierarchy uniqueName="[Mines].[CURRENT_MINE_STATUS]" caption="CURRENT_MINE_STATUS" attribute="1" defaultMemberUniqueName="[Mines].[CURRENT_MINE_STATUS].[All]" allUniqueName="[Mines].[CURRENT_MINE_STATUS].[All]" dimensionUniqueName="[Mines]" displayFolder="" count="0" memberValueDatatype="130" unbalanced="0"/>
    <cacheHierarchy uniqueName="[Mines].[STATE]" caption="STATE" attribute="1" defaultMemberUniqueName="[Mines].[STATE].[All]" allUniqueName="[Mines].[STATE].[All]" dimensionUniqueName="[Mines]" displayFolder="" count="0" memberValueDatatype="130" unbalanced="0"/>
    <cacheHierarchy uniqueName="[Mines].[COMPANY_TYPE]" caption="COMPANY_TYPE" attribute="1" defaultMemberUniqueName="[Mines].[COMPANY_TYPE].[All]" allUniqueName="[Mines].[COMPANY_TYPE].[All]" dimensionUniqueName="[Mines]" displayFolder="" count="0" memberValueDatatype="130" unbalanced="0"/>
    <cacheHierarchy uniqueName="[Mines].[PRIMARY_SIC]" caption="PRIMARY_SIC" attribute="1" defaultMemberUniqueName="[Mines].[PRIMARY_SIC].[All]" allUniqueName="[Mines].[PRIMARY_SIC].[All]" dimensionUniqueName="[Mines]" displayFolder="" count="0" memberValueDatatype="130" unbalanced="0"/>
    <cacheHierarchy uniqueName="[Mines].[PRIMARY_CANVASS]" caption="PRIMARY_CANVASS" attribute="1" defaultMemberUniqueName="[Mines].[PRIMARY_CANVASS].[All]" allUniqueName="[Mines].[PRIMARY_CANVASS].[All]" dimensionUniqueName="[Mines]" displayFolder="" count="0" memberValueDatatype="130" unbalanced="0"/>
    <cacheHierarchy uniqueName="[Mines].[NO_EMPLOYEES]" caption="NO_EMPLOYEES" attribute="1" defaultMemberUniqueName="[Mines].[NO_EMPLOYEES].[All]" allUniqueName="[Mines].[NO_EMPLOYEES].[All]" dimensionUniqueName="[Mines]" displayFolder="" count="0" memberValueDatatype="20" unbalanced="0"/>
    <cacheHierarchy uniqueName="[Mines].[LONGITUDE]" caption="LONGITUDE" attribute="1" defaultMemberUniqueName="[Mines].[LONGITUDE].[All]" allUniqueName="[Mines].[LONGITUDE].[All]" dimensionUniqueName="[Mines]" displayFolder="" count="0" memberValueDatatype="5" unbalanced="0"/>
    <cacheHierarchy uniqueName="[Mines].[LATITUDE]" caption="LATITUDE" attribute="1" defaultMemberUniqueName="[Mines].[LATITUDE].[All]" allUniqueName="[Mines].[LATITUDE].[All]" dimensionUniqueName="[Mines]" displayFolder="" count="0" memberValueDatatype="5" unbalanced="0"/>
    <cacheHierarchy uniqueName="[Number of employee hours  in millions].[Sector]" caption="Sector" attribute="1" defaultMemberUniqueName="[Number of employee hours  in millions].[Sector].[All]" allUniqueName="[Number of employee hours  in millions].[Sector].[All]" dimensionUniqueName="[Number of employee hours  in millions]" displayFolder="" count="0" memberValueDatatype="130" unbalanced="0"/>
    <cacheHierarchy uniqueName="[Number of employee hours  in millions].[Year_Fiscal]" caption="Year_Fiscal" attribute="1" defaultMemberUniqueName="[Number of employee hours  in millions].[Year_Fiscal].[All]" allUniqueName="[Number of employee hours  in millions].[Year_Fiscal].[All]" dimensionUniqueName="[Number of employee hours  in millions]" displayFolder="" count="0" memberValueDatatype="20" unbalanced="0"/>
    <cacheHierarchy uniqueName="[Number of employee hours  in millions].[Horas trabajadas(Mill.)]" caption="Horas trabajadas(Mill.)" attribute="1" defaultMemberUniqueName="[Number of employee hours  in millions].[Horas trabajadas(Mill.)].[All]" allUniqueName="[Number of employee hours  in millions].[Horas trabajadas(Mill.)].[All]" dimensionUniqueName="[Number of employee hours  in millions]" displayFolder="" count="0" memberValueDatatype="5" unbalanced="0"/>
    <cacheHierarchy uniqueName="[Number of employee hours  in millions].[Horas trabajadas]" caption="Horas trabajadas" attribute="1" defaultMemberUniqueName="[Number of employee hours  in millions].[Horas trabajadas].[All]" allUniqueName="[Number of employee hours  in millions].[Horas trabajadas].[All]" dimensionUniqueName="[Number of employee hours  in millions]" displayFolder="" count="0" memberValueDatatype="20" unbalanced="0"/>
    <cacheHierarchy uniqueName="[States].[States_ID]" caption="States_ID" attribute="1" defaultMemberUniqueName="[States].[States_ID].[All]" allUniqueName="[States].[States_ID].[All]" dimensionUniqueName="[States]" displayFolder="" count="0" memberValueDatatype="130" unbalanced="0"/>
    <cacheHierarchy uniqueName="[States].[STATES_NAME]" caption="STATES_NAME" attribute="1" defaultMemberUniqueName="[States].[STATES_NAME].[All]" allUniqueName="[States].[STATES_NAME].[All]" dimensionUniqueName="[States]" displayFolder="" count="0" memberValueDatatype="130" unbalanced="0"/>
    <cacheHierarchy uniqueName="[States].[STATES_AB]" caption="STATES_AB" attribute="1" defaultMemberUniqueName="[States].[STATES_AB].[All]" allUniqueName="[States].[STATES_AB].[All]" dimensionUniqueName="[States]" displayFolder="" count="0" memberValueDatatype="130" unbalanced="0"/>
    <cacheHierarchy uniqueName="[States].[STATES_CATEGORY]" caption="STATES_CATEGORY" attribute="1" defaultMemberUniqueName="[States].[STATES_CATEGORY].[All]" allUniqueName="[States].[STATES_CATEGORY].[All]" dimensionUniqueName="[States]" displayFolder="" count="0" memberValueDatatype="130" unbalanced="0"/>
    <cacheHierarchy uniqueName="[Tabla2].[Estados]" caption="Estados" attribute="1" defaultMemberUniqueName="[Tabla2].[Estados].[All]" allUniqueName="[Tabla2].[Estados].[All]" dimensionUniqueName="[Tabla2]" displayFolder="" count="0" memberValueDatatype="130" unbalanced="0"/>
    <cacheHierarchy uniqueName="[Tabla2].[Accidentes]" caption="Accidentes" attribute="1" defaultMemberUniqueName="[Tabla2].[Accidentes].[All]" allUniqueName="[Tabla2].[Accidentes].[All]" dimensionUniqueName="[Tabla2]" displayFolder="" count="0" memberValueDatatype="20" unbalanced="0"/>
    <cacheHierarchy uniqueName="[Accidents].[DATE (índice de meses)]" caption="DATE (índice de meses)" attribute="1" defaultMemberUniqueName="[Accidents].[DATE (índice de meses)].[All]" allUniqueName="[Accidents].[DATE (índice de meses)].[All]" dimensionUniqueName="[Accidents]" displayFolder="" count="0" memberValueDatatype="20" unbalanced="0" hidden="1"/>
    <cacheHierarchy uniqueName="[Measures].[Total de Acidentes]" caption="Total de Acidentes" measure="1" displayFolder="" measureGroup="Accidents" count="0"/>
    <cacheHierarchy uniqueName="[Measures].[Total fatality]" caption="Total fatality" measure="1" displayFolder="" measureGroup="DimInjures" count="0"/>
    <cacheHierarchy uniqueName="[Measures].[Días perdidos prom. por evento con lesión]" caption="Días perdidos prom. por evento con lesión" measure="1" displayFolder="" measureGroup="Accidents" count="0"/>
    <cacheHierarchy uniqueName="[Measures].[Total de Accidente]" caption="Total de Accidente" measure="1" displayFolder="" measureGroup="Accidents" count="0"/>
    <cacheHierarchy uniqueName="[Measures].[Promedio_Dias_Perdidos ]" caption="Promedio_Dias_Perdidos " measure="1" displayFolder="" measureGroup="Accidents" count="0"/>
    <cacheHierarchy uniqueName="[Measures].[__XL_Count Accidents]" caption="__XL_Count Accidents" measure="1" displayFolder="" measureGroup="Accidents" count="0" hidden="1"/>
    <cacheHierarchy uniqueName="[Measures].[__XL_Count Mines]" caption="__XL_Count Mines" measure="1" displayFolder="" measureGroup="Mines" count="0" hidden="1"/>
    <cacheHierarchy uniqueName="[Measures].[__XL_Count DimInjures]" caption="__XL_Count DimInjures" measure="1" displayFolder="" measureGroup="DimInjures" count="0" hidden="1"/>
    <cacheHierarchy uniqueName="[Measures].[__XL_Count States]" caption="__XL_Count States" measure="1" displayFolder="" measureGroup="States" count="0" hidden="1"/>
    <cacheHierarchy uniqueName="[Measures].[__XL_Count Calendar]" caption="__XL_Count Calendar" measure="1" displayFolder="" measureGroup="Calendar" count="0" hidden="1"/>
    <cacheHierarchy uniqueName="[Measures].[__XL_Count Number of employee hours  in millions]" caption="__XL_Count Number of employee hours  in millions" measure="1" displayFolder="" measureGroup="Number of employee hours  in millions" count="0" hidden="1"/>
    <cacheHierarchy uniqueName="[Measures].[__XL_Count AIR_FIR]" caption="__XL_Count AIR_FIR" measure="1" displayFolder="" measureGroup="AIR_FIR" count="0" hidden="1"/>
    <cacheHierarchy uniqueName="[Measures].[__XL_Count Tabla2]" caption="__XL_Count Tabla2" measure="1" displayFolder="" measureGroup="Tabla2" count="0" hidden="1"/>
    <cacheHierarchy uniqueName="[Measures].[__No measures defined]" caption="__No measures defined" measure="1" displayFolder="" count="0" hidden="1"/>
    <cacheHierarchy uniqueName="[Measures].[Recuento de MINE_ID]" caption="Recuento de MINE_ID" measure="1" displayFolder="" measureGroup="Accide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DOCUMENT_NO]" caption="Recuento de DOCUMENT_NO" measure="1" displayFolder="" measureGroup="DimInjur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NO_EMPLOYEES]" caption="Suma de NO_EMPLOYEES" measure="1" displayFolder="" measureGroup="Mine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DAYS_LOST]" caption="Suma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DAYS_LOST]" caption="Promedio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TOT_EXPER]" caption="Suma de TOT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MINE_EXPER]" caption="Suma de MINE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AYS_RESTRICT]" caption="Suma de DAYS_RESTRICT" measure="1" displayFolder="" measureGroup="Accid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JOB_EXPER]" caption="Suma de JOB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FISCAL_YEAR]" caption="Suma de FISCAL_YEAR" measure="1" displayFolder="" measureGroup="Acciden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DOCUMENT_NO 2]" caption="Recuento de DOCUMENT_NO 2" measure="1" displayFolder="" measureGroup="Accide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DOCUMENT_NO]" caption="Recuento distinto de DOCUMENT_NO" measure="1" displayFolder="" measureGroup="Accide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GREE_INJURY]" caption="Recuento de DEGREE_INJURY" measure="1" displayFolder="" measureGroup="DimInjur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Horas trabajadas]" caption="Recuento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]" caption="Suma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(Mill.)]" caption="Suma de Horas trabajadas(Mill.)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AIR]" caption="Suma de AIR" measure="1" displayFolder="" measureGroup="AIR_FI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Accidentes]" caption="Suma de Accidentes" measure="1" displayFolder="" measureGroup="AIR_FI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FIR]" caption="Suma de FIR" measure="1" displayFolder="" measureGroup="AIR_FI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Accidentes 2]" caption="Suma de Accidentes 2" measure="1" displayFolder="" measureGroup="Tabla2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a de Año Fiscal]" caption="Suma de Año Fiscal" measure="1" displayFolder="" measureGroup="AIR_FI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Muertes]" caption="Suma de Muertes" measure="1" displayFolder="" measureGroup="AIR_FI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Horas Trabajadas 2]" caption="Suma de Horas Trabajadas 2" measure="1" displayFolder="" measureGroup="AIR_FI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UG_MINING_METHOD]" caption="Recuento de UG_MINING_METHOD" measure="1" displayFolder="" measureGroup="DimInjur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CURRENT_MINE_TYPE]" caption="Recuento de CURRENT_MINE_TYPE" measure="1" displayFolder="" measureGroup="Min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Fiscal_Year 2]" caption="Suma de Fiscal_Year 2" measure="1" displayFolder="" measureGroup="DimInjure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9">
    <dimension name="Accidents" uniqueName="[Accidents]" caption="Accidents"/>
    <dimension name="AIR_FIR" uniqueName="[AIR_FIR]" caption="AIR_FIR"/>
    <dimension name="Calendar" uniqueName="[Calendar]" caption="Calendar"/>
    <dimension name="DimInjures" uniqueName="[DimInjures]" caption="DimInjures"/>
    <dimension measure="1" name="Measures" uniqueName="[Measures]" caption="Measures"/>
    <dimension name="Mines" uniqueName="[Mines]" caption="Mines"/>
    <dimension name="Number of employee hours  in millions" uniqueName="[Number of employee hours  in millions]" caption="Number of employee hours  in millions"/>
    <dimension name="States" uniqueName="[States]" caption="States"/>
    <dimension name="Tabla2" uniqueName="[Tabla2]" caption="Tabla2"/>
  </dimensions>
  <measureGroups count="8">
    <measureGroup name="Accidents" caption="Accidents"/>
    <measureGroup name="AIR_FIR" caption="AIR_FIR"/>
    <measureGroup name="Calendar" caption="Calendar"/>
    <measureGroup name="DimInjures" caption="DimInjures"/>
    <measureGroup name="Mines" caption="Mines"/>
    <measureGroup name="Number of employee hours  in millions" caption="Number of employee hours  in millions"/>
    <measureGroup name="States" caption="States"/>
    <measureGroup name="Tabla2" caption="Tabla2"/>
  </measureGroups>
  <maps count="15">
    <map measureGroup="0" dimension="0"/>
    <map measureGroup="0" dimension="1"/>
    <map measureGroup="0" dimension="2"/>
    <map measureGroup="0" dimension="3"/>
    <map measureGroup="0" dimension="5"/>
    <map measureGroup="0" dimension="7"/>
    <map measureGroup="1" dimension="1"/>
    <map measureGroup="2" dimension="1"/>
    <map measureGroup="2" dimension="2"/>
    <map measureGroup="3" dimension="3"/>
    <map measureGroup="4" dimension="5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io valenzuela" refreshedDate="46164.051959259261" backgroundQuery="1" createdVersion="8" refreshedVersion="8" minRefreshableVersion="3" recordCount="0" supportSubquery="1" supportAdvancedDrill="1" xr:uid="{FA9D9C3C-3348-4759-8D8B-74609C6F8B71}">
  <cacheSource type="external" connectionId="8"/>
  <cacheFields count="1">
    <cacheField name="[Measures].[Total de Acidentes]" caption="Total de Acidentes" numFmtId="0" hierarchy="67" level="32767"/>
  </cacheFields>
  <cacheHierarchies count="107">
    <cacheHierarchy uniqueName="[Accidents].[MINE_ID]" caption="MINE_ID" attribute="1" defaultMemberUniqueName="[Accidents].[MINE_ID].[All]" allUniqueName="[Accidents].[MINE_ID].[All]" dimensionUniqueName="[Accidents]" displayFolder="" count="0" memberValueDatatype="130" unbalanced="0"/>
    <cacheHierarchy uniqueName="[Accidents].[DOCUMENT_NO]" caption="DOCUMENT_NO" attribute="1" defaultMemberUniqueName="[Accidents].[DOCUMENT_NO].[All]" allUniqueName="[Accidents].[DOCUMENT_NO].[All]" dimensionUniqueName="[Accidents]" displayFolder="" count="0" memberValueDatatype="130" unbalanced="0"/>
    <cacheHierarchy uniqueName="[Accidents].[TOT_EXPER]" caption="TOT_EXPER" attribute="1" defaultMemberUniqueName="[Accidents].[TOT_EXPER].[All]" allUniqueName="[Accidents].[TOT_EXPER].[All]" dimensionUniqueName="[Accidents]" displayFolder="" count="0" memberValueDatatype="5" unbalanced="0"/>
    <cacheHierarchy uniqueName="[Accidents].[MINE_EXPER]" caption="MINE_EXPER" attribute="1" defaultMemberUniqueName="[Accidents].[MINE_EXPER].[All]" allUniqueName="[Accidents].[MINE_EXPER].[All]" dimensionUniqueName="[Accidents]" displayFolder="" count="0" memberValueDatatype="5" unbalanced="0"/>
    <cacheHierarchy uniqueName="[Accidents].[JOB_EXPER]" caption="JOB_EXPER" attribute="1" defaultMemberUniqueName="[Accidents].[JOB_EXPER].[All]" allUniqueName="[Accidents].[JOB_EXPER].[All]" dimensionUniqueName="[Accidents]" displayFolder="" count="0" memberValueDatatype="5" unbalanced="0"/>
    <cacheHierarchy uniqueName="[Accidents].[SCHEDULE_CHARGE]" caption="SCHEDULE_CHARGE" attribute="1" defaultMemberUniqueName="[Accidents].[SCHEDULE_CHARGE].[All]" allUniqueName="[Accidents].[SCHEDULE_CHARGE].[All]" dimensionUniqueName="[Accidents]" displayFolder="" count="0" memberValueDatatype="20" unbalanced="0"/>
    <cacheHierarchy uniqueName="[Accidents].[DAYS_RESTRICT]" caption="DAYS_RESTRICT" attribute="1" defaultMemberUniqueName="[Accidents].[DAYS_RESTRICT].[All]" allUniqueName="[Accidents].[DAYS_RESTRICT].[All]" dimensionUniqueName="[Accidents]" displayFolder="" count="0" memberValueDatatype="20" unbalanced="0"/>
    <cacheHierarchy uniqueName="[Accidents].[DAYS_LOST]" caption="DAYS_LOST" attribute="1" defaultMemberUniqueName="[Accidents].[DAYS_LOST].[All]" allUniqueName="[Accidents].[DAYS_LOST].[All]" dimensionUniqueName="[Accidents]" displayFolder="" count="0" memberValueDatatype="20" unbalanced="0"/>
    <cacheHierarchy uniqueName="[Accidents].[FISCAL_YEAR]" caption="FISCAL_YEAR" attribute="1" defaultMemberUniqueName="[Accidents].[FISCAL_YEAR].[All]" allUniqueName="[Accidents].[FISCAL_YEAR].[All]" dimensionUniqueName="[Accidents]" displayFolder="" count="0" memberValueDatatype="20" unbalanced="0"/>
    <cacheHierarchy uniqueName="[Accidents].[DATE]" caption="DATE" attribute="1" time="1" defaultMemberUniqueName="[Accidents].[DATE].[All]" allUniqueName="[Accidents].[DATE].[All]" dimensionUniqueName="[Accidents]" displayFolder="" count="0" memberValueDatatype="7" unbalanced="0"/>
    <cacheHierarchy uniqueName="[Accidents].[Experiencia]" caption="Experiencia" attribute="1" defaultMemberUniqueName="[Accidents].[Experiencia].[All]" allUniqueName="[Accidents].[Experiencia].[All]" dimensionUniqueName="[Accidents]" displayFolder="" count="0" memberValueDatatype="130" unbalanced="0"/>
    <cacheHierarchy uniqueName="[Accidents].[DATE (año)]" caption="DATE (año)" attribute="1" defaultMemberUniqueName="[Accidents].[DATE (año)].[All]" allUniqueName="[Accidents].[DATE (año)].[All]" dimensionUniqueName="[Accidents]" displayFolder="" count="0" memberValueDatatype="130" unbalanced="0"/>
    <cacheHierarchy uniqueName="[Accidents].[DATE (trimestre)]" caption="DATE (trimestre)" attribute="1" defaultMemberUniqueName="[Accidents].[DATE (trimestre)].[All]" allUniqueName="[Accidents].[DATE (trimestre)].[All]" dimensionUniqueName="[Accidents]" displayFolder="" count="0" memberValueDatatype="130" unbalanced="0"/>
    <cacheHierarchy uniqueName="[Accidents].[DATE (mes)]" caption="DATE (mes)" attribute="1" defaultMemberUniqueName="[Accidents].[DATE (mes)].[All]" allUniqueName="[Accidents].[DATE (mes)].[All]" dimensionUniqueName="[Accidents]" displayFolder="" count="0" memberValueDatatype="130" unbalanced="0"/>
    <cacheHierarchy uniqueName="[AIR_FIR].[Año Fiscal]" caption="Año Fiscal" attribute="1" defaultMemberUniqueName="[AIR_FIR].[Año Fiscal].[All]" allUniqueName="[AIR_FIR].[Año Fiscal].[All]" dimensionUniqueName="[AIR_FIR]" displayFolder="" count="0" memberValueDatatype="20" unbalanced="0"/>
    <cacheHierarchy uniqueName="[AIR_FIR].[Muertes]" caption="Muertes" attribute="1" defaultMemberUniqueName="[AIR_FIR].[Muertes].[All]" allUniqueName="[AIR_FIR].[Muertes].[All]" dimensionUniqueName="[AIR_FIR]" displayFolder="" count="0" memberValueDatatype="20" unbalanced="0"/>
    <cacheHierarchy uniqueName="[AIR_FIR].[Horas Trabajadas]" caption="Horas Trabajadas" attribute="1" defaultMemberUniqueName="[AIR_FIR].[Horas Trabajadas].[All]" allUniqueName="[AIR_FIR].[Horas Trabajadas].[All]" dimensionUniqueName="[AIR_FIR]" displayFolder="" count="0" memberValueDatatype="20" unbalanced="0"/>
    <cacheHierarchy uniqueName="[AIR_FIR].[FIR]" caption="FIR" attribute="1" defaultMemberUniqueName="[AIR_FIR].[FIR].[All]" allUniqueName="[AIR_FIR].[FIR].[All]" dimensionUniqueName="[AIR_FIR]" displayFolder="" count="0" memberValueDatatype="5" unbalanced="0"/>
    <cacheHierarchy uniqueName="[AIR_FIR].[Accidentes]" caption="Accidentes" attribute="1" defaultMemberUniqueName="[AIR_FIR].[Accidentes].[All]" allUniqueName="[AIR_FIR].[Accidentes].[All]" dimensionUniqueName="[AIR_FIR]" displayFolder="" count="0" memberValueDatatype="20" unbalanced="0"/>
    <cacheHierarchy uniqueName="[AIR_FIR].[AIR]" caption="AIR" attribute="1" defaultMemberUniqueName="[AIR_FIR].[AIR].[All]" allUniqueName="[AIR_FIR].[AIR].[All]" dimensionUniqueName="[AIR_FIR]" displayFolder="" count="0" memberValueDatatype="5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Year Fiscal]" caption="Year Fiscal" attribute="1" time="1" defaultMemberUniqueName="[Calendar].[Year Fiscal].[All]" allUniqueName="[Calendar].[Year Fiscal].[All]" dimensionUniqueName="[Calendar]" displayFolder="" count="0" memberValueDatatype="20" unbalanced="0"/>
    <cacheHierarchy uniqueName="[DimInjures].[DOCUMENT_NO]" caption="DOCUMENT_NO" attribute="1" defaultMemberUniqueName="[DimInjures].[DOCUMENT_NO].[All]" allUniqueName="[DimInjures].[DOCUMENT_NO].[All]" dimensionUniqueName="[DimInjures]" displayFolder="" count="0" memberValueDatatype="130" unbalanced="0"/>
    <cacheHierarchy uniqueName="[DimInjures].[SUBUNIT]" caption="SUBUNIT" attribute="1" defaultMemberUniqueName="[DimInjures].[SUBUNIT].[All]" allUniqueName="[DimInjures].[SUBUNIT].[All]" dimensionUniqueName="[DimInjures]" displayFolder="" count="0" memberValueDatatype="130" unbalanced="0"/>
    <cacheHierarchy uniqueName="[DimInjures].[DEGREE_INJURY]" caption="DEGREE_INJURY" attribute="1" defaultMemberUniqueName="[DimInjures].[DEGREE_INJURY].[All]" allUniqueName="[DimInjures].[DEGREE_INJURY].[All]" dimensionUniqueName="[DimInjures]" displayFolder="" count="0" memberValueDatatype="130" unbalanced="0"/>
    <cacheHierarchy uniqueName="[DimInjures].[UG_LOCATION]" caption="UG_LOCATION" attribute="1" defaultMemberUniqueName="[DimInjures].[UG_LOCATION].[All]" allUniqueName="[DimInjures].[UG_LOCATION].[All]" dimensionUniqueName="[DimInjures]" displayFolder="" count="0" memberValueDatatype="130" unbalanced="0"/>
    <cacheHierarchy uniqueName="[DimInjures].[UG_MINING_METHOD]" caption="UG_MINING_METHOD" attribute="1" defaultMemberUniqueName="[DimInjures].[UG_MINING_METHOD].[All]" allUniqueName="[DimInjures].[UG_MINING_METHOD].[All]" dimensionUniqueName="[DimInjures]" displayFolder="" count="0" memberValueDatatype="130" unbalanced="0"/>
    <cacheHierarchy uniqueName="[DimInjures].[CLASSIFICATION]" caption="CLASSIFICATION" attribute="1" defaultMemberUniqueName="[DimInjures].[CLASSIFICATION].[All]" allUniqueName="[DimInjures].[CLASSIFICATION].[All]" dimensionUniqueName="[DimInjures]" displayFolder="" count="0" memberValueDatatype="130" unbalanced="0"/>
    <cacheHierarchy uniqueName="[DimInjures].[ACCIDENT_TYPE]" caption="ACCIDENT_TYPE" attribute="1" defaultMemberUniqueName="[DimInjures].[ACCIDENT_TYPE].[All]" allUniqueName="[DimInjures].[ACCIDENT_TYPE].[All]" dimensionUniqueName="[DimInjures]" displayFolder="" count="0" memberValueDatatype="130" unbalanced="0"/>
    <cacheHierarchy uniqueName="[DimInjures].[OCCUPATION]" caption="OCCUPATION" attribute="1" defaultMemberUniqueName="[DimInjures].[OCCUPATION].[All]" allUniqueName="[DimInjures].[OCCUPATION].[All]" dimensionUniqueName="[DimInjures]" displayFolder="" count="0" memberValueDatatype="130" unbalanced="0"/>
    <cacheHierarchy uniqueName="[DimInjures].[ACTIVITY]" caption="ACTIVITY" attribute="1" defaultMemberUniqueName="[DimInjures].[ACTIVITY].[All]" allUniqueName="[DimInjures].[ACTIVITY].[All]" dimensionUniqueName="[DimInjures]" displayFolder="" count="0" memberValueDatatype="130" unbalanced="0"/>
    <cacheHierarchy uniqueName="[DimInjures].[INJURY_SOURCE]" caption="INJURY_SOURCE" attribute="1" defaultMemberUniqueName="[DimInjures].[INJURY_SOURCE].[All]" allUniqueName="[DimInjures].[INJURY_SOURCE].[All]" dimensionUniqueName="[DimInjures]" displayFolder="" count="0" memberValueDatatype="130" unbalanced="0"/>
    <cacheHierarchy uniqueName="[DimInjures].[NATURE_INJURY]" caption="NATURE_INJURY" attribute="1" defaultMemberUniqueName="[DimInjures].[NATURE_INJURY].[All]" allUniqueName="[DimInjures].[NATURE_INJURY].[All]" dimensionUniqueName="[DimInjures]" displayFolder="" count="0" memberValueDatatype="130" unbalanced="0"/>
    <cacheHierarchy uniqueName="[DimInjures].[INJ_BODY_PART]" caption="INJ_BODY_PART" attribute="1" defaultMemberUniqueName="[DimInjures].[INJ_BODY_PART].[All]" allUniqueName="[DimInjures].[INJ_BODY_PART].[All]" dimensionUniqueName="[DimInjures]" displayFolder="" count="0" memberValueDatatype="130" unbalanced="0"/>
    <cacheHierarchy uniqueName="[DimInjures].[DATE]" caption="DATE" attribute="1" time="1" defaultMemberUniqueName="[DimInjures].[DATE].[All]" allUniqueName="[DimInjures].[DATE].[All]" dimensionUniqueName="[DimInjures]" displayFolder="" count="0" memberValueDatatype="7" unbalanced="0"/>
    <cacheHierarchy uniqueName="[DimInjures].[DATE_YEAR]" caption="DATE_YEAR" attribute="1" defaultMemberUniqueName="[DimInjures].[DATE_YEAR].[All]" allUniqueName="[DimInjures].[DATE_YEAR].[All]" dimensionUniqueName="[DimInjures]" displayFolder="" count="0" memberValueDatatype="130" unbalanced="0"/>
    <cacheHierarchy uniqueName="[DimInjures].[Fiscal_Year]" caption="Fiscal_Year" attribute="1" defaultMemberUniqueName="[DimInjures].[Fiscal_Year].[All]" allUniqueName="[DimInjures].[Fiscal_Year].[All]" dimensionUniqueName="[DimInjures]" displayFolder="" count="0" memberValueDatatype="20" unbalanced="0"/>
    <cacheHierarchy uniqueName="[Mines].[MINE_ID]" caption="MINE_ID" attribute="1" defaultMemberUniqueName="[Mines].[MINE_ID].[All]" allUniqueName="[Mines].[MINE_ID].[All]" dimensionUniqueName="[Mines]" displayFolder="" count="0" memberValueDatatype="130" unbalanced="0"/>
    <cacheHierarchy uniqueName="[Mines].[CURRENT_MINE_NAME]" caption="CURRENT_MINE_NAME" attribute="1" defaultMemberUniqueName="[Mines].[CURRENT_MINE_NAME].[All]" allUniqueName="[Mines].[CURRENT_MINE_NAME].[All]" dimensionUniqueName="[Mines]" displayFolder="" count="0" memberValueDatatype="130" unbalanced="0"/>
    <cacheHierarchy uniqueName="[Mines].[COAL_METAL_IND]" caption="COAL_METAL_IND" attribute="1" defaultMemberUniqueName="[Mines].[COAL_METAL_IND].[All]" allUniqueName="[Mines].[COAL_METAL_IND].[All]" dimensionUniqueName="[Mines]" displayFolder="" count="0" memberValueDatatype="130" unbalanced="0"/>
    <cacheHierarchy uniqueName="[Mines].[CURRENT_MINE_TYPE]" caption="CURRENT_MINE_TYPE" attribute="1" defaultMemberUniqueName="[Mines].[CURRENT_MINE_TYPE].[All]" allUniqueName="[Mines].[CURRENT_MINE_TYPE].[All]" dimensionUniqueName="[Mines]" displayFolder="" count="0" memberValueDatatype="130" unbalanced="0"/>
    <cacheHierarchy uniqueName="[Mines].[CURRENT_MINE_STATUS]" caption="CURRENT_MINE_STATUS" attribute="1" defaultMemberUniqueName="[Mines].[CURRENT_MINE_STATUS].[All]" allUniqueName="[Mines].[CURRENT_MINE_STATUS].[All]" dimensionUniqueName="[Mines]" displayFolder="" count="0" memberValueDatatype="130" unbalanced="0"/>
    <cacheHierarchy uniqueName="[Mines].[STATE]" caption="STATE" attribute="1" defaultMemberUniqueName="[Mines].[STATE].[All]" allUniqueName="[Mines].[STATE].[All]" dimensionUniqueName="[Mines]" displayFolder="" count="0" memberValueDatatype="130" unbalanced="0"/>
    <cacheHierarchy uniqueName="[Mines].[COMPANY_TYPE]" caption="COMPANY_TYPE" attribute="1" defaultMemberUniqueName="[Mines].[COMPANY_TYPE].[All]" allUniqueName="[Mines].[COMPANY_TYPE].[All]" dimensionUniqueName="[Mines]" displayFolder="" count="0" memberValueDatatype="130" unbalanced="0"/>
    <cacheHierarchy uniqueName="[Mines].[PRIMARY_SIC]" caption="PRIMARY_SIC" attribute="1" defaultMemberUniqueName="[Mines].[PRIMARY_SIC].[All]" allUniqueName="[Mines].[PRIMARY_SIC].[All]" dimensionUniqueName="[Mines]" displayFolder="" count="0" memberValueDatatype="130" unbalanced="0"/>
    <cacheHierarchy uniqueName="[Mines].[PRIMARY_CANVASS]" caption="PRIMARY_CANVASS" attribute="1" defaultMemberUniqueName="[Mines].[PRIMARY_CANVASS].[All]" allUniqueName="[Mines].[PRIMARY_CANVASS].[All]" dimensionUniqueName="[Mines]" displayFolder="" count="0" memberValueDatatype="130" unbalanced="0"/>
    <cacheHierarchy uniqueName="[Mines].[NO_EMPLOYEES]" caption="NO_EMPLOYEES" attribute="1" defaultMemberUniqueName="[Mines].[NO_EMPLOYEES].[All]" allUniqueName="[Mines].[NO_EMPLOYEES].[All]" dimensionUniqueName="[Mines]" displayFolder="" count="0" memberValueDatatype="20" unbalanced="0"/>
    <cacheHierarchy uniqueName="[Mines].[LONGITUDE]" caption="LONGITUDE" attribute="1" defaultMemberUniqueName="[Mines].[LONGITUDE].[All]" allUniqueName="[Mines].[LONGITUDE].[All]" dimensionUniqueName="[Mines]" displayFolder="" count="0" memberValueDatatype="5" unbalanced="0"/>
    <cacheHierarchy uniqueName="[Mines].[LATITUDE]" caption="LATITUDE" attribute="1" defaultMemberUniqueName="[Mines].[LATITUDE].[All]" allUniqueName="[Mines].[LATITUDE].[All]" dimensionUniqueName="[Mines]" displayFolder="" count="0" memberValueDatatype="5" unbalanced="0"/>
    <cacheHierarchy uniqueName="[Number of employee hours  in millions].[Sector]" caption="Sector" attribute="1" defaultMemberUniqueName="[Number of employee hours  in millions].[Sector].[All]" allUniqueName="[Number of employee hours  in millions].[Sector].[All]" dimensionUniqueName="[Number of employee hours  in millions]" displayFolder="" count="0" memberValueDatatype="130" unbalanced="0"/>
    <cacheHierarchy uniqueName="[Number of employee hours  in millions].[Year_Fiscal]" caption="Year_Fiscal" attribute="1" defaultMemberUniqueName="[Number of employee hours  in millions].[Year_Fiscal].[All]" allUniqueName="[Number of employee hours  in millions].[Year_Fiscal].[All]" dimensionUniqueName="[Number of employee hours  in millions]" displayFolder="" count="0" memberValueDatatype="20" unbalanced="0"/>
    <cacheHierarchy uniqueName="[Number of employee hours  in millions].[Horas trabajadas(Mill.)]" caption="Horas trabajadas(Mill.)" attribute="1" defaultMemberUniqueName="[Number of employee hours  in millions].[Horas trabajadas(Mill.)].[All]" allUniqueName="[Number of employee hours  in millions].[Horas trabajadas(Mill.)].[All]" dimensionUniqueName="[Number of employee hours  in millions]" displayFolder="" count="0" memberValueDatatype="5" unbalanced="0"/>
    <cacheHierarchy uniqueName="[Number of employee hours  in millions].[Horas trabajadas]" caption="Horas trabajadas" attribute="1" defaultMemberUniqueName="[Number of employee hours  in millions].[Horas trabajadas].[All]" allUniqueName="[Number of employee hours  in millions].[Horas trabajadas].[All]" dimensionUniqueName="[Number of employee hours  in millions]" displayFolder="" count="0" memberValueDatatype="20" unbalanced="0"/>
    <cacheHierarchy uniqueName="[States].[States_ID]" caption="States_ID" attribute="1" defaultMemberUniqueName="[States].[States_ID].[All]" allUniqueName="[States].[States_ID].[All]" dimensionUniqueName="[States]" displayFolder="" count="0" memberValueDatatype="130" unbalanced="0"/>
    <cacheHierarchy uniqueName="[States].[STATES_NAME]" caption="STATES_NAME" attribute="1" defaultMemberUniqueName="[States].[STATES_NAME].[All]" allUniqueName="[States].[STATES_NAME].[All]" dimensionUniqueName="[States]" displayFolder="" count="0" memberValueDatatype="130" unbalanced="0"/>
    <cacheHierarchy uniqueName="[States].[STATES_AB]" caption="STATES_AB" attribute="1" defaultMemberUniqueName="[States].[STATES_AB].[All]" allUniqueName="[States].[STATES_AB].[All]" dimensionUniqueName="[States]" displayFolder="" count="0" memberValueDatatype="130" unbalanced="0"/>
    <cacheHierarchy uniqueName="[States].[STATES_CATEGORY]" caption="STATES_CATEGORY" attribute="1" defaultMemberUniqueName="[States].[STATES_CATEGORY].[All]" allUniqueName="[States].[STATES_CATEGORY].[All]" dimensionUniqueName="[States]" displayFolder="" count="0" memberValueDatatype="130" unbalanced="0"/>
    <cacheHierarchy uniqueName="[Tabla2].[Estados]" caption="Estados" attribute="1" defaultMemberUniqueName="[Tabla2].[Estados].[All]" allUniqueName="[Tabla2].[Estados].[All]" dimensionUniqueName="[Tabla2]" displayFolder="" count="0" memberValueDatatype="130" unbalanced="0"/>
    <cacheHierarchy uniqueName="[Tabla2].[Accidentes]" caption="Accidentes" attribute="1" defaultMemberUniqueName="[Tabla2].[Accidentes].[All]" allUniqueName="[Tabla2].[Accidentes].[All]" dimensionUniqueName="[Tabla2]" displayFolder="" count="0" memberValueDatatype="20" unbalanced="0"/>
    <cacheHierarchy uniqueName="[Accidents].[DATE (índice de meses)]" caption="DATE (índice de meses)" attribute="1" defaultMemberUniqueName="[Accidents].[DATE (índice de meses)].[All]" allUniqueName="[Accidents].[DATE (índice de meses)].[All]" dimensionUniqueName="[Accidents]" displayFolder="" count="0" memberValueDatatype="20" unbalanced="0" hidden="1"/>
    <cacheHierarchy uniqueName="[Measures].[Total de Acidentes]" caption="Total de Acidentes" measure="1" displayFolder="" measureGroup="Accidents" count="0" oneField="1">
      <fieldsUsage count="1">
        <fieldUsage x="0"/>
      </fieldsUsage>
    </cacheHierarchy>
    <cacheHierarchy uniqueName="[Measures].[Total fatality]" caption="Total fatality" measure="1" displayFolder="" measureGroup="DimInjures" count="0"/>
    <cacheHierarchy uniqueName="[Measures].[Días perdidos prom. por evento con lesión]" caption="Días perdidos prom. por evento con lesión" measure="1" displayFolder="" measureGroup="Accidents" count="0"/>
    <cacheHierarchy uniqueName="[Measures].[Total de Accidente]" caption="Total de Accidente" measure="1" displayFolder="" measureGroup="Accidents" count="0"/>
    <cacheHierarchy uniqueName="[Measures].[Promedio_Dias_Perdidos ]" caption="Promedio_Dias_Perdidos " measure="1" displayFolder="" measureGroup="Accidents" count="0"/>
    <cacheHierarchy uniqueName="[Measures].[__XL_Count Accidents]" caption="__XL_Count Accidents" measure="1" displayFolder="" measureGroup="Accidents" count="0" hidden="1"/>
    <cacheHierarchy uniqueName="[Measures].[__XL_Count Mines]" caption="__XL_Count Mines" measure="1" displayFolder="" measureGroup="Mines" count="0" hidden="1"/>
    <cacheHierarchy uniqueName="[Measures].[__XL_Count DimInjures]" caption="__XL_Count DimInjures" measure="1" displayFolder="" measureGroup="DimInjures" count="0" hidden="1"/>
    <cacheHierarchy uniqueName="[Measures].[__XL_Count States]" caption="__XL_Count States" measure="1" displayFolder="" measureGroup="States" count="0" hidden="1"/>
    <cacheHierarchy uniqueName="[Measures].[__XL_Count Calendar]" caption="__XL_Count Calendar" measure="1" displayFolder="" measureGroup="Calendar" count="0" hidden="1"/>
    <cacheHierarchy uniqueName="[Measures].[__XL_Count Number of employee hours  in millions]" caption="__XL_Count Number of employee hours  in millions" measure="1" displayFolder="" measureGroup="Number of employee hours  in millions" count="0" hidden="1"/>
    <cacheHierarchy uniqueName="[Measures].[__XL_Count AIR_FIR]" caption="__XL_Count AIR_FIR" measure="1" displayFolder="" measureGroup="AIR_FIR" count="0" hidden="1"/>
    <cacheHierarchy uniqueName="[Measures].[__XL_Count Tabla2]" caption="__XL_Count Tabla2" measure="1" displayFolder="" measureGroup="Tabla2" count="0" hidden="1"/>
    <cacheHierarchy uniqueName="[Measures].[__No measures defined]" caption="__No measures defined" measure="1" displayFolder="" count="0" hidden="1"/>
    <cacheHierarchy uniqueName="[Measures].[Recuento de MINE_ID]" caption="Recuento de MINE_ID" measure="1" displayFolder="" measureGroup="Accide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DOCUMENT_NO]" caption="Recuento de DOCUMENT_NO" measure="1" displayFolder="" measureGroup="DimInjur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NO_EMPLOYEES]" caption="Suma de NO_EMPLOYEES" measure="1" displayFolder="" measureGroup="Mine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DAYS_LOST]" caption="Suma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DAYS_LOST]" caption="Promedio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TOT_EXPER]" caption="Suma de TOT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MINE_EXPER]" caption="Suma de MINE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AYS_RESTRICT]" caption="Suma de DAYS_RESTRICT" measure="1" displayFolder="" measureGroup="Accid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JOB_EXPER]" caption="Suma de JOB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FISCAL_YEAR]" caption="Suma de FISCAL_YEAR" measure="1" displayFolder="" measureGroup="Acciden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DOCUMENT_NO 2]" caption="Recuento de DOCUMENT_NO 2" measure="1" displayFolder="" measureGroup="Accide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DOCUMENT_NO]" caption="Recuento distinto de DOCUMENT_NO" measure="1" displayFolder="" measureGroup="Accide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GREE_INJURY]" caption="Recuento de DEGREE_INJURY" measure="1" displayFolder="" measureGroup="DimInjur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Horas trabajadas]" caption="Recuento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]" caption="Suma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(Mill.)]" caption="Suma de Horas trabajadas(Mill.)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AIR]" caption="Suma de AIR" measure="1" displayFolder="" measureGroup="AIR_FI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Accidentes]" caption="Suma de Accidentes" measure="1" displayFolder="" measureGroup="AIR_FI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FIR]" caption="Suma de FIR" measure="1" displayFolder="" measureGroup="AIR_FI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Accidentes 2]" caption="Suma de Accidentes 2" measure="1" displayFolder="" measureGroup="Tabla2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a de Año Fiscal]" caption="Suma de Año Fiscal" measure="1" displayFolder="" measureGroup="AIR_FI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Muertes]" caption="Suma de Muertes" measure="1" displayFolder="" measureGroup="AIR_FI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Horas Trabajadas 2]" caption="Suma de Horas Trabajadas 2" measure="1" displayFolder="" measureGroup="AIR_FI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UG_MINING_METHOD]" caption="Recuento de UG_MINING_METHOD" measure="1" displayFolder="" measureGroup="DimInjur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CURRENT_MINE_TYPE]" caption="Recuento de CURRENT_MINE_TYPE" measure="1" displayFolder="" measureGroup="Min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Fiscal_Year 2]" caption="Suma de Fiscal_Year 2" measure="1" displayFolder="" measureGroup="DimInjure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9">
    <dimension name="Accidents" uniqueName="[Accidents]" caption="Accidents"/>
    <dimension name="AIR_FIR" uniqueName="[AIR_FIR]" caption="AIR_FIR"/>
    <dimension name="Calendar" uniqueName="[Calendar]" caption="Calendar"/>
    <dimension name="DimInjures" uniqueName="[DimInjures]" caption="DimInjures"/>
    <dimension measure="1" name="Measures" uniqueName="[Measures]" caption="Measures"/>
    <dimension name="Mines" uniqueName="[Mines]" caption="Mines"/>
    <dimension name="Number of employee hours  in millions" uniqueName="[Number of employee hours  in millions]" caption="Number of employee hours  in millions"/>
    <dimension name="States" uniqueName="[States]" caption="States"/>
    <dimension name="Tabla2" uniqueName="[Tabla2]" caption="Tabla2"/>
  </dimensions>
  <measureGroups count="8">
    <measureGroup name="Accidents" caption="Accidents"/>
    <measureGroup name="AIR_FIR" caption="AIR_FIR"/>
    <measureGroup name="Calendar" caption="Calendar"/>
    <measureGroup name="DimInjures" caption="DimInjures"/>
    <measureGroup name="Mines" caption="Mines"/>
    <measureGroup name="Number of employee hours  in millions" caption="Number of employee hours  in millions"/>
    <measureGroup name="States" caption="States"/>
    <measureGroup name="Tabla2" caption="Tabla2"/>
  </measureGroups>
  <maps count="15">
    <map measureGroup="0" dimension="0"/>
    <map measureGroup="0" dimension="1"/>
    <map measureGroup="0" dimension="2"/>
    <map measureGroup="0" dimension="3"/>
    <map measureGroup="0" dimension="5"/>
    <map measureGroup="0" dimension="7"/>
    <map measureGroup="1" dimension="1"/>
    <map measureGroup="2" dimension="1"/>
    <map measureGroup="2" dimension="2"/>
    <map measureGroup="3" dimension="3"/>
    <map measureGroup="4" dimension="5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io valenzuela" refreshedDate="46167.979447916667" backgroundQuery="1" createdVersion="8" refreshedVersion="8" minRefreshableVersion="3" recordCount="0" supportSubquery="1" supportAdvancedDrill="1" xr:uid="{140744E2-5D79-4B98-B520-C7370B34388D}">
  <cacheSource type="external" connectionId="8"/>
  <cacheFields count="5">
    <cacheField name="[AIR_FIR].[Año Fiscal].[Año Fiscal]" caption="Año Fiscal" numFmtId="0" hierarchy="14" level="1">
      <sharedItems containsSemiMixedTypes="0" containsString="0" containsNumber="1" containsInteger="1" minValue="2000" maxValue="2025" count="26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AIR_FIR].[Año Fiscal].&amp;[2000]"/>
            <x15:cachedUniqueName index="1" name="[AIR_FIR].[Año Fiscal].&amp;[2001]"/>
            <x15:cachedUniqueName index="2" name="[AIR_FIR].[Año Fiscal].&amp;[2002]"/>
            <x15:cachedUniqueName index="3" name="[AIR_FIR].[Año Fiscal].&amp;[2003]"/>
            <x15:cachedUniqueName index="4" name="[AIR_FIR].[Año Fiscal].&amp;[2004]"/>
            <x15:cachedUniqueName index="5" name="[AIR_FIR].[Año Fiscal].&amp;[2005]"/>
            <x15:cachedUniqueName index="6" name="[AIR_FIR].[Año Fiscal].&amp;[2006]"/>
            <x15:cachedUniqueName index="7" name="[AIR_FIR].[Año Fiscal].&amp;[2007]"/>
            <x15:cachedUniqueName index="8" name="[AIR_FIR].[Año Fiscal].&amp;[2008]"/>
            <x15:cachedUniqueName index="9" name="[AIR_FIR].[Año Fiscal].&amp;[2009]"/>
            <x15:cachedUniqueName index="10" name="[AIR_FIR].[Año Fiscal].&amp;[2010]"/>
            <x15:cachedUniqueName index="11" name="[AIR_FIR].[Año Fiscal].&amp;[2011]"/>
            <x15:cachedUniqueName index="12" name="[AIR_FIR].[Año Fiscal].&amp;[2012]"/>
            <x15:cachedUniqueName index="13" name="[AIR_FIR].[Año Fiscal].&amp;[2013]"/>
            <x15:cachedUniqueName index="14" name="[AIR_FIR].[Año Fiscal].&amp;[2014]"/>
            <x15:cachedUniqueName index="15" name="[AIR_FIR].[Año Fiscal].&amp;[2015]"/>
            <x15:cachedUniqueName index="16" name="[AIR_FIR].[Año Fiscal].&amp;[2016]"/>
            <x15:cachedUniqueName index="17" name="[AIR_FIR].[Año Fiscal].&amp;[2017]"/>
            <x15:cachedUniqueName index="18" name="[AIR_FIR].[Año Fiscal].&amp;[2018]"/>
            <x15:cachedUniqueName index="19" name="[AIR_FIR].[Año Fiscal].&amp;[2019]"/>
            <x15:cachedUniqueName index="20" name="[AIR_FIR].[Año Fiscal].&amp;[2020]"/>
            <x15:cachedUniqueName index="21" name="[AIR_FIR].[Año Fiscal].&amp;[2021]"/>
            <x15:cachedUniqueName index="22" name="[AIR_FIR].[Año Fiscal].&amp;[2022]"/>
            <x15:cachedUniqueName index="23" name="[AIR_FIR].[Año Fiscal].&amp;[2023]"/>
            <x15:cachedUniqueName index="24" name="[AIR_FIR].[Año Fiscal].&amp;[2024]"/>
            <x15:cachedUniqueName index="25" name="[AIR_FIR].[Año Fiscal].&amp;[2025]"/>
          </x15:cachedUniqueNames>
        </ext>
      </extLst>
    </cacheField>
    <cacheField name="[Measures].[Suma de Muertes]" caption="Suma de Muertes" numFmtId="0" hierarchy="102" level="32767"/>
    <cacheField name="[Measures].[Suma de FIR]" caption="Suma de FIR" numFmtId="0" hierarchy="99" level="32767"/>
    <cacheField name="[Measures].[Suma de Accidentes]" caption="Suma de Accidentes" numFmtId="0" hierarchy="98" level="32767"/>
    <cacheField name="[Measures].[Suma de AIR]" caption="Suma de AIR" numFmtId="0" hierarchy="97" level="32767"/>
  </cacheFields>
  <cacheHierarchies count="107">
    <cacheHierarchy uniqueName="[Accidents].[MINE_ID]" caption="MINE_ID" attribute="1" defaultMemberUniqueName="[Accidents].[MINE_ID].[All]" allUniqueName="[Accidents].[MINE_ID].[All]" dimensionUniqueName="[Accidents]" displayFolder="" count="0" memberValueDatatype="130" unbalanced="0"/>
    <cacheHierarchy uniqueName="[Accidents].[DOCUMENT_NO]" caption="DOCUMENT_NO" attribute="1" defaultMemberUniqueName="[Accidents].[DOCUMENT_NO].[All]" allUniqueName="[Accidents].[DOCUMENT_NO].[All]" dimensionUniqueName="[Accidents]" displayFolder="" count="0" memberValueDatatype="130" unbalanced="0"/>
    <cacheHierarchy uniqueName="[Accidents].[TOT_EXPER]" caption="TOT_EXPER" attribute="1" defaultMemberUniqueName="[Accidents].[TOT_EXPER].[All]" allUniqueName="[Accidents].[TOT_EXPER].[All]" dimensionUniqueName="[Accidents]" displayFolder="" count="0" memberValueDatatype="5" unbalanced="0"/>
    <cacheHierarchy uniqueName="[Accidents].[MINE_EXPER]" caption="MINE_EXPER" attribute="1" defaultMemberUniqueName="[Accidents].[MINE_EXPER].[All]" allUniqueName="[Accidents].[MINE_EXPER].[All]" dimensionUniqueName="[Accidents]" displayFolder="" count="0" memberValueDatatype="5" unbalanced="0"/>
    <cacheHierarchy uniqueName="[Accidents].[JOB_EXPER]" caption="JOB_EXPER" attribute="1" defaultMemberUniqueName="[Accidents].[JOB_EXPER].[All]" allUniqueName="[Accidents].[JOB_EXPER].[All]" dimensionUniqueName="[Accidents]" displayFolder="" count="0" memberValueDatatype="5" unbalanced="0"/>
    <cacheHierarchy uniqueName="[Accidents].[SCHEDULE_CHARGE]" caption="SCHEDULE_CHARGE" attribute="1" defaultMemberUniqueName="[Accidents].[SCHEDULE_CHARGE].[All]" allUniqueName="[Accidents].[SCHEDULE_CHARGE].[All]" dimensionUniqueName="[Accidents]" displayFolder="" count="0" memberValueDatatype="20" unbalanced="0"/>
    <cacheHierarchy uniqueName="[Accidents].[DAYS_RESTRICT]" caption="DAYS_RESTRICT" attribute="1" defaultMemberUniqueName="[Accidents].[DAYS_RESTRICT].[All]" allUniqueName="[Accidents].[DAYS_RESTRICT].[All]" dimensionUniqueName="[Accidents]" displayFolder="" count="0" memberValueDatatype="20" unbalanced="0"/>
    <cacheHierarchy uniqueName="[Accidents].[DAYS_LOST]" caption="DAYS_LOST" attribute="1" defaultMemberUniqueName="[Accidents].[DAYS_LOST].[All]" allUniqueName="[Accidents].[DAYS_LOST].[All]" dimensionUniqueName="[Accidents]" displayFolder="" count="0" memberValueDatatype="20" unbalanced="0"/>
    <cacheHierarchy uniqueName="[Accidents].[FISCAL_YEAR]" caption="FISCAL_YEAR" attribute="1" defaultMemberUniqueName="[Accidents].[FISCAL_YEAR].[All]" allUniqueName="[Accidents].[FISCAL_YEAR].[All]" dimensionUniqueName="[Accidents]" displayFolder="" count="0" memberValueDatatype="20" unbalanced="0"/>
    <cacheHierarchy uniqueName="[Accidents].[DATE]" caption="DATE" attribute="1" time="1" defaultMemberUniqueName="[Accidents].[DATE].[All]" allUniqueName="[Accidents].[DATE].[All]" dimensionUniqueName="[Accidents]" displayFolder="" count="0" memberValueDatatype="7" unbalanced="0"/>
    <cacheHierarchy uniqueName="[Accidents].[Experiencia]" caption="Experiencia" attribute="1" defaultMemberUniqueName="[Accidents].[Experiencia].[All]" allUniqueName="[Accidents].[Experiencia].[All]" dimensionUniqueName="[Accidents]" displayFolder="" count="0" memberValueDatatype="130" unbalanced="0"/>
    <cacheHierarchy uniqueName="[Accidents].[DATE (año)]" caption="DATE (año)" attribute="1" defaultMemberUniqueName="[Accidents].[DATE (año)].[All]" allUniqueName="[Accidents].[DATE (año)].[All]" dimensionUniqueName="[Accidents]" displayFolder="" count="0" memberValueDatatype="130" unbalanced="0"/>
    <cacheHierarchy uniqueName="[Accidents].[DATE (trimestre)]" caption="DATE (trimestre)" attribute="1" defaultMemberUniqueName="[Accidents].[DATE (trimestre)].[All]" allUniqueName="[Accidents].[DATE (trimestre)].[All]" dimensionUniqueName="[Accidents]" displayFolder="" count="0" memberValueDatatype="130" unbalanced="0"/>
    <cacheHierarchy uniqueName="[Accidents].[DATE (mes)]" caption="DATE (mes)" attribute="1" defaultMemberUniqueName="[Accidents].[DATE (mes)].[All]" allUniqueName="[Accidents].[DATE (mes)].[All]" dimensionUniqueName="[Accidents]" displayFolder="" count="0" memberValueDatatype="130" unbalanced="0"/>
    <cacheHierarchy uniqueName="[AIR_FIR].[Año Fiscal]" caption="Año Fiscal" attribute="1" defaultMemberUniqueName="[AIR_FIR].[Año Fiscal].[All]" allUniqueName="[AIR_FIR].[Año Fiscal].[All]" dimensionUniqueName="[AIR_FIR]" displayFolder="" count="2" memberValueDatatype="20" unbalanced="0">
      <fieldsUsage count="2">
        <fieldUsage x="-1"/>
        <fieldUsage x="0"/>
      </fieldsUsage>
    </cacheHierarchy>
    <cacheHierarchy uniqueName="[AIR_FIR].[Muertes]" caption="Muertes" attribute="1" defaultMemberUniqueName="[AIR_FIR].[Muertes].[All]" allUniqueName="[AIR_FIR].[Muertes].[All]" dimensionUniqueName="[AIR_FIR]" displayFolder="" count="0" memberValueDatatype="20" unbalanced="0"/>
    <cacheHierarchy uniqueName="[AIR_FIR].[Horas Trabajadas]" caption="Horas Trabajadas" attribute="1" defaultMemberUniqueName="[AIR_FIR].[Horas Trabajadas].[All]" allUniqueName="[AIR_FIR].[Horas Trabajadas].[All]" dimensionUniqueName="[AIR_FIR]" displayFolder="" count="0" memberValueDatatype="20" unbalanced="0"/>
    <cacheHierarchy uniqueName="[AIR_FIR].[FIR]" caption="FIR" attribute="1" defaultMemberUniqueName="[AIR_FIR].[FIR].[All]" allUniqueName="[AIR_FIR].[FIR].[All]" dimensionUniqueName="[AIR_FIR]" displayFolder="" count="0" memberValueDatatype="5" unbalanced="0"/>
    <cacheHierarchy uniqueName="[AIR_FIR].[Accidentes]" caption="Accidentes" attribute="1" defaultMemberUniqueName="[AIR_FIR].[Accidentes].[All]" allUniqueName="[AIR_FIR].[Accidentes].[All]" dimensionUniqueName="[AIR_FIR]" displayFolder="" count="0" memberValueDatatype="20" unbalanced="0"/>
    <cacheHierarchy uniqueName="[AIR_FIR].[AIR]" caption="AIR" attribute="1" defaultMemberUniqueName="[AIR_FIR].[AIR].[All]" allUniqueName="[AIR_FIR].[AIR].[All]" dimensionUniqueName="[AIR_FIR]" displayFolder="" count="0" memberValueDatatype="5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Year Fiscal]" caption="Year Fiscal" attribute="1" time="1" defaultMemberUniqueName="[Calendar].[Year Fiscal].[All]" allUniqueName="[Calendar].[Year Fiscal].[All]" dimensionUniqueName="[Calendar]" displayFolder="" count="0" memberValueDatatype="20" unbalanced="0"/>
    <cacheHierarchy uniqueName="[DimInjures].[DOCUMENT_NO]" caption="DOCUMENT_NO" attribute="1" defaultMemberUniqueName="[DimInjures].[DOCUMENT_NO].[All]" allUniqueName="[DimInjures].[DOCUMENT_NO].[All]" dimensionUniqueName="[DimInjures]" displayFolder="" count="0" memberValueDatatype="130" unbalanced="0"/>
    <cacheHierarchy uniqueName="[DimInjures].[SUBUNIT]" caption="SUBUNIT" attribute="1" defaultMemberUniqueName="[DimInjures].[SUBUNIT].[All]" allUniqueName="[DimInjures].[SUBUNIT].[All]" dimensionUniqueName="[DimInjures]" displayFolder="" count="0" memberValueDatatype="130" unbalanced="0"/>
    <cacheHierarchy uniqueName="[DimInjures].[DEGREE_INJURY]" caption="DEGREE_INJURY" attribute="1" defaultMemberUniqueName="[DimInjures].[DEGREE_INJURY].[All]" allUniqueName="[DimInjures].[DEGREE_INJURY].[All]" dimensionUniqueName="[DimInjures]" displayFolder="" count="0" memberValueDatatype="130" unbalanced="0"/>
    <cacheHierarchy uniqueName="[DimInjures].[UG_LOCATION]" caption="UG_LOCATION" attribute="1" defaultMemberUniqueName="[DimInjures].[UG_LOCATION].[All]" allUniqueName="[DimInjures].[UG_LOCATION].[All]" dimensionUniqueName="[DimInjures]" displayFolder="" count="0" memberValueDatatype="130" unbalanced="0"/>
    <cacheHierarchy uniqueName="[DimInjures].[UG_MINING_METHOD]" caption="UG_MINING_METHOD" attribute="1" defaultMemberUniqueName="[DimInjures].[UG_MINING_METHOD].[All]" allUniqueName="[DimInjures].[UG_MINING_METHOD].[All]" dimensionUniqueName="[DimInjures]" displayFolder="" count="0" memberValueDatatype="130" unbalanced="0"/>
    <cacheHierarchy uniqueName="[DimInjures].[CLASSIFICATION]" caption="CLASSIFICATION" attribute="1" defaultMemberUniqueName="[DimInjures].[CLASSIFICATION].[All]" allUniqueName="[DimInjures].[CLASSIFICATION].[All]" dimensionUniqueName="[DimInjures]" displayFolder="" count="0" memberValueDatatype="130" unbalanced="0"/>
    <cacheHierarchy uniqueName="[DimInjures].[ACCIDENT_TYPE]" caption="ACCIDENT_TYPE" attribute="1" defaultMemberUniqueName="[DimInjures].[ACCIDENT_TYPE].[All]" allUniqueName="[DimInjures].[ACCIDENT_TYPE].[All]" dimensionUniqueName="[DimInjures]" displayFolder="" count="0" memberValueDatatype="130" unbalanced="0"/>
    <cacheHierarchy uniqueName="[DimInjures].[OCCUPATION]" caption="OCCUPATION" attribute="1" defaultMemberUniqueName="[DimInjures].[OCCUPATION].[All]" allUniqueName="[DimInjures].[OCCUPATION].[All]" dimensionUniqueName="[DimInjures]" displayFolder="" count="0" memberValueDatatype="130" unbalanced="0"/>
    <cacheHierarchy uniqueName="[DimInjures].[ACTIVITY]" caption="ACTIVITY" attribute="1" defaultMemberUniqueName="[DimInjures].[ACTIVITY].[All]" allUniqueName="[DimInjures].[ACTIVITY].[All]" dimensionUniqueName="[DimInjures]" displayFolder="" count="0" memberValueDatatype="130" unbalanced="0"/>
    <cacheHierarchy uniqueName="[DimInjures].[INJURY_SOURCE]" caption="INJURY_SOURCE" attribute="1" defaultMemberUniqueName="[DimInjures].[INJURY_SOURCE].[All]" allUniqueName="[DimInjures].[INJURY_SOURCE].[All]" dimensionUniqueName="[DimInjures]" displayFolder="" count="0" memberValueDatatype="130" unbalanced="0"/>
    <cacheHierarchy uniqueName="[DimInjures].[NATURE_INJURY]" caption="NATURE_INJURY" attribute="1" defaultMemberUniqueName="[DimInjures].[NATURE_INJURY].[All]" allUniqueName="[DimInjures].[NATURE_INJURY].[All]" dimensionUniqueName="[DimInjures]" displayFolder="" count="0" memberValueDatatype="130" unbalanced="0"/>
    <cacheHierarchy uniqueName="[DimInjures].[INJ_BODY_PART]" caption="INJ_BODY_PART" attribute="1" defaultMemberUniqueName="[DimInjures].[INJ_BODY_PART].[All]" allUniqueName="[DimInjures].[INJ_BODY_PART].[All]" dimensionUniqueName="[DimInjures]" displayFolder="" count="0" memberValueDatatype="130" unbalanced="0"/>
    <cacheHierarchy uniqueName="[DimInjures].[DATE]" caption="DATE" attribute="1" time="1" defaultMemberUniqueName="[DimInjures].[DATE].[All]" allUniqueName="[DimInjures].[DATE].[All]" dimensionUniqueName="[DimInjures]" displayFolder="" count="0" memberValueDatatype="7" unbalanced="0"/>
    <cacheHierarchy uniqueName="[DimInjures].[DATE_YEAR]" caption="DATE_YEAR" attribute="1" defaultMemberUniqueName="[DimInjures].[DATE_YEAR].[All]" allUniqueName="[DimInjures].[DATE_YEAR].[All]" dimensionUniqueName="[DimInjures]" displayFolder="" count="0" memberValueDatatype="130" unbalanced="0"/>
    <cacheHierarchy uniqueName="[DimInjures].[Fiscal_Year]" caption="Fiscal_Year" attribute="1" defaultMemberUniqueName="[DimInjures].[Fiscal_Year].[All]" allUniqueName="[DimInjures].[Fiscal_Year].[All]" dimensionUniqueName="[DimInjures]" displayFolder="" count="0" memberValueDatatype="20" unbalanced="0"/>
    <cacheHierarchy uniqueName="[Mines].[MINE_ID]" caption="MINE_ID" attribute="1" defaultMemberUniqueName="[Mines].[MINE_ID].[All]" allUniqueName="[Mines].[MINE_ID].[All]" dimensionUniqueName="[Mines]" displayFolder="" count="0" memberValueDatatype="130" unbalanced="0"/>
    <cacheHierarchy uniqueName="[Mines].[CURRENT_MINE_NAME]" caption="CURRENT_MINE_NAME" attribute="1" defaultMemberUniqueName="[Mines].[CURRENT_MINE_NAME].[All]" allUniqueName="[Mines].[CURRENT_MINE_NAME].[All]" dimensionUniqueName="[Mines]" displayFolder="" count="0" memberValueDatatype="130" unbalanced="0"/>
    <cacheHierarchy uniqueName="[Mines].[COAL_METAL_IND]" caption="COAL_METAL_IND" attribute="1" defaultMemberUniqueName="[Mines].[COAL_METAL_IND].[All]" allUniqueName="[Mines].[COAL_METAL_IND].[All]" dimensionUniqueName="[Mines]" displayFolder="" count="0" memberValueDatatype="130" unbalanced="0"/>
    <cacheHierarchy uniqueName="[Mines].[CURRENT_MINE_TYPE]" caption="CURRENT_MINE_TYPE" attribute="1" defaultMemberUniqueName="[Mines].[CURRENT_MINE_TYPE].[All]" allUniqueName="[Mines].[CURRENT_MINE_TYPE].[All]" dimensionUniqueName="[Mines]" displayFolder="" count="0" memberValueDatatype="130" unbalanced="0"/>
    <cacheHierarchy uniqueName="[Mines].[CURRENT_MINE_STATUS]" caption="CURRENT_MINE_STATUS" attribute="1" defaultMemberUniqueName="[Mines].[CURRENT_MINE_STATUS].[All]" allUniqueName="[Mines].[CURRENT_MINE_STATUS].[All]" dimensionUniqueName="[Mines]" displayFolder="" count="0" memberValueDatatype="130" unbalanced="0"/>
    <cacheHierarchy uniqueName="[Mines].[STATE]" caption="STATE" attribute="1" defaultMemberUniqueName="[Mines].[STATE].[All]" allUniqueName="[Mines].[STATE].[All]" dimensionUniqueName="[Mines]" displayFolder="" count="0" memberValueDatatype="130" unbalanced="0"/>
    <cacheHierarchy uniqueName="[Mines].[COMPANY_TYPE]" caption="COMPANY_TYPE" attribute="1" defaultMemberUniqueName="[Mines].[COMPANY_TYPE].[All]" allUniqueName="[Mines].[COMPANY_TYPE].[All]" dimensionUniqueName="[Mines]" displayFolder="" count="0" memberValueDatatype="130" unbalanced="0"/>
    <cacheHierarchy uniqueName="[Mines].[PRIMARY_SIC]" caption="PRIMARY_SIC" attribute="1" defaultMemberUniqueName="[Mines].[PRIMARY_SIC].[All]" allUniqueName="[Mines].[PRIMARY_SIC].[All]" dimensionUniqueName="[Mines]" displayFolder="" count="0" memberValueDatatype="130" unbalanced="0"/>
    <cacheHierarchy uniqueName="[Mines].[PRIMARY_CANVASS]" caption="PRIMARY_CANVASS" attribute="1" defaultMemberUniqueName="[Mines].[PRIMARY_CANVASS].[All]" allUniqueName="[Mines].[PRIMARY_CANVASS].[All]" dimensionUniqueName="[Mines]" displayFolder="" count="0" memberValueDatatype="130" unbalanced="0"/>
    <cacheHierarchy uniqueName="[Mines].[NO_EMPLOYEES]" caption="NO_EMPLOYEES" attribute="1" defaultMemberUniqueName="[Mines].[NO_EMPLOYEES].[All]" allUniqueName="[Mines].[NO_EMPLOYEES].[All]" dimensionUniqueName="[Mines]" displayFolder="" count="0" memberValueDatatype="20" unbalanced="0"/>
    <cacheHierarchy uniqueName="[Mines].[LONGITUDE]" caption="LONGITUDE" attribute="1" defaultMemberUniqueName="[Mines].[LONGITUDE].[All]" allUniqueName="[Mines].[LONGITUDE].[All]" dimensionUniqueName="[Mines]" displayFolder="" count="0" memberValueDatatype="5" unbalanced="0"/>
    <cacheHierarchy uniqueName="[Mines].[LATITUDE]" caption="LATITUDE" attribute="1" defaultMemberUniqueName="[Mines].[LATITUDE].[All]" allUniqueName="[Mines].[LATITUDE].[All]" dimensionUniqueName="[Mines]" displayFolder="" count="0" memberValueDatatype="5" unbalanced="0"/>
    <cacheHierarchy uniqueName="[Number of employee hours  in millions].[Sector]" caption="Sector" attribute="1" defaultMemberUniqueName="[Number of employee hours  in millions].[Sector].[All]" allUniqueName="[Number of employee hours  in millions].[Sector].[All]" dimensionUniqueName="[Number of employee hours  in millions]" displayFolder="" count="0" memberValueDatatype="130" unbalanced="0"/>
    <cacheHierarchy uniqueName="[Number of employee hours  in millions].[Year_Fiscal]" caption="Year_Fiscal" attribute="1" defaultMemberUniqueName="[Number of employee hours  in millions].[Year_Fiscal].[All]" allUniqueName="[Number of employee hours  in millions].[Year_Fiscal].[All]" dimensionUniqueName="[Number of employee hours  in millions]" displayFolder="" count="0" memberValueDatatype="20" unbalanced="0"/>
    <cacheHierarchy uniqueName="[Number of employee hours  in millions].[Horas trabajadas(Mill.)]" caption="Horas trabajadas(Mill.)" attribute="1" defaultMemberUniqueName="[Number of employee hours  in millions].[Horas trabajadas(Mill.)].[All]" allUniqueName="[Number of employee hours  in millions].[Horas trabajadas(Mill.)].[All]" dimensionUniqueName="[Number of employee hours  in millions]" displayFolder="" count="0" memberValueDatatype="5" unbalanced="0"/>
    <cacheHierarchy uniqueName="[Number of employee hours  in millions].[Horas trabajadas]" caption="Horas trabajadas" attribute="1" defaultMemberUniqueName="[Number of employee hours  in millions].[Horas trabajadas].[All]" allUniqueName="[Number of employee hours  in millions].[Horas trabajadas].[All]" dimensionUniqueName="[Number of employee hours  in millions]" displayFolder="" count="0" memberValueDatatype="20" unbalanced="0"/>
    <cacheHierarchy uniqueName="[States].[States_ID]" caption="States_ID" attribute="1" defaultMemberUniqueName="[States].[States_ID].[All]" allUniqueName="[States].[States_ID].[All]" dimensionUniqueName="[States]" displayFolder="" count="0" memberValueDatatype="130" unbalanced="0"/>
    <cacheHierarchy uniqueName="[States].[STATES_NAME]" caption="STATES_NAME" attribute="1" defaultMemberUniqueName="[States].[STATES_NAME].[All]" allUniqueName="[States].[STATES_NAME].[All]" dimensionUniqueName="[States]" displayFolder="" count="0" memberValueDatatype="130" unbalanced="0"/>
    <cacheHierarchy uniqueName="[States].[STATES_AB]" caption="STATES_AB" attribute="1" defaultMemberUniqueName="[States].[STATES_AB].[All]" allUniqueName="[States].[STATES_AB].[All]" dimensionUniqueName="[States]" displayFolder="" count="0" memberValueDatatype="130" unbalanced="0"/>
    <cacheHierarchy uniqueName="[States].[STATES_CATEGORY]" caption="STATES_CATEGORY" attribute="1" defaultMemberUniqueName="[States].[STATES_CATEGORY].[All]" allUniqueName="[States].[STATES_CATEGORY].[All]" dimensionUniqueName="[States]" displayFolder="" count="0" memberValueDatatype="130" unbalanced="0"/>
    <cacheHierarchy uniqueName="[Tabla2].[Estados]" caption="Estados" attribute="1" defaultMemberUniqueName="[Tabla2].[Estados].[All]" allUniqueName="[Tabla2].[Estados].[All]" dimensionUniqueName="[Tabla2]" displayFolder="" count="0" memberValueDatatype="130" unbalanced="0"/>
    <cacheHierarchy uniqueName="[Tabla2].[Accidentes]" caption="Accidentes" attribute="1" defaultMemberUniqueName="[Tabla2].[Accidentes].[All]" allUniqueName="[Tabla2].[Accidentes].[All]" dimensionUniqueName="[Tabla2]" displayFolder="" count="0" memberValueDatatype="20" unbalanced="0"/>
    <cacheHierarchy uniqueName="[Accidents].[DATE (índice de meses)]" caption="DATE (índice de meses)" attribute="1" defaultMemberUniqueName="[Accidents].[DATE (índice de meses)].[All]" allUniqueName="[Accidents].[DATE (índice de meses)].[All]" dimensionUniqueName="[Accidents]" displayFolder="" count="0" memberValueDatatype="20" unbalanced="0" hidden="1"/>
    <cacheHierarchy uniqueName="[Measures].[Total de Acidentes]" caption="Total de Acidentes" measure="1" displayFolder="" measureGroup="Accidents" count="0"/>
    <cacheHierarchy uniqueName="[Measures].[Total fatality]" caption="Total fatality" measure="1" displayFolder="" measureGroup="DimInjures" count="0"/>
    <cacheHierarchy uniqueName="[Measures].[Días perdidos prom. por evento con lesión]" caption="Días perdidos prom. por evento con lesión" measure="1" displayFolder="" measureGroup="Accidents" count="0"/>
    <cacheHierarchy uniqueName="[Measures].[Total de Accidente]" caption="Total de Accidente" measure="1" displayFolder="" measureGroup="Accidents" count="0"/>
    <cacheHierarchy uniqueName="[Measures].[Promedio_Dias_Perdidos ]" caption="Promedio_Dias_Perdidos " measure="1" displayFolder="" measureGroup="Accidents" count="0"/>
    <cacheHierarchy uniqueName="[Measures].[__XL_Count Accidents]" caption="__XL_Count Accidents" measure="1" displayFolder="" measureGroup="Accidents" count="0" hidden="1"/>
    <cacheHierarchy uniqueName="[Measures].[__XL_Count Mines]" caption="__XL_Count Mines" measure="1" displayFolder="" measureGroup="Mines" count="0" hidden="1"/>
    <cacheHierarchy uniqueName="[Measures].[__XL_Count DimInjures]" caption="__XL_Count DimInjures" measure="1" displayFolder="" measureGroup="DimInjures" count="0" hidden="1"/>
    <cacheHierarchy uniqueName="[Measures].[__XL_Count States]" caption="__XL_Count States" measure="1" displayFolder="" measureGroup="States" count="0" hidden="1"/>
    <cacheHierarchy uniqueName="[Measures].[__XL_Count Calendar]" caption="__XL_Count Calendar" measure="1" displayFolder="" measureGroup="Calendar" count="0" hidden="1"/>
    <cacheHierarchy uniqueName="[Measures].[__XL_Count Number of employee hours  in millions]" caption="__XL_Count Number of employee hours  in millions" measure="1" displayFolder="" measureGroup="Number of employee hours  in millions" count="0" hidden="1"/>
    <cacheHierarchy uniqueName="[Measures].[__XL_Count AIR_FIR]" caption="__XL_Count AIR_FIR" measure="1" displayFolder="" measureGroup="AIR_FIR" count="0" hidden="1"/>
    <cacheHierarchy uniqueName="[Measures].[__XL_Count Tabla2]" caption="__XL_Count Tabla2" measure="1" displayFolder="" measureGroup="Tabla2" count="0" hidden="1"/>
    <cacheHierarchy uniqueName="[Measures].[__No measures defined]" caption="__No measures defined" measure="1" displayFolder="" count="0" hidden="1"/>
    <cacheHierarchy uniqueName="[Measures].[Recuento de MINE_ID]" caption="Recuento de MINE_ID" measure="1" displayFolder="" measureGroup="Accide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DOCUMENT_NO]" caption="Recuento de DOCUMENT_NO" measure="1" displayFolder="" measureGroup="DimInjur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NO_EMPLOYEES]" caption="Suma de NO_EMPLOYEES" measure="1" displayFolder="" measureGroup="Mine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DAYS_LOST]" caption="Suma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DAYS_LOST]" caption="Promedio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TOT_EXPER]" caption="Suma de TOT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MINE_EXPER]" caption="Suma de MINE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AYS_RESTRICT]" caption="Suma de DAYS_RESTRICT" measure="1" displayFolder="" measureGroup="Accid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JOB_EXPER]" caption="Suma de JOB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FISCAL_YEAR]" caption="Suma de FISCAL_YEAR" measure="1" displayFolder="" measureGroup="Acciden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DOCUMENT_NO 2]" caption="Recuento de DOCUMENT_NO 2" measure="1" displayFolder="" measureGroup="Accide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DOCUMENT_NO]" caption="Recuento distinto de DOCUMENT_NO" measure="1" displayFolder="" measureGroup="Accide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GREE_INJURY]" caption="Recuento de DEGREE_INJURY" measure="1" displayFolder="" measureGroup="DimInjur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Horas trabajadas]" caption="Recuento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]" caption="Suma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(Mill.)]" caption="Suma de Horas trabajadas(Mill.)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AIR]" caption="Suma de AIR" measure="1" displayFolder="" measureGroup="AIR_FIR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Accidentes]" caption="Suma de Accidentes" measure="1" displayFolder="" measureGroup="AIR_FIR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FIR]" caption="Suma de FIR" measure="1" displayFolder="" measureGroup="AIR_FI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Accidentes 2]" caption="Suma de Accidentes 2" measure="1" displayFolder="" measureGroup="Tabla2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a de Año Fiscal]" caption="Suma de Año Fiscal" measure="1" displayFolder="" measureGroup="AIR_FI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Muertes]" caption="Suma de Muertes" measure="1" displayFolder="" measureGroup="AIR_FI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Horas Trabajadas 2]" caption="Suma de Horas Trabajadas 2" measure="1" displayFolder="" measureGroup="AIR_FI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UG_MINING_METHOD]" caption="Recuento de UG_MINING_METHOD" measure="1" displayFolder="" measureGroup="DimInjur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CURRENT_MINE_TYPE]" caption="Recuento de CURRENT_MINE_TYPE" measure="1" displayFolder="" measureGroup="Min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Fiscal_Year 2]" caption="Suma de Fiscal_Year 2" measure="1" displayFolder="" measureGroup="DimInjure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9">
    <dimension name="Accidents" uniqueName="[Accidents]" caption="Accidents"/>
    <dimension name="AIR_FIR" uniqueName="[AIR_FIR]" caption="AIR_FIR"/>
    <dimension name="Calendar" uniqueName="[Calendar]" caption="Calendar"/>
    <dimension name="DimInjures" uniqueName="[DimInjures]" caption="DimInjures"/>
    <dimension measure="1" name="Measures" uniqueName="[Measures]" caption="Measures"/>
    <dimension name="Mines" uniqueName="[Mines]" caption="Mines"/>
    <dimension name="Number of employee hours  in millions" uniqueName="[Number of employee hours  in millions]" caption="Number of employee hours  in millions"/>
    <dimension name="States" uniqueName="[States]" caption="States"/>
    <dimension name="Tabla2" uniqueName="[Tabla2]" caption="Tabla2"/>
  </dimensions>
  <measureGroups count="8">
    <measureGroup name="Accidents" caption="Accidents"/>
    <measureGroup name="AIR_FIR" caption="AIR_FIR"/>
    <measureGroup name="Calendar" caption="Calendar"/>
    <measureGroup name="DimInjures" caption="DimInjures"/>
    <measureGroup name="Mines" caption="Mines"/>
    <measureGroup name="Number of employee hours  in millions" caption="Number of employee hours  in millions"/>
    <measureGroup name="States" caption="States"/>
    <measureGroup name="Tabla2" caption="Tabla2"/>
  </measureGroups>
  <maps count="15">
    <map measureGroup="0" dimension="0"/>
    <map measureGroup="0" dimension="1"/>
    <map measureGroup="0" dimension="2"/>
    <map measureGroup="0" dimension="3"/>
    <map measureGroup="0" dimension="5"/>
    <map measureGroup="0" dimension="7"/>
    <map measureGroup="1" dimension="1"/>
    <map measureGroup="2" dimension="1"/>
    <map measureGroup="2" dimension="2"/>
    <map measureGroup="3" dimension="3"/>
    <map measureGroup="4" dimension="5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io valenzuela" refreshedDate="46168.48604398148" backgroundQuery="1" createdVersion="8" refreshedVersion="8" minRefreshableVersion="3" recordCount="0" supportSubquery="1" supportAdvancedDrill="1" xr:uid="{FA3AA654-925C-4CAB-AFA1-0131767E8503}">
  <cacheSource type="external" connectionId="8"/>
  <cacheFields count="3">
    <cacheField name="[AIR_FIR].[Año Fiscal].[Año Fiscal]" caption="Año Fiscal" numFmtId="0" hierarchy="14" level="1">
      <sharedItems containsSemiMixedTypes="0" containsString="0" containsNumber="1" containsInteger="1" minValue="2000" maxValue="2025" count="26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AIR_FIR].[Año Fiscal].&amp;[2000]"/>
            <x15:cachedUniqueName index="1" name="[AIR_FIR].[Año Fiscal].&amp;[2001]"/>
            <x15:cachedUniqueName index="2" name="[AIR_FIR].[Año Fiscal].&amp;[2002]"/>
            <x15:cachedUniqueName index="3" name="[AIR_FIR].[Año Fiscal].&amp;[2003]"/>
            <x15:cachedUniqueName index="4" name="[AIR_FIR].[Año Fiscal].&amp;[2004]"/>
            <x15:cachedUniqueName index="5" name="[AIR_FIR].[Año Fiscal].&amp;[2005]"/>
            <x15:cachedUniqueName index="6" name="[AIR_FIR].[Año Fiscal].&amp;[2006]"/>
            <x15:cachedUniqueName index="7" name="[AIR_FIR].[Año Fiscal].&amp;[2007]"/>
            <x15:cachedUniqueName index="8" name="[AIR_FIR].[Año Fiscal].&amp;[2008]"/>
            <x15:cachedUniqueName index="9" name="[AIR_FIR].[Año Fiscal].&amp;[2009]"/>
            <x15:cachedUniqueName index="10" name="[AIR_FIR].[Año Fiscal].&amp;[2010]"/>
            <x15:cachedUniqueName index="11" name="[AIR_FIR].[Año Fiscal].&amp;[2011]"/>
            <x15:cachedUniqueName index="12" name="[AIR_FIR].[Año Fiscal].&amp;[2012]"/>
            <x15:cachedUniqueName index="13" name="[AIR_FIR].[Año Fiscal].&amp;[2013]"/>
            <x15:cachedUniqueName index="14" name="[AIR_FIR].[Año Fiscal].&amp;[2014]"/>
            <x15:cachedUniqueName index="15" name="[AIR_FIR].[Año Fiscal].&amp;[2015]"/>
            <x15:cachedUniqueName index="16" name="[AIR_FIR].[Año Fiscal].&amp;[2016]"/>
            <x15:cachedUniqueName index="17" name="[AIR_FIR].[Año Fiscal].&amp;[2017]"/>
            <x15:cachedUniqueName index="18" name="[AIR_FIR].[Año Fiscal].&amp;[2018]"/>
            <x15:cachedUniqueName index="19" name="[AIR_FIR].[Año Fiscal].&amp;[2019]"/>
            <x15:cachedUniqueName index="20" name="[AIR_FIR].[Año Fiscal].&amp;[2020]"/>
            <x15:cachedUniqueName index="21" name="[AIR_FIR].[Año Fiscal].&amp;[2021]"/>
            <x15:cachedUniqueName index="22" name="[AIR_FIR].[Año Fiscal].&amp;[2022]"/>
            <x15:cachedUniqueName index="23" name="[AIR_FIR].[Año Fiscal].&amp;[2023]"/>
            <x15:cachedUniqueName index="24" name="[AIR_FIR].[Año Fiscal].&amp;[2024]"/>
            <x15:cachedUniqueName index="25" name="[AIR_FIR].[Año Fiscal].&amp;[2025]"/>
          </x15:cachedUniqueNames>
        </ext>
      </extLst>
    </cacheField>
    <cacheField name="[Measures].[Suma de Accidentes]" caption="Suma de Accidentes" numFmtId="0" hierarchy="98" level="32767"/>
    <cacheField name="[Measures].[Suma de AIR]" caption="Suma de AIR" numFmtId="0" hierarchy="97" level="32767"/>
  </cacheFields>
  <cacheHierarchies count="107">
    <cacheHierarchy uniqueName="[Accidents].[MINE_ID]" caption="MINE_ID" attribute="1" defaultMemberUniqueName="[Accidents].[MINE_ID].[All]" allUniqueName="[Accidents].[MINE_ID].[All]" dimensionUniqueName="[Accidents]" displayFolder="" count="0" memberValueDatatype="130" unbalanced="0"/>
    <cacheHierarchy uniqueName="[Accidents].[DOCUMENT_NO]" caption="DOCUMENT_NO" attribute="1" defaultMemberUniqueName="[Accidents].[DOCUMENT_NO].[All]" allUniqueName="[Accidents].[DOCUMENT_NO].[All]" dimensionUniqueName="[Accidents]" displayFolder="" count="0" memberValueDatatype="130" unbalanced="0"/>
    <cacheHierarchy uniqueName="[Accidents].[TOT_EXPER]" caption="TOT_EXPER" attribute="1" defaultMemberUniqueName="[Accidents].[TOT_EXPER].[All]" allUniqueName="[Accidents].[TOT_EXPER].[All]" dimensionUniqueName="[Accidents]" displayFolder="" count="0" memberValueDatatype="5" unbalanced="0"/>
    <cacheHierarchy uniqueName="[Accidents].[MINE_EXPER]" caption="MINE_EXPER" attribute="1" defaultMemberUniqueName="[Accidents].[MINE_EXPER].[All]" allUniqueName="[Accidents].[MINE_EXPER].[All]" dimensionUniqueName="[Accidents]" displayFolder="" count="0" memberValueDatatype="5" unbalanced="0"/>
    <cacheHierarchy uniqueName="[Accidents].[JOB_EXPER]" caption="JOB_EXPER" attribute="1" defaultMemberUniqueName="[Accidents].[JOB_EXPER].[All]" allUniqueName="[Accidents].[JOB_EXPER].[All]" dimensionUniqueName="[Accidents]" displayFolder="" count="0" memberValueDatatype="5" unbalanced="0"/>
    <cacheHierarchy uniqueName="[Accidents].[SCHEDULE_CHARGE]" caption="SCHEDULE_CHARGE" attribute="1" defaultMemberUniqueName="[Accidents].[SCHEDULE_CHARGE].[All]" allUniqueName="[Accidents].[SCHEDULE_CHARGE].[All]" dimensionUniqueName="[Accidents]" displayFolder="" count="0" memberValueDatatype="20" unbalanced="0"/>
    <cacheHierarchy uniqueName="[Accidents].[DAYS_RESTRICT]" caption="DAYS_RESTRICT" attribute="1" defaultMemberUniqueName="[Accidents].[DAYS_RESTRICT].[All]" allUniqueName="[Accidents].[DAYS_RESTRICT].[All]" dimensionUniqueName="[Accidents]" displayFolder="" count="0" memberValueDatatype="20" unbalanced="0"/>
    <cacheHierarchy uniqueName="[Accidents].[DAYS_LOST]" caption="DAYS_LOST" attribute="1" defaultMemberUniqueName="[Accidents].[DAYS_LOST].[All]" allUniqueName="[Accidents].[DAYS_LOST].[All]" dimensionUniqueName="[Accidents]" displayFolder="" count="0" memberValueDatatype="20" unbalanced="0"/>
    <cacheHierarchy uniqueName="[Accidents].[FISCAL_YEAR]" caption="FISCAL_YEAR" attribute="1" defaultMemberUniqueName="[Accidents].[FISCAL_YEAR].[All]" allUniqueName="[Accidents].[FISCAL_YEAR].[All]" dimensionUniqueName="[Accidents]" displayFolder="" count="0" memberValueDatatype="20" unbalanced="0"/>
    <cacheHierarchy uniqueName="[Accidents].[DATE]" caption="DATE" attribute="1" time="1" defaultMemberUniqueName="[Accidents].[DATE].[All]" allUniqueName="[Accidents].[DATE].[All]" dimensionUniqueName="[Accidents]" displayFolder="" count="0" memberValueDatatype="7" unbalanced="0"/>
    <cacheHierarchy uniqueName="[Accidents].[Experiencia]" caption="Experiencia" attribute="1" defaultMemberUniqueName="[Accidents].[Experiencia].[All]" allUniqueName="[Accidents].[Experiencia].[All]" dimensionUniqueName="[Accidents]" displayFolder="" count="0" memberValueDatatype="130" unbalanced="0"/>
    <cacheHierarchy uniqueName="[Accidents].[DATE (año)]" caption="DATE (año)" attribute="1" defaultMemberUniqueName="[Accidents].[DATE (año)].[All]" allUniqueName="[Accidents].[DATE (año)].[All]" dimensionUniqueName="[Accidents]" displayFolder="" count="0" memberValueDatatype="130" unbalanced="0"/>
    <cacheHierarchy uniqueName="[Accidents].[DATE (trimestre)]" caption="DATE (trimestre)" attribute="1" defaultMemberUniqueName="[Accidents].[DATE (trimestre)].[All]" allUniqueName="[Accidents].[DATE (trimestre)].[All]" dimensionUniqueName="[Accidents]" displayFolder="" count="0" memberValueDatatype="130" unbalanced="0"/>
    <cacheHierarchy uniqueName="[Accidents].[DATE (mes)]" caption="DATE (mes)" attribute="1" defaultMemberUniqueName="[Accidents].[DATE (mes)].[All]" allUniqueName="[Accidents].[DATE (mes)].[All]" dimensionUniqueName="[Accidents]" displayFolder="" count="0" memberValueDatatype="130" unbalanced="0"/>
    <cacheHierarchy uniqueName="[AIR_FIR].[Año Fiscal]" caption="Año Fiscal" attribute="1" defaultMemberUniqueName="[AIR_FIR].[Año Fiscal].[All]" allUniqueName="[AIR_FIR].[Año Fiscal].[All]" dimensionUniqueName="[AIR_FIR]" displayFolder="" count="2" memberValueDatatype="20" unbalanced="0">
      <fieldsUsage count="2">
        <fieldUsage x="-1"/>
        <fieldUsage x="0"/>
      </fieldsUsage>
    </cacheHierarchy>
    <cacheHierarchy uniqueName="[AIR_FIR].[Muertes]" caption="Muertes" attribute="1" defaultMemberUniqueName="[AIR_FIR].[Muertes].[All]" allUniqueName="[AIR_FIR].[Muertes].[All]" dimensionUniqueName="[AIR_FIR]" displayFolder="" count="0" memberValueDatatype="20" unbalanced="0"/>
    <cacheHierarchy uniqueName="[AIR_FIR].[Horas Trabajadas]" caption="Horas Trabajadas" attribute="1" defaultMemberUniqueName="[AIR_FIR].[Horas Trabajadas].[All]" allUniqueName="[AIR_FIR].[Horas Trabajadas].[All]" dimensionUniqueName="[AIR_FIR]" displayFolder="" count="0" memberValueDatatype="20" unbalanced="0"/>
    <cacheHierarchy uniqueName="[AIR_FIR].[FIR]" caption="FIR" attribute="1" defaultMemberUniqueName="[AIR_FIR].[FIR].[All]" allUniqueName="[AIR_FIR].[FIR].[All]" dimensionUniqueName="[AIR_FIR]" displayFolder="" count="0" memberValueDatatype="5" unbalanced="0"/>
    <cacheHierarchy uniqueName="[AIR_FIR].[Accidentes]" caption="Accidentes" attribute="1" defaultMemberUniqueName="[AIR_FIR].[Accidentes].[All]" allUniqueName="[AIR_FIR].[Accidentes].[All]" dimensionUniqueName="[AIR_FIR]" displayFolder="" count="0" memberValueDatatype="20" unbalanced="0"/>
    <cacheHierarchy uniqueName="[AIR_FIR].[AIR]" caption="AIR" attribute="1" defaultMemberUniqueName="[AIR_FIR].[AIR].[All]" allUniqueName="[AIR_FIR].[AIR].[All]" dimensionUniqueName="[AIR_FIR]" displayFolder="" count="0" memberValueDatatype="5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Year Fiscal]" caption="Year Fiscal" attribute="1" time="1" defaultMemberUniqueName="[Calendar].[Year Fiscal].[All]" allUniqueName="[Calendar].[Year Fiscal].[All]" dimensionUniqueName="[Calendar]" displayFolder="" count="0" memberValueDatatype="20" unbalanced="0"/>
    <cacheHierarchy uniqueName="[DimInjures].[DOCUMENT_NO]" caption="DOCUMENT_NO" attribute="1" defaultMemberUniqueName="[DimInjures].[DOCUMENT_NO].[All]" allUniqueName="[DimInjures].[DOCUMENT_NO].[All]" dimensionUniqueName="[DimInjures]" displayFolder="" count="0" memberValueDatatype="130" unbalanced="0"/>
    <cacheHierarchy uniqueName="[DimInjures].[SUBUNIT]" caption="SUBUNIT" attribute="1" defaultMemberUniqueName="[DimInjures].[SUBUNIT].[All]" allUniqueName="[DimInjures].[SUBUNIT].[All]" dimensionUniqueName="[DimInjures]" displayFolder="" count="0" memberValueDatatype="130" unbalanced="0"/>
    <cacheHierarchy uniqueName="[DimInjures].[DEGREE_INJURY]" caption="DEGREE_INJURY" attribute="1" defaultMemberUniqueName="[DimInjures].[DEGREE_INJURY].[All]" allUniqueName="[DimInjures].[DEGREE_INJURY].[All]" dimensionUniqueName="[DimInjures]" displayFolder="" count="0" memberValueDatatype="130" unbalanced="0"/>
    <cacheHierarchy uniqueName="[DimInjures].[UG_LOCATION]" caption="UG_LOCATION" attribute="1" defaultMemberUniqueName="[DimInjures].[UG_LOCATION].[All]" allUniqueName="[DimInjures].[UG_LOCATION].[All]" dimensionUniqueName="[DimInjures]" displayFolder="" count="0" memberValueDatatype="130" unbalanced="0"/>
    <cacheHierarchy uniqueName="[DimInjures].[UG_MINING_METHOD]" caption="UG_MINING_METHOD" attribute="1" defaultMemberUniqueName="[DimInjures].[UG_MINING_METHOD].[All]" allUniqueName="[DimInjures].[UG_MINING_METHOD].[All]" dimensionUniqueName="[DimInjures]" displayFolder="" count="0" memberValueDatatype="130" unbalanced="0"/>
    <cacheHierarchy uniqueName="[DimInjures].[CLASSIFICATION]" caption="CLASSIFICATION" attribute="1" defaultMemberUniqueName="[DimInjures].[CLASSIFICATION].[All]" allUniqueName="[DimInjures].[CLASSIFICATION].[All]" dimensionUniqueName="[DimInjures]" displayFolder="" count="0" memberValueDatatype="130" unbalanced="0"/>
    <cacheHierarchy uniqueName="[DimInjures].[ACCIDENT_TYPE]" caption="ACCIDENT_TYPE" attribute="1" defaultMemberUniqueName="[DimInjures].[ACCIDENT_TYPE].[All]" allUniqueName="[DimInjures].[ACCIDENT_TYPE].[All]" dimensionUniqueName="[DimInjures]" displayFolder="" count="0" memberValueDatatype="130" unbalanced="0"/>
    <cacheHierarchy uniqueName="[DimInjures].[OCCUPATION]" caption="OCCUPATION" attribute="1" defaultMemberUniqueName="[DimInjures].[OCCUPATION].[All]" allUniqueName="[DimInjures].[OCCUPATION].[All]" dimensionUniqueName="[DimInjures]" displayFolder="" count="0" memberValueDatatype="130" unbalanced="0"/>
    <cacheHierarchy uniqueName="[DimInjures].[ACTIVITY]" caption="ACTIVITY" attribute="1" defaultMemberUniqueName="[DimInjures].[ACTIVITY].[All]" allUniqueName="[DimInjures].[ACTIVITY].[All]" dimensionUniqueName="[DimInjures]" displayFolder="" count="0" memberValueDatatype="130" unbalanced="0"/>
    <cacheHierarchy uniqueName="[DimInjures].[INJURY_SOURCE]" caption="INJURY_SOURCE" attribute="1" defaultMemberUniqueName="[DimInjures].[INJURY_SOURCE].[All]" allUniqueName="[DimInjures].[INJURY_SOURCE].[All]" dimensionUniqueName="[DimInjures]" displayFolder="" count="0" memberValueDatatype="130" unbalanced="0"/>
    <cacheHierarchy uniqueName="[DimInjures].[NATURE_INJURY]" caption="NATURE_INJURY" attribute="1" defaultMemberUniqueName="[DimInjures].[NATURE_INJURY].[All]" allUniqueName="[DimInjures].[NATURE_INJURY].[All]" dimensionUniqueName="[DimInjures]" displayFolder="" count="0" memberValueDatatype="130" unbalanced="0"/>
    <cacheHierarchy uniqueName="[DimInjures].[INJ_BODY_PART]" caption="INJ_BODY_PART" attribute="1" defaultMemberUniqueName="[DimInjures].[INJ_BODY_PART].[All]" allUniqueName="[DimInjures].[INJ_BODY_PART].[All]" dimensionUniqueName="[DimInjures]" displayFolder="" count="0" memberValueDatatype="130" unbalanced="0"/>
    <cacheHierarchy uniqueName="[DimInjures].[DATE]" caption="DATE" attribute="1" time="1" defaultMemberUniqueName="[DimInjures].[DATE].[All]" allUniqueName="[DimInjures].[DATE].[All]" dimensionUniqueName="[DimInjures]" displayFolder="" count="0" memberValueDatatype="7" unbalanced="0"/>
    <cacheHierarchy uniqueName="[DimInjures].[DATE_YEAR]" caption="DATE_YEAR" attribute="1" defaultMemberUniqueName="[DimInjures].[DATE_YEAR].[All]" allUniqueName="[DimInjures].[DATE_YEAR].[All]" dimensionUniqueName="[DimInjures]" displayFolder="" count="0" memberValueDatatype="130" unbalanced="0"/>
    <cacheHierarchy uniqueName="[DimInjures].[Fiscal_Year]" caption="Fiscal_Year" attribute="1" defaultMemberUniqueName="[DimInjures].[Fiscal_Year].[All]" allUniqueName="[DimInjures].[Fiscal_Year].[All]" dimensionUniqueName="[DimInjures]" displayFolder="" count="0" memberValueDatatype="20" unbalanced="0"/>
    <cacheHierarchy uniqueName="[Mines].[MINE_ID]" caption="MINE_ID" attribute="1" defaultMemberUniqueName="[Mines].[MINE_ID].[All]" allUniqueName="[Mines].[MINE_ID].[All]" dimensionUniqueName="[Mines]" displayFolder="" count="0" memberValueDatatype="130" unbalanced="0"/>
    <cacheHierarchy uniqueName="[Mines].[CURRENT_MINE_NAME]" caption="CURRENT_MINE_NAME" attribute="1" defaultMemberUniqueName="[Mines].[CURRENT_MINE_NAME].[All]" allUniqueName="[Mines].[CURRENT_MINE_NAME].[All]" dimensionUniqueName="[Mines]" displayFolder="" count="0" memberValueDatatype="130" unbalanced="0"/>
    <cacheHierarchy uniqueName="[Mines].[COAL_METAL_IND]" caption="COAL_METAL_IND" attribute="1" defaultMemberUniqueName="[Mines].[COAL_METAL_IND].[All]" allUniqueName="[Mines].[COAL_METAL_IND].[All]" dimensionUniqueName="[Mines]" displayFolder="" count="0" memberValueDatatype="130" unbalanced="0"/>
    <cacheHierarchy uniqueName="[Mines].[CURRENT_MINE_TYPE]" caption="CURRENT_MINE_TYPE" attribute="1" defaultMemberUniqueName="[Mines].[CURRENT_MINE_TYPE].[All]" allUniqueName="[Mines].[CURRENT_MINE_TYPE].[All]" dimensionUniqueName="[Mines]" displayFolder="" count="0" memberValueDatatype="130" unbalanced="0"/>
    <cacheHierarchy uniqueName="[Mines].[CURRENT_MINE_STATUS]" caption="CURRENT_MINE_STATUS" attribute="1" defaultMemberUniqueName="[Mines].[CURRENT_MINE_STATUS].[All]" allUniqueName="[Mines].[CURRENT_MINE_STATUS].[All]" dimensionUniqueName="[Mines]" displayFolder="" count="0" memberValueDatatype="130" unbalanced="0"/>
    <cacheHierarchy uniqueName="[Mines].[STATE]" caption="STATE" attribute="1" defaultMemberUniqueName="[Mines].[STATE].[All]" allUniqueName="[Mines].[STATE].[All]" dimensionUniqueName="[Mines]" displayFolder="" count="0" memberValueDatatype="130" unbalanced="0"/>
    <cacheHierarchy uniqueName="[Mines].[COMPANY_TYPE]" caption="COMPANY_TYPE" attribute="1" defaultMemberUniqueName="[Mines].[COMPANY_TYPE].[All]" allUniqueName="[Mines].[COMPANY_TYPE].[All]" dimensionUniqueName="[Mines]" displayFolder="" count="0" memberValueDatatype="130" unbalanced="0"/>
    <cacheHierarchy uniqueName="[Mines].[PRIMARY_SIC]" caption="PRIMARY_SIC" attribute="1" defaultMemberUniqueName="[Mines].[PRIMARY_SIC].[All]" allUniqueName="[Mines].[PRIMARY_SIC].[All]" dimensionUniqueName="[Mines]" displayFolder="" count="0" memberValueDatatype="130" unbalanced="0"/>
    <cacheHierarchy uniqueName="[Mines].[PRIMARY_CANVASS]" caption="PRIMARY_CANVASS" attribute="1" defaultMemberUniqueName="[Mines].[PRIMARY_CANVASS].[All]" allUniqueName="[Mines].[PRIMARY_CANVASS].[All]" dimensionUniqueName="[Mines]" displayFolder="" count="0" memberValueDatatype="130" unbalanced="0"/>
    <cacheHierarchy uniqueName="[Mines].[NO_EMPLOYEES]" caption="NO_EMPLOYEES" attribute="1" defaultMemberUniqueName="[Mines].[NO_EMPLOYEES].[All]" allUniqueName="[Mines].[NO_EMPLOYEES].[All]" dimensionUniqueName="[Mines]" displayFolder="" count="0" memberValueDatatype="20" unbalanced="0"/>
    <cacheHierarchy uniqueName="[Mines].[LONGITUDE]" caption="LONGITUDE" attribute="1" defaultMemberUniqueName="[Mines].[LONGITUDE].[All]" allUniqueName="[Mines].[LONGITUDE].[All]" dimensionUniqueName="[Mines]" displayFolder="" count="0" memberValueDatatype="5" unbalanced="0"/>
    <cacheHierarchy uniqueName="[Mines].[LATITUDE]" caption="LATITUDE" attribute="1" defaultMemberUniqueName="[Mines].[LATITUDE].[All]" allUniqueName="[Mines].[LATITUDE].[All]" dimensionUniqueName="[Mines]" displayFolder="" count="0" memberValueDatatype="5" unbalanced="0"/>
    <cacheHierarchy uniqueName="[Number of employee hours  in millions].[Sector]" caption="Sector" attribute="1" defaultMemberUniqueName="[Number of employee hours  in millions].[Sector].[All]" allUniqueName="[Number of employee hours  in millions].[Sector].[All]" dimensionUniqueName="[Number of employee hours  in millions]" displayFolder="" count="0" memberValueDatatype="130" unbalanced="0"/>
    <cacheHierarchy uniqueName="[Number of employee hours  in millions].[Year_Fiscal]" caption="Year_Fiscal" attribute="1" defaultMemberUniqueName="[Number of employee hours  in millions].[Year_Fiscal].[All]" allUniqueName="[Number of employee hours  in millions].[Year_Fiscal].[All]" dimensionUniqueName="[Number of employee hours  in millions]" displayFolder="" count="0" memberValueDatatype="20" unbalanced="0"/>
    <cacheHierarchy uniqueName="[Number of employee hours  in millions].[Horas trabajadas(Mill.)]" caption="Horas trabajadas(Mill.)" attribute="1" defaultMemberUniqueName="[Number of employee hours  in millions].[Horas trabajadas(Mill.)].[All]" allUniqueName="[Number of employee hours  in millions].[Horas trabajadas(Mill.)].[All]" dimensionUniqueName="[Number of employee hours  in millions]" displayFolder="" count="0" memberValueDatatype="5" unbalanced="0"/>
    <cacheHierarchy uniqueName="[Number of employee hours  in millions].[Horas trabajadas]" caption="Horas trabajadas" attribute="1" defaultMemberUniqueName="[Number of employee hours  in millions].[Horas trabajadas].[All]" allUniqueName="[Number of employee hours  in millions].[Horas trabajadas].[All]" dimensionUniqueName="[Number of employee hours  in millions]" displayFolder="" count="0" memberValueDatatype="20" unbalanced="0"/>
    <cacheHierarchy uniqueName="[States].[States_ID]" caption="States_ID" attribute="1" defaultMemberUniqueName="[States].[States_ID].[All]" allUniqueName="[States].[States_ID].[All]" dimensionUniqueName="[States]" displayFolder="" count="0" memberValueDatatype="130" unbalanced="0"/>
    <cacheHierarchy uniqueName="[States].[STATES_NAME]" caption="STATES_NAME" attribute="1" defaultMemberUniqueName="[States].[STATES_NAME].[All]" allUniqueName="[States].[STATES_NAME].[All]" dimensionUniqueName="[States]" displayFolder="" count="0" memberValueDatatype="130" unbalanced="0"/>
    <cacheHierarchy uniqueName="[States].[STATES_AB]" caption="STATES_AB" attribute="1" defaultMemberUniqueName="[States].[STATES_AB].[All]" allUniqueName="[States].[STATES_AB].[All]" dimensionUniqueName="[States]" displayFolder="" count="0" memberValueDatatype="130" unbalanced="0"/>
    <cacheHierarchy uniqueName="[States].[STATES_CATEGORY]" caption="STATES_CATEGORY" attribute="1" defaultMemberUniqueName="[States].[STATES_CATEGORY].[All]" allUniqueName="[States].[STATES_CATEGORY].[All]" dimensionUniqueName="[States]" displayFolder="" count="0" memberValueDatatype="130" unbalanced="0"/>
    <cacheHierarchy uniqueName="[Tabla2].[Estados]" caption="Estados" attribute="1" defaultMemberUniqueName="[Tabla2].[Estados].[All]" allUniqueName="[Tabla2].[Estados].[All]" dimensionUniqueName="[Tabla2]" displayFolder="" count="0" memberValueDatatype="130" unbalanced="0"/>
    <cacheHierarchy uniqueName="[Tabla2].[Accidentes]" caption="Accidentes" attribute="1" defaultMemberUniqueName="[Tabla2].[Accidentes].[All]" allUniqueName="[Tabla2].[Accidentes].[All]" dimensionUniqueName="[Tabla2]" displayFolder="" count="0" memberValueDatatype="20" unbalanced="0"/>
    <cacheHierarchy uniqueName="[Accidents].[DATE (índice de meses)]" caption="DATE (índice de meses)" attribute="1" defaultMemberUniqueName="[Accidents].[DATE (índice de meses)].[All]" allUniqueName="[Accidents].[DATE (índice de meses)].[All]" dimensionUniqueName="[Accidents]" displayFolder="" count="0" memberValueDatatype="20" unbalanced="0" hidden="1"/>
    <cacheHierarchy uniqueName="[Measures].[Total de Acidentes]" caption="Total de Acidentes" measure="1" displayFolder="" measureGroup="Accidents" count="0"/>
    <cacheHierarchy uniqueName="[Measures].[Total fatality]" caption="Total fatality" measure="1" displayFolder="" measureGroup="DimInjures" count="0"/>
    <cacheHierarchy uniqueName="[Measures].[Días perdidos prom. por evento con lesión]" caption="Días perdidos prom. por evento con lesión" measure="1" displayFolder="" measureGroup="Accidents" count="0"/>
    <cacheHierarchy uniqueName="[Measures].[Total de Accidente]" caption="Total de Accidente" measure="1" displayFolder="" measureGroup="Accidents" count="0"/>
    <cacheHierarchy uniqueName="[Measures].[Promedio_Dias_Perdidos ]" caption="Promedio_Dias_Perdidos " measure="1" displayFolder="" measureGroup="Accidents" count="0"/>
    <cacheHierarchy uniqueName="[Measures].[__XL_Count Accidents]" caption="__XL_Count Accidents" measure="1" displayFolder="" measureGroup="Accidents" count="0" hidden="1"/>
    <cacheHierarchy uniqueName="[Measures].[__XL_Count Mines]" caption="__XL_Count Mines" measure="1" displayFolder="" measureGroup="Mines" count="0" hidden="1"/>
    <cacheHierarchy uniqueName="[Measures].[__XL_Count DimInjures]" caption="__XL_Count DimInjures" measure="1" displayFolder="" measureGroup="DimInjures" count="0" hidden="1"/>
    <cacheHierarchy uniqueName="[Measures].[__XL_Count States]" caption="__XL_Count States" measure="1" displayFolder="" measureGroup="States" count="0" hidden="1"/>
    <cacheHierarchy uniqueName="[Measures].[__XL_Count Calendar]" caption="__XL_Count Calendar" measure="1" displayFolder="" measureGroup="Calendar" count="0" hidden="1"/>
    <cacheHierarchy uniqueName="[Measures].[__XL_Count Number of employee hours  in millions]" caption="__XL_Count Number of employee hours  in millions" measure="1" displayFolder="" measureGroup="Number of employee hours  in millions" count="0" hidden="1"/>
    <cacheHierarchy uniqueName="[Measures].[__XL_Count AIR_FIR]" caption="__XL_Count AIR_FIR" measure="1" displayFolder="" measureGroup="AIR_FIR" count="0" hidden="1"/>
    <cacheHierarchy uniqueName="[Measures].[__XL_Count Tabla2]" caption="__XL_Count Tabla2" measure="1" displayFolder="" measureGroup="Tabla2" count="0" hidden="1"/>
    <cacheHierarchy uniqueName="[Measures].[__No measures defined]" caption="__No measures defined" measure="1" displayFolder="" count="0" hidden="1"/>
    <cacheHierarchy uniqueName="[Measures].[Recuento de MINE_ID]" caption="Recuento de MINE_ID" measure="1" displayFolder="" measureGroup="Accide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DOCUMENT_NO]" caption="Recuento de DOCUMENT_NO" measure="1" displayFolder="" measureGroup="DimInjur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NO_EMPLOYEES]" caption="Suma de NO_EMPLOYEES" measure="1" displayFolder="" measureGroup="Mine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DAYS_LOST]" caption="Suma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DAYS_LOST]" caption="Promedio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TOT_EXPER]" caption="Suma de TOT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MINE_EXPER]" caption="Suma de MINE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AYS_RESTRICT]" caption="Suma de DAYS_RESTRICT" measure="1" displayFolder="" measureGroup="Accid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JOB_EXPER]" caption="Suma de JOB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FISCAL_YEAR]" caption="Suma de FISCAL_YEAR" measure="1" displayFolder="" measureGroup="Acciden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DOCUMENT_NO 2]" caption="Recuento de DOCUMENT_NO 2" measure="1" displayFolder="" measureGroup="Accide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DOCUMENT_NO]" caption="Recuento distinto de DOCUMENT_NO" measure="1" displayFolder="" measureGroup="Accide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GREE_INJURY]" caption="Recuento de DEGREE_INJURY" measure="1" displayFolder="" measureGroup="DimInjur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Horas trabajadas]" caption="Recuento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]" caption="Suma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(Mill.)]" caption="Suma de Horas trabajadas(Mill.)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AIR]" caption="Suma de AIR" measure="1" displayFolder="" measureGroup="AIR_FI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Accidentes]" caption="Suma de Accidentes" measure="1" displayFolder="" measureGroup="AIR_FI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FIR]" caption="Suma de FIR" measure="1" displayFolder="" measureGroup="AIR_FI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Accidentes 2]" caption="Suma de Accidentes 2" measure="1" displayFolder="" measureGroup="Tabla2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a de Año Fiscal]" caption="Suma de Año Fiscal" measure="1" displayFolder="" measureGroup="AIR_FI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Muertes]" caption="Suma de Muertes" measure="1" displayFolder="" measureGroup="AIR_FI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Horas Trabajadas 2]" caption="Suma de Horas Trabajadas 2" measure="1" displayFolder="" measureGroup="AIR_FI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UG_MINING_METHOD]" caption="Recuento de UG_MINING_METHOD" measure="1" displayFolder="" measureGroup="DimInjur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CURRENT_MINE_TYPE]" caption="Recuento de CURRENT_MINE_TYPE" measure="1" displayFolder="" measureGroup="Min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Fiscal_Year 2]" caption="Suma de Fiscal_Year 2" measure="1" displayFolder="" measureGroup="DimInjure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9">
    <dimension name="Accidents" uniqueName="[Accidents]" caption="Accidents"/>
    <dimension name="AIR_FIR" uniqueName="[AIR_FIR]" caption="AIR_FIR"/>
    <dimension name="Calendar" uniqueName="[Calendar]" caption="Calendar"/>
    <dimension name="DimInjures" uniqueName="[DimInjures]" caption="DimInjures"/>
    <dimension measure="1" name="Measures" uniqueName="[Measures]" caption="Measures"/>
    <dimension name="Mines" uniqueName="[Mines]" caption="Mines"/>
    <dimension name="Number of employee hours  in millions" uniqueName="[Number of employee hours  in millions]" caption="Number of employee hours  in millions"/>
    <dimension name="States" uniqueName="[States]" caption="States"/>
    <dimension name="Tabla2" uniqueName="[Tabla2]" caption="Tabla2"/>
  </dimensions>
  <measureGroups count="8">
    <measureGroup name="Accidents" caption="Accidents"/>
    <measureGroup name="AIR_FIR" caption="AIR_FIR"/>
    <measureGroup name="Calendar" caption="Calendar"/>
    <measureGroup name="DimInjures" caption="DimInjures"/>
    <measureGroup name="Mines" caption="Mines"/>
    <measureGroup name="Number of employee hours  in millions" caption="Number of employee hours  in millions"/>
    <measureGroup name="States" caption="States"/>
    <measureGroup name="Tabla2" caption="Tabla2"/>
  </measureGroups>
  <maps count="15">
    <map measureGroup="0" dimension="0"/>
    <map measureGroup="0" dimension="1"/>
    <map measureGroup="0" dimension="2"/>
    <map measureGroup="0" dimension="3"/>
    <map measureGroup="0" dimension="5"/>
    <map measureGroup="0" dimension="7"/>
    <map measureGroup="1" dimension="1"/>
    <map measureGroup="2" dimension="1"/>
    <map measureGroup="2" dimension="2"/>
    <map measureGroup="3" dimension="3"/>
    <map measureGroup="4" dimension="5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io valenzuela" refreshedDate="46168.486045833335" backgroundQuery="1" createdVersion="8" refreshedVersion="8" minRefreshableVersion="3" recordCount="0" supportSubquery="1" supportAdvancedDrill="1" xr:uid="{4052D97A-3552-46FE-872D-8F145004E74D}">
  <cacheSource type="external" connectionId="8"/>
  <cacheFields count="3">
    <cacheField name="[Measures].[Recuento de MINE_ID]" caption="Recuento de MINE_ID" numFmtId="0" hierarchy="81" level="32767"/>
    <cacheField name="[States].[STATES_NAME].[STATES_NAME]" caption="STATES_NAME" numFmtId="0" hierarchy="61" level="1">
      <sharedItems count="54">
        <s v="Alabama"/>
        <s v="Alaska"/>
        <s v="Arizona"/>
        <s v="Arkansas"/>
        <s v="California"/>
        <s v="Colorado"/>
        <s v="Connecticut"/>
        <s v="Delaware"/>
        <s v="Florida"/>
        <s v="Georgia"/>
        <s v="Guam"/>
        <s v="Hawaii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Northern Mariana Islands"/>
        <s v="Ohio"/>
        <s v="Oklahoma"/>
        <s v="Oregon"/>
        <s v="Pennsylvania"/>
        <s v="Puerto Rico"/>
        <s v="Rhode Island"/>
        <s v="South Carolina"/>
        <s v="South Dakota"/>
        <s v="Tennessee"/>
        <s v="Texas"/>
        <s v="U.S. Virgin Islands"/>
        <s v="Utah"/>
        <s v="Vermont"/>
        <s v="Virginia"/>
        <s v="Washington"/>
        <s v="West Virginia"/>
        <s v="Wisconsin"/>
        <s v="Wyoming"/>
      </sharedItems>
    </cacheField>
    <cacheField name="[AIR_FIR].[Año Fiscal].[Año Fiscal]" caption="Año Fiscal" numFmtId="0" hierarchy="14" level="1">
      <sharedItems containsSemiMixedTypes="0" containsNonDate="0" containsString="0"/>
    </cacheField>
  </cacheFields>
  <cacheHierarchies count="107">
    <cacheHierarchy uniqueName="[Accidents].[MINE_ID]" caption="MINE_ID" attribute="1" defaultMemberUniqueName="[Accidents].[MINE_ID].[All]" allUniqueName="[Accidents].[MINE_ID].[All]" dimensionUniqueName="[Accidents]" displayFolder="" count="0" memberValueDatatype="130" unbalanced="0"/>
    <cacheHierarchy uniqueName="[Accidents].[DOCUMENT_NO]" caption="DOCUMENT_NO" attribute="1" defaultMemberUniqueName="[Accidents].[DOCUMENT_NO].[All]" allUniqueName="[Accidents].[DOCUMENT_NO].[All]" dimensionUniqueName="[Accidents]" displayFolder="" count="0" memberValueDatatype="130" unbalanced="0"/>
    <cacheHierarchy uniqueName="[Accidents].[TOT_EXPER]" caption="TOT_EXPER" attribute="1" defaultMemberUniqueName="[Accidents].[TOT_EXPER].[All]" allUniqueName="[Accidents].[TOT_EXPER].[All]" dimensionUniqueName="[Accidents]" displayFolder="" count="0" memberValueDatatype="5" unbalanced="0"/>
    <cacheHierarchy uniqueName="[Accidents].[MINE_EXPER]" caption="MINE_EXPER" attribute="1" defaultMemberUniqueName="[Accidents].[MINE_EXPER].[All]" allUniqueName="[Accidents].[MINE_EXPER].[All]" dimensionUniqueName="[Accidents]" displayFolder="" count="0" memberValueDatatype="5" unbalanced="0"/>
    <cacheHierarchy uniqueName="[Accidents].[JOB_EXPER]" caption="JOB_EXPER" attribute="1" defaultMemberUniqueName="[Accidents].[JOB_EXPER].[All]" allUniqueName="[Accidents].[JOB_EXPER].[All]" dimensionUniqueName="[Accidents]" displayFolder="" count="0" memberValueDatatype="5" unbalanced="0"/>
    <cacheHierarchy uniqueName="[Accidents].[SCHEDULE_CHARGE]" caption="SCHEDULE_CHARGE" attribute="1" defaultMemberUniqueName="[Accidents].[SCHEDULE_CHARGE].[All]" allUniqueName="[Accidents].[SCHEDULE_CHARGE].[All]" dimensionUniqueName="[Accidents]" displayFolder="" count="0" memberValueDatatype="20" unbalanced="0"/>
    <cacheHierarchy uniqueName="[Accidents].[DAYS_RESTRICT]" caption="DAYS_RESTRICT" attribute="1" defaultMemberUniqueName="[Accidents].[DAYS_RESTRICT].[All]" allUniqueName="[Accidents].[DAYS_RESTRICT].[All]" dimensionUniqueName="[Accidents]" displayFolder="" count="0" memberValueDatatype="20" unbalanced="0"/>
    <cacheHierarchy uniqueName="[Accidents].[DAYS_LOST]" caption="DAYS_LOST" attribute="1" defaultMemberUniqueName="[Accidents].[DAYS_LOST].[All]" allUniqueName="[Accidents].[DAYS_LOST].[All]" dimensionUniqueName="[Accidents]" displayFolder="" count="0" memberValueDatatype="20" unbalanced="0"/>
    <cacheHierarchy uniqueName="[Accidents].[FISCAL_YEAR]" caption="FISCAL_YEAR" attribute="1" defaultMemberUniqueName="[Accidents].[FISCAL_YEAR].[All]" allUniqueName="[Accidents].[FISCAL_YEAR].[All]" dimensionUniqueName="[Accidents]" displayFolder="" count="0" memberValueDatatype="20" unbalanced="0"/>
    <cacheHierarchy uniqueName="[Accidents].[DATE]" caption="DATE" attribute="1" time="1" defaultMemberUniqueName="[Accidents].[DATE].[All]" allUniqueName="[Accidents].[DATE].[All]" dimensionUniqueName="[Accidents]" displayFolder="" count="0" memberValueDatatype="7" unbalanced="0"/>
    <cacheHierarchy uniqueName="[Accidents].[Experiencia]" caption="Experiencia" attribute="1" defaultMemberUniqueName="[Accidents].[Experiencia].[All]" allUniqueName="[Accidents].[Experiencia].[All]" dimensionUniqueName="[Accidents]" displayFolder="" count="0" memberValueDatatype="130" unbalanced="0"/>
    <cacheHierarchy uniqueName="[Accidents].[DATE (año)]" caption="DATE (año)" attribute="1" defaultMemberUniqueName="[Accidents].[DATE (año)].[All]" allUniqueName="[Accidents].[DATE (año)].[All]" dimensionUniqueName="[Accidents]" displayFolder="" count="0" memberValueDatatype="130" unbalanced="0"/>
    <cacheHierarchy uniqueName="[Accidents].[DATE (trimestre)]" caption="DATE (trimestre)" attribute="1" defaultMemberUniqueName="[Accidents].[DATE (trimestre)].[All]" allUniqueName="[Accidents].[DATE (trimestre)].[All]" dimensionUniqueName="[Accidents]" displayFolder="" count="0" memberValueDatatype="130" unbalanced="0"/>
    <cacheHierarchy uniqueName="[Accidents].[DATE (mes)]" caption="DATE (mes)" attribute="1" defaultMemberUniqueName="[Accidents].[DATE (mes)].[All]" allUniqueName="[Accidents].[DATE (mes)].[All]" dimensionUniqueName="[Accidents]" displayFolder="" count="0" memberValueDatatype="130" unbalanced="0"/>
    <cacheHierarchy uniqueName="[AIR_FIR].[Año Fiscal]" caption="Año Fiscal" attribute="1" defaultMemberUniqueName="[AIR_FIR].[Año Fiscal].[All]" allUniqueName="[AIR_FIR].[Año Fiscal].[All]" dimensionUniqueName="[AIR_FIR]" displayFolder="" count="2" memberValueDatatype="20" unbalanced="0">
      <fieldsUsage count="2">
        <fieldUsage x="-1"/>
        <fieldUsage x="2"/>
      </fieldsUsage>
    </cacheHierarchy>
    <cacheHierarchy uniqueName="[AIR_FIR].[Muertes]" caption="Muertes" attribute="1" defaultMemberUniqueName="[AIR_FIR].[Muertes].[All]" allUniqueName="[AIR_FIR].[Muertes].[All]" dimensionUniqueName="[AIR_FIR]" displayFolder="" count="0" memberValueDatatype="20" unbalanced="0"/>
    <cacheHierarchy uniqueName="[AIR_FIR].[Horas Trabajadas]" caption="Horas Trabajadas" attribute="1" defaultMemberUniqueName="[AIR_FIR].[Horas Trabajadas].[All]" allUniqueName="[AIR_FIR].[Horas Trabajadas].[All]" dimensionUniqueName="[AIR_FIR]" displayFolder="" count="0" memberValueDatatype="20" unbalanced="0"/>
    <cacheHierarchy uniqueName="[AIR_FIR].[FIR]" caption="FIR" attribute="1" defaultMemberUniqueName="[AIR_FIR].[FIR].[All]" allUniqueName="[AIR_FIR].[FIR].[All]" dimensionUniqueName="[AIR_FIR]" displayFolder="" count="0" memberValueDatatype="5" unbalanced="0"/>
    <cacheHierarchy uniqueName="[AIR_FIR].[Accidentes]" caption="Accidentes" attribute="1" defaultMemberUniqueName="[AIR_FIR].[Accidentes].[All]" allUniqueName="[AIR_FIR].[Accidentes].[All]" dimensionUniqueName="[AIR_FIR]" displayFolder="" count="0" memberValueDatatype="20" unbalanced="0"/>
    <cacheHierarchy uniqueName="[AIR_FIR].[AIR]" caption="AIR" attribute="1" defaultMemberUniqueName="[AIR_FIR].[AIR].[All]" allUniqueName="[AIR_FIR].[AIR].[All]" dimensionUniqueName="[AIR_FIR]" displayFolder="" count="0" memberValueDatatype="5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Year Fiscal]" caption="Year Fiscal" attribute="1" time="1" defaultMemberUniqueName="[Calendar].[Year Fiscal].[All]" allUniqueName="[Calendar].[Year Fiscal].[All]" dimensionUniqueName="[Calendar]" displayFolder="" count="0" memberValueDatatype="20" unbalanced="0"/>
    <cacheHierarchy uniqueName="[DimInjures].[DOCUMENT_NO]" caption="DOCUMENT_NO" attribute="1" defaultMemberUniqueName="[DimInjures].[DOCUMENT_NO].[All]" allUniqueName="[DimInjures].[DOCUMENT_NO].[All]" dimensionUniqueName="[DimInjures]" displayFolder="" count="0" memberValueDatatype="130" unbalanced="0"/>
    <cacheHierarchy uniqueName="[DimInjures].[SUBUNIT]" caption="SUBUNIT" attribute="1" defaultMemberUniqueName="[DimInjures].[SUBUNIT].[All]" allUniqueName="[DimInjures].[SUBUNIT].[All]" dimensionUniqueName="[DimInjures]" displayFolder="" count="0" memberValueDatatype="130" unbalanced="0"/>
    <cacheHierarchy uniqueName="[DimInjures].[DEGREE_INJURY]" caption="DEGREE_INJURY" attribute="1" defaultMemberUniqueName="[DimInjures].[DEGREE_INJURY].[All]" allUniqueName="[DimInjures].[DEGREE_INJURY].[All]" dimensionUniqueName="[DimInjures]" displayFolder="" count="0" memberValueDatatype="130" unbalanced="0"/>
    <cacheHierarchy uniqueName="[DimInjures].[UG_LOCATION]" caption="UG_LOCATION" attribute="1" defaultMemberUniqueName="[DimInjures].[UG_LOCATION].[All]" allUniqueName="[DimInjures].[UG_LOCATION].[All]" dimensionUniqueName="[DimInjures]" displayFolder="" count="0" memberValueDatatype="130" unbalanced="0"/>
    <cacheHierarchy uniqueName="[DimInjures].[UG_MINING_METHOD]" caption="UG_MINING_METHOD" attribute="1" defaultMemberUniqueName="[DimInjures].[UG_MINING_METHOD].[All]" allUniqueName="[DimInjures].[UG_MINING_METHOD].[All]" dimensionUniqueName="[DimInjures]" displayFolder="" count="0" memberValueDatatype="130" unbalanced="0"/>
    <cacheHierarchy uniqueName="[DimInjures].[CLASSIFICATION]" caption="CLASSIFICATION" attribute="1" defaultMemberUniqueName="[DimInjures].[CLASSIFICATION].[All]" allUniqueName="[DimInjures].[CLASSIFICATION].[All]" dimensionUniqueName="[DimInjures]" displayFolder="" count="0" memberValueDatatype="130" unbalanced="0"/>
    <cacheHierarchy uniqueName="[DimInjures].[ACCIDENT_TYPE]" caption="ACCIDENT_TYPE" attribute="1" defaultMemberUniqueName="[DimInjures].[ACCIDENT_TYPE].[All]" allUniqueName="[DimInjures].[ACCIDENT_TYPE].[All]" dimensionUniqueName="[DimInjures]" displayFolder="" count="0" memberValueDatatype="130" unbalanced="0"/>
    <cacheHierarchy uniqueName="[DimInjures].[OCCUPATION]" caption="OCCUPATION" attribute="1" defaultMemberUniqueName="[DimInjures].[OCCUPATION].[All]" allUniqueName="[DimInjures].[OCCUPATION].[All]" dimensionUniqueName="[DimInjures]" displayFolder="" count="0" memberValueDatatype="130" unbalanced="0"/>
    <cacheHierarchy uniqueName="[DimInjures].[ACTIVITY]" caption="ACTIVITY" attribute="1" defaultMemberUniqueName="[DimInjures].[ACTIVITY].[All]" allUniqueName="[DimInjures].[ACTIVITY].[All]" dimensionUniqueName="[DimInjures]" displayFolder="" count="0" memberValueDatatype="130" unbalanced="0"/>
    <cacheHierarchy uniqueName="[DimInjures].[INJURY_SOURCE]" caption="INJURY_SOURCE" attribute="1" defaultMemberUniqueName="[DimInjures].[INJURY_SOURCE].[All]" allUniqueName="[DimInjures].[INJURY_SOURCE].[All]" dimensionUniqueName="[DimInjures]" displayFolder="" count="0" memberValueDatatype="130" unbalanced="0"/>
    <cacheHierarchy uniqueName="[DimInjures].[NATURE_INJURY]" caption="NATURE_INJURY" attribute="1" defaultMemberUniqueName="[DimInjures].[NATURE_INJURY].[All]" allUniqueName="[DimInjures].[NATURE_INJURY].[All]" dimensionUniqueName="[DimInjures]" displayFolder="" count="0" memberValueDatatype="130" unbalanced="0"/>
    <cacheHierarchy uniqueName="[DimInjures].[INJ_BODY_PART]" caption="INJ_BODY_PART" attribute="1" defaultMemberUniqueName="[DimInjures].[INJ_BODY_PART].[All]" allUniqueName="[DimInjures].[INJ_BODY_PART].[All]" dimensionUniqueName="[DimInjures]" displayFolder="" count="0" memberValueDatatype="130" unbalanced="0"/>
    <cacheHierarchy uniqueName="[DimInjures].[DATE]" caption="DATE" attribute="1" time="1" defaultMemberUniqueName="[DimInjures].[DATE].[All]" allUniqueName="[DimInjures].[DATE].[All]" dimensionUniqueName="[DimInjures]" displayFolder="" count="0" memberValueDatatype="7" unbalanced="0"/>
    <cacheHierarchy uniqueName="[DimInjures].[DATE_YEAR]" caption="DATE_YEAR" attribute="1" defaultMemberUniqueName="[DimInjures].[DATE_YEAR].[All]" allUniqueName="[DimInjures].[DATE_YEAR].[All]" dimensionUniqueName="[DimInjures]" displayFolder="" count="0" memberValueDatatype="130" unbalanced="0"/>
    <cacheHierarchy uniqueName="[DimInjures].[Fiscal_Year]" caption="Fiscal_Year" attribute="1" defaultMemberUniqueName="[DimInjures].[Fiscal_Year].[All]" allUniqueName="[DimInjures].[Fiscal_Year].[All]" dimensionUniqueName="[DimInjures]" displayFolder="" count="0" memberValueDatatype="20" unbalanced="0"/>
    <cacheHierarchy uniqueName="[Mines].[MINE_ID]" caption="MINE_ID" attribute="1" defaultMemberUniqueName="[Mines].[MINE_ID].[All]" allUniqueName="[Mines].[MINE_ID].[All]" dimensionUniqueName="[Mines]" displayFolder="" count="0" memberValueDatatype="130" unbalanced="0"/>
    <cacheHierarchy uniqueName="[Mines].[CURRENT_MINE_NAME]" caption="CURRENT_MINE_NAME" attribute="1" defaultMemberUniqueName="[Mines].[CURRENT_MINE_NAME].[All]" allUniqueName="[Mines].[CURRENT_MINE_NAME].[All]" dimensionUniqueName="[Mines]" displayFolder="" count="0" memberValueDatatype="130" unbalanced="0"/>
    <cacheHierarchy uniqueName="[Mines].[COAL_METAL_IND]" caption="COAL_METAL_IND" attribute="1" defaultMemberUniqueName="[Mines].[COAL_METAL_IND].[All]" allUniqueName="[Mines].[COAL_METAL_IND].[All]" dimensionUniqueName="[Mines]" displayFolder="" count="0" memberValueDatatype="130" unbalanced="0"/>
    <cacheHierarchy uniqueName="[Mines].[CURRENT_MINE_TYPE]" caption="CURRENT_MINE_TYPE" attribute="1" defaultMemberUniqueName="[Mines].[CURRENT_MINE_TYPE].[All]" allUniqueName="[Mines].[CURRENT_MINE_TYPE].[All]" dimensionUniqueName="[Mines]" displayFolder="" count="0" memberValueDatatype="130" unbalanced="0"/>
    <cacheHierarchy uniqueName="[Mines].[CURRENT_MINE_STATUS]" caption="CURRENT_MINE_STATUS" attribute="1" defaultMemberUniqueName="[Mines].[CURRENT_MINE_STATUS].[All]" allUniqueName="[Mines].[CURRENT_MINE_STATUS].[All]" dimensionUniqueName="[Mines]" displayFolder="" count="0" memberValueDatatype="130" unbalanced="0"/>
    <cacheHierarchy uniqueName="[Mines].[STATE]" caption="STATE" attribute="1" defaultMemberUniqueName="[Mines].[STATE].[All]" allUniqueName="[Mines].[STATE].[All]" dimensionUniqueName="[Mines]" displayFolder="" count="0" memberValueDatatype="130" unbalanced="0"/>
    <cacheHierarchy uniqueName="[Mines].[COMPANY_TYPE]" caption="COMPANY_TYPE" attribute="1" defaultMemberUniqueName="[Mines].[COMPANY_TYPE].[All]" allUniqueName="[Mines].[COMPANY_TYPE].[All]" dimensionUniqueName="[Mines]" displayFolder="" count="0" memberValueDatatype="130" unbalanced="0"/>
    <cacheHierarchy uniqueName="[Mines].[PRIMARY_SIC]" caption="PRIMARY_SIC" attribute="1" defaultMemberUniqueName="[Mines].[PRIMARY_SIC].[All]" allUniqueName="[Mines].[PRIMARY_SIC].[All]" dimensionUniqueName="[Mines]" displayFolder="" count="0" memberValueDatatype="130" unbalanced="0"/>
    <cacheHierarchy uniqueName="[Mines].[PRIMARY_CANVASS]" caption="PRIMARY_CANVASS" attribute="1" defaultMemberUniqueName="[Mines].[PRIMARY_CANVASS].[All]" allUniqueName="[Mines].[PRIMARY_CANVASS].[All]" dimensionUniqueName="[Mines]" displayFolder="" count="0" memberValueDatatype="130" unbalanced="0"/>
    <cacheHierarchy uniqueName="[Mines].[NO_EMPLOYEES]" caption="NO_EMPLOYEES" attribute="1" defaultMemberUniqueName="[Mines].[NO_EMPLOYEES].[All]" allUniqueName="[Mines].[NO_EMPLOYEES].[All]" dimensionUniqueName="[Mines]" displayFolder="" count="0" memberValueDatatype="20" unbalanced="0"/>
    <cacheHierarchy uniqueName="[Mines].[LONGITUDE]" caption="LONGITUDE" attribute="1" defaultMemberUniqueName="[Mines].[LONGITUDE].[All]" allUniqueName="[Mines].[LONGITUDE].[All]" dimensionUniqueName="[Mines]" displayFolder="" count="0" memberValueDatatype="5" unbalanced="0"/>
    <cacheHierarchy uniqueName="[Mines].[LATITUDE]" caption="LATITUDE" attribute="1" defaultMemberUniqueName="[Mines].[LATITUDE].[All]" allUniqueName="[Mines].[LATITUDE].[All]" dimensionUniqueName="[Mines]" displayFolder="" count="0" memberValueDatatype="5" unbalanced="0"/>
    <cacheHierarchy uniqueName="[Number of employee hours  in millions].[Sector]" caption="Sector" attribute="1" defaultMemberUniqueName="[Number of employee hours  in millions].[Sector].[All]" allUniqueName="[Number of employee hours  in millions].[Sector].[All]" dimensionUniqueName="[Number of employee hours  in millions]" displayFolder="" count="0" memberValueDatatype="130" unbalanced="0"/>
    <cacheHierarchy uniqueName="[Number of employee hours  in millions].[Year_Fiscal]" caption="Year_Fiscal" attribute="1" defaultMemberUniqueName="[Number of employee hours  in millions].[Year_Fiscal].[All]" allUniqueName="[Number of employee hours  in millions].[Year_Fiscal].[All]" dimensionUniqueName="[Number of employee hours  in millions]" displayFolder="" count="0" memberValueDatatype="20" unbalanced="0"/>
    <cacheHierarchy uniqueName="[Number of employee hours  in millions].[Horas trabajadas(Mill.)]" caption="Horas trabajadas(Mill.)" attribute="1" defaultMemberUniqueName="[Number of employee hours  in millions].[Horas trabajadas(Mill.)].[All]" allUniqueName="[Number of employee hours  in millions].[Horas trabajadas(Mill.)].[All]" dimensionUniqueName="[Number of employee hours  in millions]" displayFolder="" count="0" memberValueDatatype="5" unbalanced="0"/>
    <cacheHierarchy uniqueName="[Number of employee hours  in millions].[Horas trabajadas]" caption="Horas trabajadas" attribute="1" defaultMemberUniqueName="[Number of employee hours  in millions].[Horas trabajadas].[All]" allUniqueName="[Number of employee hours  in millions].[Horas trabajadas].[All]" dimensionUniqueName="[Number of employee hours  in millions]" displayFolder="" count="0" memberValueDatatype="20" unbalanced="0"/>
    <cacheHierarchy uniqueName="[States].[States_ID]" caption="States_ID" attribute="1" defaultMemberUniqueName="[States].[States_ID].[All]" allUniqueName="[States].[States_ID].[All]" dimensionUniqueName="[States]" displayFolder="" count="0" memberValueDatatype="130" unbalanced="0"/>
    <cacheHierarchy uniqueName="[States].[STATES_NAME]" caption="STATES_NAME" attribute="1" defaultMemberUniqueName="[States].[STATES_NAME].[All]" allUniqueName="[States].[STATES_NAME].[All]" dimensionUniqueName="[States]" displayFolder="" count="2" memberValueDatatype="130" unbalanced="0">
      <fieldsUsage count="2">
        <fieldUsage x="-1"/>
        <fieldUsage x="1"/>
      </fieldsUsage>
    </cacheHierarchy>
    <cacheHierarchy uniqueName="[States].[STATES_AB]" caption="STATES_AB" attribute="1" defaultMemberUniqueName="[States].[STATES_AB].[All]" allUniqueName="[States].[STATES_AB].[All]" dimensionUniqueName="[States]" displayFolder="" count="0" memberValueDatatype="130" unbalanced="0"/>
    <cacheHierarchy uniqueName="[States].[STATES_CATEGORY]" caption="STATES_CATEGORY" attribute="1" defaultMemberUniqueName="[States].[STATES_CATEGORY].[All]" allUniqueName="[States].[STATES_CATEGORY].[All]" dimensionUniqueName="[States]" displayFolder="" count="0" memberValueDatatype="130" unbalanced="0"/>
    <cacheHierarchy uniqueName="[Tabla2].[Estados]" caption="Estados" attribute="1" defaultMemberUniqueName="[Tabla2].[Estados].[All]" allUniqueName="[Tabla2].[Estados].[All]" dimensionUniqueName="[Tabla2]" displayFolder="" count="0" memberValueDatatype="130" unbalanced="0"/>
    <cacheHierarchy uniqueName="[Tabla2].[Accidentes]" caption="Accidentes" attribute="1" defaultMemberUniqueName="[Tabla2].[Accidentes].[All]" allUniqueName="[Tabla2].[Accidentes].[All]" dimensionUniqueName="[Tabla2]" displayFolder="" count="0" memberValueDatatype="20" unbalanced="0"/>
    <cacheHierarchy uniqueName="[Accidents].[DATE (índice de meses)]" caption="DATE (índice de meses)" attribute="1" defaultMemberUniqueName="[Accidents].[DATE (índice de meses)].[All]" allUniqueName="[Accidents].[DATE (índice de meses)].[All]" dimensionUniqueName="[Accidents]" displayFolder="" count="0" memberValueDatatype="20" unbalanced="0" hidden="1"/>
    <cacheHierarchy uniqueName="[Measures].[Total de Acidentes]" caption="Total de Acidentes" measure="1" displayFolder="" measureGroup="Accidents" count="0"/>
    <cacheHierarchy uniqueName="[Measures].[Total fatality]" caption="Total fatality" measure="1" displayFolder="" measureGroup="DimInjures" count="0"/>
    <cacheHierarchy uniqueName="[Measures].[Días perdidos prom. por evento con lesión]" caption="Días perdidos prom. por evento con lesión" measure="1" displayFolder="" measureGroup="Accidents" count="0"/>
    <cacheHierarchy uniqueName="[Measures].[Total de Accidente]" caption="Total de Accidente" measure="1" displayFolder="" measureGroup="Accidents" count="0"/>
    <cacheHierarchy uniqueName="[Measures].[Promedio_Dias_Perdidos ]" caption="Promedio_Dias_Perdidos " measure="1" displayFolder="" measureGroup="Accidents" count="0"/>
    <cacheHierarchy uniqueName="[Measures].[__XL_Count Accidents]" caption="__XL_Count Accidents" measure="1" displayFolder="" measureGroup="Accidents" count="0" hidden="1"/>
    <cacheHierarchy uniqueName="[Measures].[__XL_Count Mines]" caption="__XL_Count Mines" measure="1" displayFolder="" measureGroup="Mines" count="0" hidden="1"/>
    <cacheHierarchy uniqueName="[Measures].[__XL_Count DimInjures]" caption="__XL_Count DimInjures" measure="1" displayFolder="" measureGroup="DimInjures" count="0" hidden="1"/>
    <cacheHierarchy uniqueName="[Measures].[__XL_Count States]" caption="__XL_Count States" measure="1" displayFolder="" measureGroup="States" count="0" hidden="1"/>
    <cacheHierarchy uniqueName="[Measures].[__XL_Count Calendar]" caption="__XL_Count Calendar" measure="1" displayFolder="" measureGroup="Calendar" count="0" hidden="1"/>
    <cacheHierarchy uniqueName="[Measures].[__XL_Count Number of employee hours  in millions]" caption="__XL_Count Number of employee hours  in millions" measure="1" displayFolder="" measureGroup="Number of employee hours  in millions" count="0" hidden="1"/>
    <cacheHierarchy uniqueName="[Measures].[__XL_Count AIR_FIR]" caption="__XL_Count AIR_FIR" measure="1" displayFolder="" measureGroup="AIR_FIR" count="0" hidden="1"/>
    <cacheHierarchy uniqueName="[Measures].[__XL_Count Tabla2]" caption="__XL_Count Tabla2" measure="1" displayFolder="" measureGroup="Tabla2" count="0" hidden="1"/>
    <cacheHierarchy uniqueName="[Measures].[__No measures defined]" caption="__No measures defined" measure="1" displayFolder="" count="0" hidden="1"/>
    <cacheHierarchy uniqueName="[Measures].[Recuento de MINE_ID]" caption="Recuento de MINE_ID" measure="1" displayFolder="" measureGroup="Accident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DOCUMENT_NO]" caption="Recuento de DOCUMENT_NO" measure="1" displayFolder="" measureGroup="DimInjur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NO_EMPLOYEES]" caption="Suma de NO_EMPLOYEES" measure="1" displayFolder="" measureGroup="Mine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DAYS_LOST]" caption="Suma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DAYS_LOST]" caption="Promedio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TOT_EXPER]" caption="Suma de TOT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MINE_EXPER]" caption="Suma de MINE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AYS_RESTRICT]" caption="Suma de DAYS_RESTRICT" measure="1" displayFolder="" measureGroup="Accid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JOB_EXPER]" caption="Suma de JOB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FISCAL_YEAR]" caption="Suma de FISCAL_YEAR" measure="1" displayFolder="" measureGroup="Acciden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DOCUMENT_NO 2]" caption="Recuento de DOCUMENT_NO 2" measure="1" displayFolder="" measureGroup="Accide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DOCUMENT_NO]" caption="Recuento distinto de DOCUMENT_NO" measure="1" displayFolder="" measureGroup="Accide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GREE_INJURY]" caption="Recuento de DEGREE_INJURY" measure="1" displayFolder="" measureGroup="DimInjur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Horas trabajadas]" caption="Recuento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]" caption="Suma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(Mill.)]" caption="Suma de Horas trabajadas(Mill.)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AIR]" caption="Suma de AIR" measure="1" displayFolder="" measureGroup="AIR_FI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Accidentes]" caption="Suma de Accidentes" measure="1" displayFolder="" measureGroup="AIR_FI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FIR]" caption="Suma de FIR" measure="1" displayFolder="" measureGroup="AIR_FI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Accidentes 2]" caption="Suma de Accidentes 2" measure="1" displayFolder="" measureGroup="Tabla2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a de Año Fiscal]" caption="Suma de Año Fiscal" measure="1" displayFolder="" measureGroup="AIR_FI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Muertes]" caption="Suma de Muertes" measure="1" displayFolder="" measureGroup="AIR_FI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Horas Trabajadas 2]" caption="Suma de Horas Trabajadas 2" measure="1" displayFolder="" measureGroup="AIR_FI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UG_MINING_METHOD]" caption="Recuento de UG_MINING_METHOD" measure="1" displayFolder="" measureGroup="DimInjur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CURRENT_MINE_TYPE]" caption="Recuento de CURRENT_MINE_TYPE" measure="1" displayFolder="" measureGroup="Min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Fiscal_Year 2]" caption="Suma de Fiscal_Year 2" measure="1" displayFolder="" measureGroup="DimInjure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9">
    <dimension name="Accidents" uniqueName="[Accidents]" caption="Accidents"/>
    <dimension name="AIR_FIR" uniqueName="[AIR_FIR]" caption="AIR_FIR"/>
    <dimension name="Calendar" uniqueName="[Calendar]" caption="Calendar"/>
    <dimension name="DimInjures" uniqueName="[DimInjures]" caption="DimInjures"/>
    <dimension measure="1" name="Measures" uniqueName="[Measures]" caption="Measures"/>
    <dimension name="Mines" uniqueName="[Mines]" caption="Mines"/>
    <dimension name="Number of employee hours  in millions" uniqueName="[Number of employee hours  in millions]" caption="Number of employee hours  in millions"/>
    <dimension name="States" uniqueName="[States]" caption="States"/>
    <dimension name="Tabla2" uniqueName="[Tabla2]" caption="Tabla2"/>
  </dimensions>
  <measureGroups count="8">
    <measureGroup name="Accidents" caption="Accidents"/>
    <measureGroup name="AIR_FIR" caption="AIR_FIR"/>
    <measureGroup name="Calendar" caption="Calendar"/>
    <measureGroup name="DimInjures" caption="DimInjures"/>
    <measureGroup name="Mines" caption="Mines"/>
    <measureGroup name="Number of employee hours  in millions" caption="Number of employee hours  in millions"/>
    <measureGroup name="States" caption="States"/>
    <measureGroup name="Tabla2" caption="Tabla2"/>
  </measureGroups>
  <maps count="15">
    <map measureGroup="0" dimension="0"/>
    <map measureGroup="0" dimension="1"/>
    <map measureGroup="0" dimension="2"/>
    <map measureGroup="0" dimension="3"/>
    <map measureGroup="0" dimension="5"/>
    <map measureGroup="0" dimension="7"/>
    <map measureGroup="1" dimension="1"/>
    <map measureGroup="2" dimension="1"/>
    <map measureGroup="2" dimension="2"/>
    <map measureGroup="3" dimension="3"/>
    <map measureGroup="4" dimension="5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io valenzuela" refreshedDate="46168.486104050928" backgroundQuery="1" createdVersion="8" refreshedVersion="8" minRefreshableVersion="3" recordCount="0" supportSubquery="1" supportAdvancedDrill="1" xr:uid="{58227464-3C4D-4096-AE8D-64DE173E0756}">
  <cacheSource type="external" connectionId="8"/>
  <cacheFields count="4">
    <cacheField name="[DimInjures].[DEGREE_INJURY].[DEGREE_INJURY]" caption="DEGREE_INJURY" numFmtId="0" hierarchy="31" level="1">
      <sharedItems containsSemiMixedTypes="0" containsNonDate="0" containsString="0"/>
    </cacheField>
    <cacheField name="[AIR_FIR].[Año Fiscal].[Año Fiscal]" caption="Año Fiscal" numFmtId="0" hierarchy="14" level="1">
      <sharedItems containsSemiMixedTypes="0" containsString="0" containsNumber="1" containsInteger="1" minValue="2000" maxValue="2025" count="26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AIR_FIR].[Año Fiscal].&amp;[2000]"/>
            <x15:cachedUniqueName index="1" name="[AIR_FIR].[Año Fiscal].&amp;[2001]"/>
            <x15:cachedUniqueName index="2" name="[AIR_FIR].[Año Fiscal].&amp;[2002]"/>
            <x15:cachedUniqueName index="3" name="[AIR_FIR].[Año Fiscal].&amp;[2003]"/>
            <x15:cachedUniqueName index="4" name="[AIR_FIR].[Año Fiscal].&amp;[2004]"/>
            <x15:cachedUniqueName index="5" name="[AIR_FIR].[Año Fiscal].&amp;[2005]"/>
            <x15:cachedUniqueName index="6" name="[AIR_FIR].[Año Fiscal].&amp;[2006]"/>
            <x15:cachedUniqueName index="7" name="[AIR_FIR].[Año Fiscal].&amp;[2007]"/>
            <x15:cachedUniqueName index="8" name="[AIR_FIR].[Año Fiscal].&amp;[2008]"/>
            <x15:cachedUniqueName index="9" name="[AIR_FIR].[Año Fiscal].&amp;[2009]"/>
            <x15:cachedUniqueName index="10" name="[AIR_FIR].[Año Fiscal].&amp;[2010]"/>
            <x15:cachedUniqueName index="11" name="[AIR_FIR].[Año Fiscal].&amp;[2011]"/>
            <x15:cachedUniqueName index="12" name="[AIR_FIR].[Año Fiscal].&amp;[2012]"/>
            <x15:cachedUniqueName index="13" name="[AIR_FIR].[Año Fiscal].&amp;[2013]"/>
            <x15:cachedUniqueName index="14" name="[AIR_FIR].[Año Fiscal].&amp;[2014]"/>
            <x15:cachedUniqueName index="15" name="[AIR_FIR].[Año Fiscal].&amp;[2015]"/>
            <x15:cachedUniqueName index="16" name="[AIR_FIR].[Año Fiscal].&amp;[2016]"/>
            <x15:cachedUniqueName index="17" name="[AIR_FIR].[Año Fiscal].&amp;[2017]"/>
            <x15:cachedUniqueName index="18" name="[AIR_FIR].[Año Fiscal].&amp;[2018]"/>
            <x15:cachedUniqueName index="19" name="[AIR_FIR].[Año Fiscal].&amp;[2019]"/>
            <x15:cachedUniqueName index="20" name="[AIR_FIR].[Año Fiscal].&amp;[2020]"/>
            <x15:cachedUniqueName index="21" name="[AIR_FIR].[Año Fiscal].&amp;[2021]"/>
            <x15:cachedUniqueName index="22" name="[AIR_FIR].[Año Fiscal].&amp;[2022]"/>
            <x15:cachedUniqueName index="23" name="[AIR_FIR].[Año Fiscal].&amp;[2023]"/>
            <x15:cachedUniqueName index="24" name="[AIR_FIR].[Año Fiscal].&amp;[2024]"/>
            <x15:cachedUniqueName index="25" name="[AIR_FIR].[Año Fiscal].&amp;[2025]"/>
          </x15:cachedUniqueNames>
        </ext>
      </extLst>
    </cacheField>
    <cacheField name="[Measures].[Suma de Muertes]" caption="Suma de Muertes" numFmtId="0" hierarchy="102" level="32767"/>
    <cacheField name="[Measures].[Suma de FIR]" caption="Suma de FIR" numFmtId="0" hierarchy="99" level="32767"/>
  </cacheFields>
  <cacheHierarchies count="107">
    <cacheHierarchy uniqueName="[Accidents].[MINE_ID]" caption="MINE_ID" attribute="1" defaultMemberUniqueName="[Accidents].[MINE_ID].[All]" allUniqueName="[Accidents].[MINE_ID].[All]" dimensionUniqueName="[Accidents]" displayFolder="" count="0" memberValueDatatype="130" unbalanced="0"/>
    <cacheHierarchy uniqueName="[Accidents].[DOCUMENT_NO]" caption="DOCUMENT_NO" attribute="1" defaultMemberUniqueName="[Accidents].[DOCUMENT_NO].[All]" allUniqueName="[Accidents].[DOCUMENT_NO].[All]" dimensionUniqueName="[Accidents]" displayFolder="" count="0" memberValueDatatype="130" unbalanced="0"/>
    <cacheHierarchy uniqueName="[Accidents].[TOT_EXPER]" caption="TOT_EXPER" attribute="1" defaultMemberUniqueName="[Accidents].[TOT_EXPER].[All]" allUniqueName="[Accidents].[TOT_EXPER].[All]" dimensionUniqueName="[Accidents]" displayFolder="" count="0" memberValueDatatype="5" unbalanced="0"/>
    <cacheHierarchy uniqueName="[Accidents].[MINE_EXPER]" caption="MINE_EXPER" attribute="1" defaultMemberUniqueName="[Accidents].[MINE_EXPER].[All]" allUniqueName="[Accidents].[MINE_EXPER].[All]" dimensionUniqueName="[Accidents]" displayFolder="" count="0" memberValueDatatype="5" unbalanced="0"/>
    <cacheHierarchy uniqueName="[Accidents].[JOB_EXPER]" caption="JOB_EXPER" attribute="1" defaultMemberUniqueName="[Accidents].[JOB_EXPER].[All]" allUniqueName="[Accidents].[JOB_EXPER].[All]" dimensionUniqueName="[Accidents]" displayFolder="" count="0" memberValueDatatype="5" unbalanced="0"/>
    <cacheHierarchy uniqueName="[Accidents].[SCHEDULE_CHARGE]" caption="SCHEDULE_CHARGE" attribute="1" defaultMemberUniqueName="[Accidents].[SCHEDULE_CHARGE].[All]" allUniqueName="[Accidents].[SCHEDULE_CHARGE].[All]" dimensionUniqueName="[Accidents]" displayFolder="" count="0" memberValueDatatype="20" unbalanced="0"/>
    <cacheHierarchy uniqueName="[Accidents].[DAYS_RESTRICT]" caption="DAYS_RESTRICT" attribute="1" defaultMemberUniqueName="[Accidents].[DAYS_RESTRICT].[All]" allUniqueName="[Accidents].[DAYS_RESTRICT].[All]" dimensionUniqueName="[Accidents]" displayFolder="" count="0" memberValueDatatype="20" unbalanced="0"/>
    <cacheHierarchy uniqueName="[Accidents].[DAYS_LOST]" caption="DAYS_LOST" attribute="1" defaultMemberUniqueName="[Accidents].[DAYS_LOST].[All]" allUniqueName="[Accidents].[DAYS_LOST].[All]" dimensionUniqueName="[Accidents]" displayFolder="" count="0" memberValueDatatype="20" unbalanced="0"/>
    <cacheHierarchy uniqueName="[Accidents].[FISCAL_YEAR]" caption="FISCAL_YEAR" attribute="1" defaultMemberUniqueName="[Accidents].[FISCAL_YEAR].[All]" allUniqueName="[Accidents].[FISCAL_YEAR].[All]" dimensionUniqueName="[Accidents]" displayFolder="" count="0" memberValueDatatype="20" unbalanced="0"/>
    <cacheHierarchy uniqueName="[Accidents].[DATE]" caption="DATE" attribute="1" time="1" defaultMemberUniqueName="[Accidents].[DATE].[All]" allUniqueName="[Accidents].[DATE].[All]" dimensionUniqueName="[Accidents]" displayFolder="" count="0" memberValueDatatype="7" unbalanced="0"/>
    <cacheHierarchy uniqueName="[Accidents].[Experiencia]" caption="Experiencia" attribute="1" defaultMemberUniqueName="[Accidents].[Experiencia].[All]" allUniqueName="[Accidents].[Experiencia].[All]" dimensionUniqueName="[Accidents]" displayFolder="" count="0" memberValueDatatype="130" unbalanced="0"/>
    <cacheHierarchy uniqueName="[Accidents].[DATE (año)]" caption="DATE (año)" attribute="1" defaultMemberUniqueName="[Accidents].[DATE (año)].[All]" allUniqueName="[Accidents].[DATE (año)].[All]" dimensionUniqueName="[Accidents]" displayFolder="" count="0" memberValueDatatype="130" unbalanced="0"/>
    <cacheHierarchy uniqueName="[Accidents].[DATE (trimestre)]" caption="DATE (trimestre)" attribute="1" defaultMemberUniqueName="[Accidents].[DATE (trimestre)].[All]" allUniqueName="[Accidents].[DATE (trimestre)].[All]" dimensionUniqueName="[Accidents]" displayFolder="" count="0" memberValueDatatype="130" unbalanced="0"/>
    <cacheHierarchy uniqueName="[Accidents].[DATE (mes)]" caption="DATE (mes)" attribute="1" defaultMemberUniqueName="[Accidents].[DATE (mes)].[All]" allUniqueName="[Accidents].[DATE (mes)].[All]" dimensionUniqueName="[Accidents]" displayFolder="" count="0" memberValueDatatype="130" unbalanced="0"/>
    <cacheHierarchy uniqueName="[AIR_FIR].[Año Fiscal]" caption="Año Fiscal" attribute="1" defaultMemberUniqueName="[AIR_FIR].[Año Fiscal].[All]" allUniqueName="[AIR_FIR].[Año Fiscal].[All]" dimensionUniqueName="[AIR_FIR]" displayFolder="" count="2" memberValueDatatype="20" unbalanced="0">
      <fieldsUsage count="2">
        <fieldUsage x="-1"/>
        <fieldUsage x="1"/>
      </fieldsUsage>
    </cacheHierarchy>
    <cacheHierarchy uniqueName="[AIR_FIR].[Muertes]" caption="Muertes" attribute="1" defaultMemberUniqueName="[AIR_FIR].[Muertes].[All]" allUniqueName="[AIR_FIR].[Muertes].[All]" dimensionUniqueName="[AIR_FIR]" displayFolder="" count="0" memberValueDatatype="20" unbalanced="0"/>
    <cacheHierarchy uniqueName="[AIR_FIR].[Horas Trabajadas]" caption="Horas Trabajadas" attribute="1" defaultMemberUniqueName="[AIR_FIR].[Horas Trabajadas].[All]" allUniqueName="[AIR_FIR].[Horas Trabajadas].[All]" dimensionUniqueName="[AIR_FIR]" displayFolder="" count="0" memberValueDatatype="20" unbalanced="0"/>
    <cacheHierarchy uniqueName="[AIR_FIR].[FIR]" caption="FIR" attribute="1" defaultMemberUniqueName="[AIR_FIR].[FIR].[All]" allUniqueName="[AIR_FIR].[FIR].[All]" dimensionUniqueName="[AIR_FIR]" displayFolder="" count="0" memberValueDatatype="5" unbalanced="0"/>
    <cacheHierarchy uniqueName="[AIR_FIR].[Accidentes]" caption="Accidentes" attribute="1" defaultMemberUniqueName="[AIR_FIR].[Accidentes].[All]" allUniqueName="[AIR_FIR].[Accidentes].[All]" dimensionUniqueName="[AIR_FIR]" displayFolder="" count="0" memberValueDatatype="20" unbalanced="0"/>
    <cacheHierarchy uniqueName="[AIR_FIR].[AIR]" caption="AIR" attribute="1" defaultMemberUniqueName="[AIR_FIR].[AIR].[All]" allUniqueName="[AIR_FIR].[AIR].[All]" dimensionUniqueName="[AIR_FIR]" displayFolder="" count="0" memberValueDatatype="5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Year Fiscal]" caption="Year Fiscal" attribute="1" time="1" defaultMemberUniqueName="[Calendar].[Year Fiscal].[All]" allUniqueName="[Calendar].[Year Fiscal].[All]" dimensionUniqueName="[Calendar]" displayFolder="" count="0" memberValueDatatype="20" unbalanced="0"/>
    <cacheHierarchy uniqueName="[DimInjures].[DOCUMENT_NO]" caption="DOCUMENT_NO" attribute="1" defaultMemberUniqueName="[DimInjures].[DOCUMENT_NO].[All]" allUniqueName="[DimInjures].[DOCUMENT_NO].[All]" dimensionUniqueName="[DimInjures]" displayFolder="" count="0" memberValueDatatype="130" unbalanced="0"/>
    <cacheHierarchy uniqueName="[DimInjures].[SUBUNIT]" caption="SUBUNIT" attribute="1" defaultMemberUniqueName="[DimInjures].[SUBUNIT].[All]" allUniqueName="[DimInjures].[SUBUNIT].[All]" dimensionUniqueName="[DimInjures]" displayFolder="" count="0" memberValueDatatype="130" unbalanced="0"/>
    <cacheHierarchy uniqueName="[DimInjures].[DEGREE_INJURY]" caption="DEGREE_INJURY" attribute="1" defaultMemberUniqueName="[DimInjures].[DEGREE_INJURY].[All]" allUniqueName="[DimInjures].[DEGREE_INJURY].[All]" dimensionUniqueName="[DimInjures]" displayFolder="" count="2" memberValueDatatype="130" unbalanced="0">
      <fieldsUsage count="2">
        <fieldUsage x="-1"/>
        <fieldUsage x="0"/>
      </fieldsUsage>
    </cacheHierarchy>
    <cacheHierarchy uniqueName="[DimInjures].[UG_LOCATION]" caption="UG_LOCATION" attribute="1" defaultMemberUniqueName="[DimInjures].[UG_LOCATION].[All]" allUniqueName="[DimInjures].[UG_LOCATION].[All]" dimensionUniqueName="[DimInjures]" displayFolder="" count="0" memberValueDatatype="130" unbalanced="0"/>
    <cacheHierarchy uniqueName="[DimInjures].[UG_MINING_METHOD]" caption="UG_MINING_METHOD" attribute="1" defaultMemberUniqueName="[DimInjures].[UG_MINING_METHOD].[All]" allUniqueName="[DimInjures].[UG_MINING_METHOD].[All]" dimensionUniqueName="[DimInjures]" displayFolder="" count="0" memberValueDatatype="130" unbalanced="0"/>
    <cacheHierarchy uniqueName="[DimInjures].[CLASSIFICATION]" caption="CLASSIFICATION" attribute="1" defaultMemberUniqueName="[DimInjures].[CLASSIFICATION].[All]" allUniqueName="[DimInjures].[CLASSIFICATION].[All]" dimensionUniqueName="[DimInjures]" displayFolder="" count="0" memberValueDatatype="130" unbalanced="0"/>
    <cacheHierarchy uniqueName="[DimInjures].[ACCIDENT_TYPE]" caption="ACCIDENT_TYPE" attribute="1" defaultMemberUniqueName="[DimInjures].[ACCIDENT_TYPE].[All]" allUniqueName="[DimInjures].[ACCIDENT_TYPE].[All]" dimensionUniqueName="[DimInjures]" displayFolder="" count="0" memberValueDatatype="130" unbalanced="0"/>
    <cacheHierarchy uniqueName="[DimInjures].[OCCUPATION]" caption="OCCUPATION" attribute="1" defaultMemberUniqueName="[DimInjures].[OCCUPATION].[All]" allUniqueName="[DimInjures].[OCCUPATION].[All]" dimensionUniqueName="[DimInjures]" displayFolder="" count="0" memberValueDatatype="130" unbalanced="0"/>
    <cacheHierarchy uniqueName="[DimInjures].[ACTIVITY]" caption="ACTIVITY" attribute="1" defaultMemberUniqueName="[DimInjures].[ACTIVITY].[All]" allUniqueName="[DimInjures].[ACTIVITY].[All]" dimensionUniqueName="[DimInjures]" displayFolder="" count="0" memberValueDatatype="130" unbalanced="0"/>
    <cacheHierarchy uniqueName="[DimInjures].[INJURY_SOURCE]" caption="INJURY_SOURCE" attribute="1" defaultMemberUniqueName="[DimInjures].[INJURY_SOURCE].[All]" allUniqueName="[DimInjures].[INJURY_SOURCE].[All]" dimensionUniqueName="[DimInjures]" displayFolder="" count="0" memberValueDatatype="130" unbalanced="0"/>
    <cacheHierarchy uniqueName="[DimInjures].[NATURE_INJURY]" caption="NATURE_INJURY" attribute="1" defaultMemberUniqueName="[DimInjures].[NATURE_INJURY].[All]" allUniqueName="[DimInjures].[NATURE_INJURY].[All]" dimensionUniqueName="[DimInjures]" displayFolder="" count="0" memberValueDatatype="130" unbalanced="0"/>
    <cacheHierarchy uniqueName="[DimInjures].[INJ_BODY_PART]" caption="INJ_BODY_PART" attribute="1" defaultMemberUniqueName="[DimInjures].[INJ_BODY_PART].[All]" allUniqueName="[DimInjures].[INJ_BODY_PART].[All]" dimensionUniqueName="[DimInjures]" displayFolder="" count="0" memberValueDatatype="130" unbalanced="0"/>
    <cacheHierarchy uniqueName="[DimInjures].[DATE]" caption="DATE" attribute="1" time="1" defaultMemberUniqueName="[DimInjures].[DATE].[All]" allUniqueName="[DimInjures].[DATE].[All]" dimensionUniqueName="[DimInjures]" displayFolder="" count="0" memberValueDatatype="7" unbalanced="0"/>
    <cacheHierarchy uniqueName="[DimInjures].[DATE_YEAR]" caption="DATE_YEAR" attribute="1" defaultMemberUniqueName="[DimInjures].[DATE_YEAR].[All]" allUniqueName="[DimInjures].[DATE_YEAR].[All]" dimensionUniqueName="[DimInjures]" displayFolder="" count="0" memberValueDatatype="130" unbalanced="0"/>
    <cacheHierarchy uniqueName="[DimInjures].[Fiscal_Year]" caption="Fiscal_Year" attribute="1" defaultMemberUniqueName="[DimInjures].[Fiscal_Year].[All]" allUniqueName="[DimInjures].[Fiscal_Year].[All]" dimensionUniqueName="[DimInjures]" displayFolder="" count="0" memberValueDatatype="20" unbalanced="0"/>
    <cacheHierarchy uniqueName="[Mines].[MINE_ID]" caption="MINE_ID" attribute="1" defaultMemberUniqueName="[Mines].[MINE_ID].[All]" allUniqueName="[Mines].[MINE_ID].[All]" dimensionUniqueName="[Mines]" displayFolder="" count="0" memberValueDatatype="130" unbalanced="0"/>
    <cacheHierarchy uniqueName="[Mines].[CURRENT_MINE_NAME]" caption="CURRENT_MINE_NAME" attribute="1" defaultMemberUniqueName="[Mines].[CURRENT_MINE_NAME].[All]" allUniqueName="[Mines].[CURRENT_MINE_NAME].[All]" dimensionUniqueName="[Mines]" displayFolder="" count="0" memberValueDatatype="130" unbalanced="0"/>
    <cacheHierarchy uniqueName="[Mines].[COAL_METAL_IND]" caption="COAL_METAL_IND" attribute="1" defaultMemberUniqueName="[Mines].[COAL_METAL_IND].[All]" allUniqueName="[Mines].[COAL_METAL_IND].[All]" dimensionUniqueName="[Mines]" displayFolder="" count="0" memberValueDatatype="130" unbalanced="0"/>
    <cacheHierarchy uniqueName="[Mines].[CURRENT_MINE_TYPE]" caption="CURRENT_MINE_TYPE" attribute="1" defaultMemberUniqueName="[Mines].[CURRENT_MINE_TYPE].[All]" allUniqueName="[Mines].[CURRENT_MINE_TYPE].[All]" dimensionUniqueName="[Mines]" displayFolder="" count="0" memberValueDatatype="130" unbalanced="0"/>
    <cacheHierarchy uniqueName="[Mines].[CURRENT_MINE_STATUS]" caption="CURRENT_MINE_STATUS" attribute="1" defaultMemberUniqueName="[Mines].[CURRENT_MINE_STATUS].[All]" allUniqueName="[Mines].[CURRENT_MINE_STATUS].[All]" dimensionUniqueName="[Mines]" displayFolder="" count="0" memberValueDatatype="130" unbalanced="0"/>
    <cacheHierarchy uniqueName="[Mines].[STATE]" caption="STATE" attribute="1" defaultMemberUniqueName="[Mines].[STATE].[All]" allUniqueName="[Mines].[STATE].[All]" dimensionUniqueName="[Mines]" displayFolder="" count="0" memberValueDatatype="130" unbalanced="0"/>
    <cacheHierarchy uniqueName="[Mines].[COMPANY_TYPE]" caption="COMPANY_TYPE" attribute="1" defaultMemberUniqueName="[Mines].[COMPANY_TYPE].[All]" allUniqueName="[Mines].[COMPANY_TYPE].[All]" dimensionUniqueName="[Mines]" displayFolder="" count="0" memberValueDatatype="130" unbalanced="0"/>
    <cacheHierarchy uniqueName="[Mines].[PRIMARY_SIC]" caption="PRIMARY_SIC" attribute="1" defaultMemberUniqueName="[Mines].[PRIMARY_SIC].[All]" allUniqueName="[Mines].[PRIMARY_SIC].[All]" dimensionUniqueName="[Mines]" displayFolder="" count="0" memberValueDatatype="130" unbalanced="0"/>
    <cacheHierarchy uniqueName="[Mines].[PRIMARY_CANVASS]" caption="PRIMARY_CANVASS" attribute="1" defaultMemberUniqueName="[Mines].[PRIMARY_CANVASS].[All]" allUniqueName="[Mines].[PRIMARY_CANVASS].[All]" dimensionUniqueName="[Mines]" displayFolder="" count="0" memberValueDatatype="130" unbalanced="0"/>
    <cacheHierarchy uniqueName="[Mines].[NO_EMPLOYEES]" caption="NO_EMPLOYEES" attribute="1" defaultMemberUniqueName="[Mines].[NO_EMPLOYEES].[All]" allUniqueName="[Mines].[NO_EMPLOYEES].[All]" dimensionUniqueName="[Mines]" displayFolder="" count="0" memberValueDatatype="20" unbalanced="0"/>
    <cacheHierarchy uniqueName="[Mines].[LONGITUDE]" caption="LONGITUDE" attribute="1" defaultMemberUniqueName="[Mines].[LONGITUDE].[All]" allUniqueName="[Mines].[LONGITUDE].[All]" dimensionUniqueName="[Mines]" displayFolder="" count="0" memberValueDatatype="5" unbalanced="0"/>
    <cacheHierarchy uniqueName="[Mines].[LATITUDE]" caption="LATITUDE" attribute="1" defaultMemberUniqueName="[Mines].[LATITUDE].[All]" allUniqueName="[Mines].[LATITUDE].[All]" dimensionUniqueName="[Mines]" displayFolder="" count="0" memberValueDatatype="5" unbalanced="0"/>
    <cacheHierarchy uniqueName="[Number of employee hours  in millions].[Sector]" caption="Sector" attribute="1" defaultMemberUniqueName="[Number of employee hours  in millions].[Sector].[All]" allUniqueName="[Number of employee hours  in millions].[Sector].[All]" dimensionUniqueName="[Number of employee hours  in millions]" displayFolder="" count="0" memberValueDatatype="130" unbalanced="0"/>
    <cacheHierarchy uniqueName="[Number of employee hours  in millions].[Year_Fiscal]" caption="Year_Fiscal" attribute="1" defaultMemberUniqueName="[Number of employee hours  in millions].[Year_Fiscal].[All]" allUniqueName="[Number of employee hours  in millions].[Year_Fiscal].[All]" dimensionUniqueName="[Number of employee hours  in millions]" displayFolder="" count="0" memberValueDatatype="20" unbalanced="0"/>
    <cacheHierarchy uniqueName="[Number of employee hours  in millions].[Horas trabajadas(Mill.)]" caption="Horas trabajadas(Mill.)" attribute="1" defaultMemberUniqueName="[Number of employee hours  in millions].[Horas trabajadas(Mill.)].[All]" allUniqueName="[Number of employee hours  in millions].[Horas trabajadas(Mill.)].[All]" dimensionUniqueName="[Number of employee hours  in millions]" displayFolder="" count="0" memberValueDatatype="5" unbalanced="0"/>
    <cacheHierarchy uniqueName="[Number of employee hours  in millions].[Horas trabajadas]" caption="Horas trabajadas" attribute="1" defaultMemberUniqueName="[Number of employee hours  in millions].[Horas trabajadas].[All]" allUniqueName="[Number of employee hours  in millions].[Horas trabajadas].[All]" dimensionUniqueName="[Number of employee hours  in millions]" displayFolder="" count="0" memberValueDatatype="20" unbalanced="0"/>
    <cacheHierarchy uniqueName="[States].[States_ID]" caption="States_ID" attribute="1" defaultMemberUniqueName="[States].[States_ID].[All]" allUniqueName="[States].[States_ID].[All]" dimensionUniqueName="[States]" displayFolder="" count="0" memberValueDatatype="130" unbalanced="0"/>
    <cacheHierarchy uniqueName="[States].[STATES_NAME]" caption="STATES_NAME" attribute="1" defaultMemberUniqueName="[States].[STATES_NAME].[All]" allUniqueName="[States].[STATES_NAME].[All]" dimensionUniqueName="[States]" displayFolder="" count="0" memberValueDatatype="130" unbalanced="0"/>
    <cacheHierarchy uniqueName="[States].[STATES_AB]" caption="STATES_AB" attribute="1" defaultMemberUniqueName="[States].[STATES_AB].[All]" allUniqueName="[States].[STATES_AB].[All]" dimensionUniqueName="[States]" displayFolder="" count="0" memberValueDatatype="130" unbalanced="0"/>
    <cacheHierarchy uniqueName="[States].[STATES_CATEGORY]" caption="STATES_CATEGORY" attribute="1" defaultMemberUniqueName="[States].[STATES_CATEGORY].[All]" allUniqueName="[States].[STATES_CATEGORY].[All]" dimensionUniqueName="[States]" displayFolder="" count="0" memberValueDatatype="130" unbalanced="0"/>
    <cacheHierarchy uniqueName="[Tabla2].[Estados]" caption="Estados" attribute="1" defaultMemberUniqueName="[Tabla2].[Estados].[All]" allUniqueName="[Tabla2].[Estados].[All]" dimensionUniqueName="[Tabla2]" displayFolder="" count="0" memberValueDatatype="130" unbalanced="0"/>
    <cacheHierarchy uniqueName="[Tabla2].[Accidentes]" caption="Accidentes" attribute="1" defaultMemberUniqueName="[Tabla2].[Accidentes].[All]" allUniqueName="[Tabla2].[Accidentes].[All]" dimensionUniqueName="[Tabla2]" displayFolder="" count="0" memberValueDatatype="20" unbalanced="0"/>
    <cacheHierarchy uniqueName="[Accidents].[DATE (índice de meses)]" caption="DATE (índice de meses)" attribute="1" defaultMemberUniqueName="[Accidents].[DATE (índice de meses)].[All]" allUniqueName="[Accidents].[DATE (índice de meses)].[All]" dimensionUniqueName="[Accidents]" displayFolder="" count="0" memberValueDatatype="20" unbalanced="0" hidden="1"/>
    <cacheHierarchy uniqueName="[Measures].[Total de Acidentes]" caption="Total de Acidentes" measure="1" displayFolder="" measureGroup="Accidents" count="0"/>
    <cacheHierarchy uniqueName="[Measures].[Total fatality]" caption="Total fatality" measure="1" displayFolder="" measureGroup="DimInjures" count="0"/>
    <cacheHierarchy uniqueName="[Measures].[Días perdidos prom. por evento con lesión]" caption="Días perdidos prom. por evento con lesión" measure="1" displayFolder="" measureGroup="Accidents" count="0"/>
    <cacheHierarchy uniqueName="[Measures].[Total de Accidente]" caption="Total de Accidente" measure="1" displayFolder="" measureGroup="Accidents" count="0"/>
    <cacheHierarchy uniqueName="[Measures].[Promedio_Dias_Perdidos ]" caption="Promedio_Dias_Perdidos " measure="1" displayFolder="" measureGroup="Accidents" count="0"/>
    <cacheHierarchy uniqueName="[Measures].[__XL_Count Accidents]" caption="__XL_Count Accidents" measure="1" displayFolder="" measureGroup="Accidents" count="0" hidden="1"/>
    <cacheHierarchy uniqueName="[Measures].[__XL_Count Mines]" caption="__XL_Count Mines" measure="1" displayFolder="" measureGroup="Mines" count="0" hidden="1"/>
    <cacheHierarchy uniqueName="[Measures].[__XL_Count DimInjures]" caption="__XL_Count DimInjures" measure="1" displayFolder="" measureGroup="DimInjures" count="0" hidden="1"/>
    <cacheHierarchy uniqueName="[Measures].[__XL_Count States]" caption="__XL_Count States" measure="1" displayFolder="" measureGroup="States" count="0" hidden="1"/>
    <cacheHierarchy uniqueName="[Measures].[__XL_Count Calendar]" caption="__XL_Count Calendar" measure="1" displayFolder="" measureGroup="Calendar" count="0" hidden="1"/>
    <cacheHierarchy uniqueName="[Measures].[__XL_Count Number of employee hours  in millions]" caption="__XL_Count Number of employee hours  in millions" measure="1" displayFolder="" measureGroup="Number of employee hours  in millions" count="0" hidden="1"/>
    <cacheHierarchy uniqueName="[Measures].[__XL_Count AIR_FIR]" caption="__XL_Count AIR_FIR" measure="1" displayFolder="" measureGroup="AIR_FIR" count="0" hidden="1"/>
    <cacheHierarchy uniqueName="[Measures].[__XL_Count Tabla2]" caption="__XL_Count Tabla2" measure="1" displayFolder="" measureGroup="Tabla2" count="0" hidden="1"/>
    <cacheHierarchy uniqueName="[Measures].[__No measures defined]" caption="__No measures defined" measure="1" displayFolder="" count="0" hidden="1"/>
    <cacheHierarchy uniqueName="[Measures].[Recuento de MINE_ID]" caption="Recuento de MINE_ID" measure="1" displayFolder="" measureGroup="Accide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DOCUMENT_NO]" caption="Recuento de DOCUMENT_NO" measure="1" displayFolder="" measureGroup="DimInjur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NO_EMPLOYEES]" caption="Suma de NO_EMPLOYEES" measure="1" displayFolder="" measureGroup="Mine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DAYS_LOST]" caption="Suma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DAYS_LOST]" caption="Promedio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TOT_EXPER]" caption="Suma de TOT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MINE_EXPER]" caption="Suma de MINE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AYS_RESTRICT]" caption="Suma de DAYS_RESTRICT" measure="1" displayFolder="" measureGroup="Accid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JOB_EXPER]" caption="Suma de JOB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FISCAL_YEAR]" caption="Suma de FISCAL_YEAR" measure="1" displayFolder="" measureGroup="Acciden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DOCUMENT_NO 2]" caption="Recuento de DOCUMENT_NO 2" measure="1" displayFolder="" measureGroup="Accide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DOCUMENT_NO]" caption="Recuento distinto de DOCUMENT_NO" measure="1" displayFolder="" measureGroup="Accide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GREE_INJURY]" caption="Recuento de DEGREE_INJURY" measure="1" displayFolder="" measureGroup="DimInjur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Horas trabajadas]" caption="Recuento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]" caption="Suma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(Mill.)]" caption="Suma de Horas trabajadas(Mill.)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AIR]" caption="Suma de AIR" measure="1" displayFolder="" measureGroup="AIR_FI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Accidentes]" caption="Suma de Accidentes" measure="1" displayFolder="" measureGroup="AIR_FI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FIR]" caption="Suma de FIR" measure="1" displayFolder="" measureGroup="AIR_FIR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Accidentes 2]" caption="Suma de Accidentes 2" measure="1" displayFolder="" measureGroup="Tabla2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a de Año Fiscal]" caption="Suma de Año Fiscal" measure="1" displayFolder="" measureGroup="AIR_FI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Muertes]" caption="Suma de Muertes" measure="1" displayFolder="" measureGroup="AIR_FI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Horas Trabajadas 2]" caption="Suma de Horas Trabajadas 2" measure="1" displayFolder="" measureGroup="AIR_FI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UG_MINING_METHOD]" caption="Recuento de UG_MINING_METHOD" measure="1" displayFolder="" measureGroup="DimInjur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CURRENT_MINE_TYPE]" caption="Recuento de CURRENT_MINE_TYPE" measure="1" displayFolder="" measureGroup="Min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Fiscal_Year 2]" caption="Suma de Fiscal_Year 2" measure="1" displayFolder="" measureGroup="DimInjure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9">
    <dimension name="Accidents" uniqueName="[Accidents]" caption="Accidents"/>
    <dimension name="AIR_FIR" uniqueName="[AIR_FIR]" caption="AIR_FIR"/>
    <dimension name="Calendar" uniqueName="[Calendar]" caption="Calendar"/>
    <dimension name="DimInjures" uniqueName="[DimInjures]" caption="DimInjures"/>
    <dimension measure="1" name="Measures" uniqueName="[Measures]" caption="Measures"/>
    <dimension name="Mines" uniqueName="[Mines]" caption="Mines"/>
    <dimension name="Number of employee hours  in millions" uniqueName="[Number of employee hours  in millions]" caption="Number of employee hours  in millions"/>
    <dimension name="States" uniqueName="[States]" caption="States"/>
    <dimension name="Tabla2" uniqueName="[Tabla2]" caption="Tabla2"/>
  </dimensions>
  <measureGroups count="8">
    <measureGroup name="Accidents" caption="Accidents"/>
    <measureGroup name="AIR_FIR" caption="AIR_FIR"/>
    <measureGroup name="Calendar" caption="Calendar"/>
    <measureGroup name="DimInjures" caption="DimInjures"/>
    <measureGroup name="Mines" caption="Mines"/>
    <measureGroup name="Number of employee hours  in millions" caption="Number of employee hours  in millions"/>
    <measureGroup name="States" caption="States"/>
    <measureGroup name="Tabla2" caption="Tabla2"/>
  </measureGroups>
  <maps count="15">
    <map measureGroup="0" dimension="0"/>
    <map measureGroup="0" dimension="1"/>
    <map measureGroup="0" dimension="2"/>
    <map measureGroup="0" dimension="3"/>
    <map measureGroup="0" dimension="5"/>
    <map measureGroup="0" dimension="7"/>
    <map measureGroup="1" dimension="1"/>
    <map measureGroup="2" dimension="1"/>
    <map measureGroup="2" dimension="2"/>
    <map measureGroup="3" dimension="3"/>
    <map measureGroup="4" dimension="5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io valenzuela" refreshedDate="46168.523492592591" backgroundQuery="1" createdVersion="8" refreshedVersion="8" minRefreshableVersion="3" recordCount="0" supportSubquery="1" supportAdvancedDrill="1" xr:uid="{432DE33C-7BE7-4E6E-8A08-4F31290843A1}">
  <cacheSource type="external" connectionId="8"/>
  <cacheFields count="3">
    <cacheField name="[DimInjures].[DEGREE_INJURY].[DEGREE_INJURY]" caption="DEGREE_INJURY" numFmtId="0" hierarchy="31" level="1">
      <sharedItems count="6">
        <s v="Days Away From Work Only"/>
        <s v="Days Restricted Activity Only"/>
        <s v="Dys Awy Frm Wrk &amp; Restrctd Act"/>
        <s v="Fatality"/>
        <s v="No Dys Awy Frm Wrk,No Rstr Act"/>
        <s v="Perm Tot Or Perm Prtl Disablty"/>
      </sharedItems>
    </cacheField>
    <cacheField name="[Measures].[Recuento de DOCUMENT_NO 2]" caption="Recuento de DOCUMENT_NO 2" numFmtId="0" hierarchy="91" level="32767"/>
    <cacheField name="[Mines].[PRIMARY_CANVASS].[PRIMARY_CANVASS]" caption="PRIMARY_CANVASS" numFmtId="0" hierarchy="52" level="1">
      <sharedItems containsSemiMixedTypes="0" containsNonDate="0" containsString="0"/>
    </cacheField>
  </cacheFields>
  <cacheHierarchies count="107">
    <cacheHierarchy uniqueName="[Accidents].[MINE_ID]" caption="MINE_ID" attribute="1" defaultMemberUniqueName="[Accidents].[MINE_ID].[All]" allUniqueName="[Accidents].[MINE_ID].[All]" dimensionUniqueName="[Accidents]" displayFolder="" count="0" memberValueDatatype="130" unbalanced="0"/>
    <cacheHierarchy uniqueName="[Accidents].[DOCUMENT_NO]" caption="DOCUMENT_NO" attribute="1" defaultMemberUniqueName="[Accidents].[DOCUMENT_NO].[All]" allUniqueName="[Accidents].[DOCUMENT_NO].[All]" dimensionUniqueName="[Accidents]" displayFolder="" count="0" memberValueDatatype="130" unbalanced="0"/>
    <cacheHierarchy uniqueName="[Accidents].[TOT_EXPER]" caption="TOT_EXPER" attribute="1" defaultMemberUniqueName="[Accidents].[TOT_EXPER].[All]" allUniqueName="[Accidents].[TOT_EXPER].[All]" dimensionUniqueName="[Accidents]" displayFolder="" count="0" memberValueDatatype="5" unbalanced="0"/>
    <cacheHierarchy uniqueName="[Accidents].[MINE_EXPER]" caption="MINE_EXPER" attribute="1" defaultMemberUniqueName="[Accidents].[MINE_EXPER].[All]" allUniqueName="[Accidents].[MINE_EXPER].[All]" dimensionUniqueName="[Accidents]" displayFolder="" count="0" memberValueDatatype="5" unbalanced="0"/>
    <cacheHierarchy uniqueName="[Accidents].[JOB_EXPER]" caption="JOB_EXPER" attribute="1" defaultMemberUniqueName="[Accidents].[JOB_EXPER].[All]" allUniqueName="[Accidents].[JOB_EXPER].[All]" dimensionUniqueName="[Accidents]" displayFolder="" count="0" memberValueDatatype="5" unbalanced="0"/>
    <cacheHierarchy uniqueName="[Accidents].[SCHEDULE_CHARGE]" caption="SCHEDULE_CHARGE" attribute="1" defaultMemberUniqueName="[Accidents].[SCHEDULE_CHARGE].[All]" allUniqueName="[Accidents].[SCHEDULE_CHARGE].[All]" dimensionUniqueName="[Accidents]" displayFolder="" count="0" memberValueDatatype="20" unbalanced="0"/>
    <cacheHierarchy uniqueName="[Accidents].[DAYS_RESTRICT]" caption="DAYS_RESTRICT" attribute="1" defaultMemberUniqueName="[Accidents].[DAYS_RESTRICT].[All]" allUniqueName="[Accidents].[DAYS_RESTRICT].[All]" dimensionUniqueName="[Accidents]" displayFolder="" count="0" memberValueDatatype="20" unbalanced="0"/>
    <cacheHierarchy uniqueName="[Accidents].[DAYS_LOST]" caption="DAYS_LOST" attribute="1" defaultMemberUniqueName="[Accidents].[DAYS_LOST].[All]" allUniqueName="[Accidents].[DAYS_LOST].[All]" dimensionUniqueName="[Accidents]" displayFolder="" count="0" memberValueDatatype="20" unbalanced="0"/>
    <cacheHierarchy uniqueName="[Accidents].[FISCAL_YEAR]" caption="FISCAL_YEAR" attribute="1" defaultMemberUniqueName="[Accidents].[FISCAL_YEAR].[All]" allUniqueName="[Accidents].[FISCAL_YEAR].[All]" dimensionUniqueName="[Accidents]" displayFolder="" count="0" memberValueDatatype="20" unbalanced="0"/>
    <cacheHierarchy uniqueName="[Accidents].[DATE]" caption="DATE" attribute="1" time="1" defaultMemberUniqueName="[Accidents].[DATE].[All]" allUniqueName="[Accidents].[DATE].[All]" dimensionUniqueName="[Accidents]" displayFolder="" count="0" memberValueDatatype="7" unbalanced="0"/>
    <cacheHierarchy uniqueName="[Accidents].[Experiencia]" caption="Experiencia" attribute="1" defaultMemberUniqueName="[Accidents].[Experiencia].[All]" allUniqueName="[Accidents].[Experiencia].[All]" dimensionUniqueName="[Accidents]" displayFolder="" count="0" memberValueDatatype="130" unbalanced="0"/>
    <cacheHierarchy uniqueName="[Accidents].[DATE (año)]" caption="DATE (año)" attribute="1" defaultMemberUniqueName="[Accidents].[DATE (año)].[All]" allUniqueName="[Accidents].[DATE (año)].[All]" dimensionUniqueName="[Accidents]" displayFolder="" count="0" memberValueDatatype="130" unbalanced="0"/>
    <cacheHierarchy uniqueName="[Accidents].[DATE (trimestre)]" caption="DATE (trimestre)" attribute="1" defaultMemberUniqueName="[Accidents].[DATE (trimestre)].[All]" allUniqueName="[Accidents].[DATE (trimestre)].[All]" dimensionUniqueName="[Accidents]" displayFolder="" count="0" memberValueDatatype="130" unbalanced="0"/>
    <cacheHierarchy uniqueName="[Accidents].[DATE (mes)]" caption="DATE (mes)" attribute="1" defaultMemberUniqueName="[Accidents].[DATE (mes)].[All]" allUniqueName="[Accidents].[DATE (mes)].[All]" dimensionUniqueName="[Accidents]" displayFolder="" count="0" memberValueDatatype="130" unbalanced="0"/>
    <cacheHierarchy uniqueName="[AIR_FIR].[Año Fiscal]" caption="Año Fiscal" attribute="1" defaultMemberUniqueName="[AIR_FIR].[Año Fiscal].[All]" allUniqueName="[AIR_FIR].[Año Fiscal].[All]" dimensionUniqueName="[AIR_FIR]" displayFolder="" count="0" memberValueDatatype="20" unbalanced="0"/>
    <cacheHierarchy uniqueName="[AIR_FIR].[Muertes]" caption="Muertes" attribute="1" defaultMemberUniqueName="[AIR_FIR].[Muertes].[All]" allUniqueName="[AIR_FIR].[Muertes].[All]" dimensionUniqueName="[AIR_FIR]" displayFolder="" count="0" memberValueDatatype="20" unbalanced="0"/>
    <cacheHierarchy uniqueName="[AIR_FIR].[Horas Trabajadas]" caption="Horas Trabajadas" attribute="1" defaultMemberUniqueName="[AIR_FIR].[Horas Trabajadas].[All]" allUniqueName="[AIR_FIR].[Horas Trabajadas].[All]" dimensionUniqueName="[AIR_FIR]" displayFolder="" count="0" memberValueDatatype="20" unbalanced="0"/>
    <cacheHierarchy uniqueName="[AIR_FIR].[FIR]" caption="FIR" attribute="1" defaultMemberUniqueName="[AIR_FIR].[FIR].[All]" allUniqueName="[AIR_FIR].[FIR].[All]" dimensionUniqueName="[AIR_FIR]" displayFolder="" count="0" memberValueDatatype="5" unbalanced="0"/>
    <cacheHierarchy uniqueName="[AIR_FIR].[Accidentes]" caption="Accidentes" attribute="1" defaultMemberUniqueName="[AIR_FIR].[Accidentes].[All]" allUniqueName="[AIR_FIR].[Accidentes].[All]" dimensionUniqueName="[AIR_FIR]" displayFolder="" count="0" memberValueDatatype="20" unbalanced="0"/>
    <cacheHierarchy uniqueName="[AIR_FIR].[AIR]" caption="AIR" attribute="1" defaultMemberUniqueName="[AIR_FIR].[AIR].[All]" allUniqueName="[AIR_FIR].[AIR].[All]" dimensionUniqueName="[AIR_FIR]" displayFolder="" count="0" memberValueDatatype="5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Year Fiscal]" caption="Year Fiscal" attribute="1" time="1" defaultMemberUniqueName="[Calendar].[Year Fiscal].[All]" allUniqueName="[Calendar].[Year Fiscal].[All]" dimensionUniqueName="[Calendar]" displayFolder="" count="0" memberValueDatatype="20" unbalanced="0"/>
    <cacheHierarchy uniqueName="[DimInjures].[DOCUMENT_NO]" caption="DOCUMENT_NO" attribute="1" defaultMemberUniqueName="[DimInjures].[DOCUMENT_NO].[All]" allUniqueName="[DimInjures].[DOCUMENT_NO].[All]" dimensionUniqueName="[DimInjures]" displayFolder="" count="0" memberValueDatatype="130" unbalanced="0"/>
    <cacheHierarchy uniqueName="[DimInjures].[SUBUNIT]" caption="SUBUNIT" attribute="1" defaultMemberUniqueName="[DimInjures].[SUBUNIT].[All]" allUniqueName="[DimInjures].[SUBUNIT].[All]" dimensionUniqueName="[DimInjures]" displayFolder="" count="0" memberValueDatatype="130" unbalanced="0"/>
    <cacheHierarchy uniqueName="[DimInjures].[DEGREE_INJURY]" caption="DEGREE_INJURY" attribute="1" defaultMemberUniqueName="[DimInjures].[DEGREE_INJURY].[All]" allUniqueName="[DimInjures].[DEGREE_INJURY].[All]" dimensionUniqueName="[DimInjures]" displayFolder="" count="2" memberValueDatatype="130" unbalanced="0">
      <fieldsUsage count="2">
        <fieldUsage x="-1"/>
        <fieldUsage x="0"/>
      </fieldsUsage>
    </cacheHierarchy>
    <cacheHierarchy uniqueName="[DimInjures].[UG_LOCATION]" caption="UG_LOCATION" attribute="1" defaultMemberUniqueName="[DimInjures].[UG_LOCATION].[All]" allUniqueName="[DimInjures].[UG_LOCATION].[All]" dimensionUniqueName="[DimInjures]" displayFolder="" count="0" memberValueDatatype="130" unbalanced="0"/>
    <cacheHierarchy uniqueName="[DimInjures].[UG_MINING_METHOD]" caption="UG_MINING_METHOD" attribute="1" defaultMemberUniqueName="[DimInjures].[UG_MINING_METHOD].[All]" allUniqueName="[DimInjures].[UG_MINING_METHOD].[All]" dimensionUniqueName="[DimInjures]" displayFolder="" count="0" memberValueDatatype="130" unbalanced="0"/>
    <cacheHierarchy uniqueName="[DimInjures].[CLASSIFICATION]" caption="CLASSIFICATION" attribute="1" defaultMemberUniqueName="[DimInjures].[CLASSIFICATION].[All]" allUniqueName="[DimInjures].[CLASSIFICATION].[All]" dimensionUniqueName="[DimInjures]" displayFolder="" count="0" memberValueDatatype="130" unbalanced="0"/>
    <cacheHierarchy uniqueName="[DimInjures].[ACCIDENT_TYPE]" caption="ACCIDENT_TYPE" attribute="1" defaultMemberUniqueName="[DimInjures].[ACCIDENT_TYPE].[All]" allUniqueName="[DimInjures].[ACCIDENT_TYPE].[All]" dimensionUniqueName="[DimInjures]" displayFolder="" count="0" memberValueDatatype="130" unbalanced="0"/>
    <cacheHierarchy uniqueName="[DimInjures].[OCCUPATION]" caption="OCCUPATION" attribute="1" defaultMemberUniqueName="[DimInjures].[OCCUPATION].[All]" allUniqueName="[DimInjures].[OCCUPATION].[All]" dimensionUniqueName="[DimInjures]" displayFolder="" count="0" memberValueDatatype="130" unbalanced="0"/>
    <cacheHierarchy uniqueName="[DimInjures].[ACTIVITY]" caption="ACTIVITY" attribute="1" defaultMemberUniqueName="[DimInjures].[ACTIVITY].[All]" allUniqueName="[DimInjures].[ACTIVITY].[All]" dimensionUniqueName="[DimInjures]" displayFolder="" count="0" memberValueDatatype="130" unbalanced="0"/>
    <cacheHierarchy uniqueName="[DimInjures].[INJURY_SOURCE]" caption="INJURY_SOURCE" attribute="1" defaultMemberUniqueName="[DimInjures].[INJURY_SOURCE].[All]" allUniqueName="[DimInjures].[INJURY_SOURCE].[All]" dimensionUniqueName="[DimInjures]" displayFolder="" count="0" memberValueDatatype="130" unbalanced="0"/>
    <cacheHierarchy uniqueName="[DimInjures].[NATURE_INJURY]" caption="NATURE_INJURY" attribute="1" defaultMemberUniqueName="[DimInjures].[NATURE_INJURY].[All]" allUniqueName="[DimInjures].[NATURE_INJURY].[All]" dimensionUniqueName="[DimInjures]" displayFolder="" count="0" memberValueDatatype="130" unbalanced="0"/>
    <cacheHierarchy uniqueName="[DimInjures].[INJ_BODY_PART]" caption="INJ_BODY_PART" attribute="1" defaultMemberUniqueName="[DimInjures].[INJ_BODY_PART].[All]" allUniqueName="[DimInjures].[INJ_BODY_PART].[All]" dimensionUniqueName="[DimInjures]" displayFolder="" count="0" memberValueDatatype="130" unbalanced="0"/>
    <cacheHierarchy uniqueName="[DimInjures].[DATE]" caption="DATE" attribute="1" time="1" defaultMemberUniqueName="[DimInjures].[DATE].[All]" allUniqueName="[DimInjures].[DATE].[All]" dimensionUniqueName="[DimInjures]" displayFolder="" count="0" memberValueDatatype="7" unbalanced="0"/>
    <cacheHierarchy uniqueName="[DimInjures].[DATE_YEAR]" caption="DATE_YEAR" attribute="1" defaultMemberUniqueName="[DimInjures].[DATE_YEAR].[All]" allUniqueName="[DimInjures].[DATE_YEAR].[All]" dimensionUniqueName="[DimInjures]" displayFolder="" count="0" memberValueDatatype="130" unbalanced="0"/>
    <cacheHierarchy uniqueName="[DimInjures].[Fiscal_Year]" caption="Fiscal_Year" attribute="1" defaultMemberUniqueName="[DimInjures].[Fiscal_Year].[All]" allUniqueName="[DimInjures].[Fiscal_Year].[All]" dimensionUniqueName="[DimInjures]" displayFolder="" count="2" memberValueDatatype="20" unbalanced="0"/>
    <cacheHierarchy uniqueName="[Mines].[MINE_ID]" caption="MINE_ID" attribute="1" defaultMemberUniqueName="[Mines].[MINE_ID].[All]" allUniqueName="[Mines].[MINE_ID].[All]" dimensionUniqueName="[Mines]" displayFolder="" count="0" memberValueDatatype="130" unbalanced="0"/>
    <cacheHierarchy uniqueName="[Mines].[CURRENT_MINE_NAME]" caption="CURRENT_MINE_NAME" attribute="1" defaultMemberUniqueName="[Mines].[CURRENT_MINE_NAME].[All]" allUniqueName="[Mines].[CURRENT_MINE_NAME].[All]" dimensionUniqueName="[Mines]" displayFolder="" count="0" memberValueDatatype="130" unbalanced="0"/>
    <cacheHierarchy uniqueName="[Mines].[COAL_METAL_IND]" caption="COAL_METAL_IND" attribute="1" defaultMemberUniqueName="[Mines].[COAL_METAL_IND].[All]" allUniqueName="[Mines].[COAL_METAL_IND].[All]" dimensionUniqueName="[Mines]" displayFolder="" count="0" memberValueDatatype="130" unbalanced="0"/>
    <cacheHierarchy uniqueName="[Mines].[CURRENT_MINE_TYPE]" caption="CURRENT_MINE_TYPE" attribute="1" defaultMemberUniqueName="[Mines].[CURRENT_MINE_TYPE].[All]" allUniqueName="[Mines].[CURRENT_MINE_TYPE].[All]" dimensionUniqueName="[Mines]" displayFolder="" count="0" memberValueDatatype="130" unbalanced="0"/>
    <cacheHierarchy uniqueName="[Mines].[CURRENT_MINE_STATUS]" caption="CURRENT_MINE_STATUS" attribute="1" defaultMemberUniqueName="[Mines].[CURRENT_MINE_STATUS].[All]" allUniqueName="[Mines].[CURRENT_MINE_STATUS].[All]" dimensionUniqueName="[Mines]" displayFolder="" count="0" memberValueDatatype="130" unbalanced="0"/>
    <cacheHierarchy uniqueName="[Mines].[STATE]" caption="STATE" attribute="1" defaultMemberUniqueName="[Mines].[STATE].[All]" allUniqueName="[Mines].[STATE].[All]" dimensionUniqueName="[Mines]" displayFolder="" count="0" memberValueDatatype="130" unbalanced="0"/>
    <cacheHierarchy uniqueName="[Mines].[COMPANY_TYPE]" caption="COMPANY_TYPE" attribute="1" defaultMemberUniqueName="[Mines].[COMPANY_TYPE].[All]" allUniqueName="[Mines].[COMPANY_TYPE].[All]" dimensionUniqueName="[Mines]" displayFolder="" count="0" memberValueDatatype="130" unbalanced="0"/>
    <cacheHierarchy uniqueName="[Mines].[PRIMARY_SIC]" caption="PRIMARY_SIC" attribute="1" defaultMemberUniqueName="[Mines].[PRIMARY_SIC].[All]" allUniqueName="[Mines].[PRIMARY_SIC].[All]" dimensionUniqueName="[Mines]" displayFolder="" count="0" memberValueDatatype="130" unbalanced="0"/>
    <cacheHierarchy uniqueName="[Mines].[PRIMARY_CANVASS]" caption="PRIMARY_CANVASS" attribute="1" defaultMemberUniqueName="[Mines].[PRIMARY_CANVASS].[All]" allUniqueName="[Mines].[PRIMARY_CANVASS].[All]" dimensionUniqueName="[Mines]" displayFolder="" count="2" memberValueDatatype="130" unbalanced="0">
      <fieldsUsage count="2">
        <fieldUsage x="-1"/>
        <fieldUsage x="2"/>
      </fieldsUsage>
    </cacheHierarchy>
    <cacheHierarchy uniqueName="[Mines].[NO_EMPLOYEES]" caption="NO_EMPLOYEES" attribute="1" defaultMemberUniqueName="[Mines].[NO_EMPLOYEES].[All]" allUniqueName="[Mines].[NO_EMPLOYEES].[All]" dimensionUniqueName="[Mines]" displayFolder="" count="0" memberValueDatatype="20" unbalanced="0"/>
    <cacheHierarchy uniqueName="[Mines].[LONGITUDE]" caption="LONGITUDE" attribute="1" defaultMemberUniqueName="[Mines].[LONGITUDE].[All]" allUniqueName="[Mines].[LONGITUDE].[All]" dimensionUniqueName="[Mines]" displayFolder="" count="0" memberValueDatatype="5" unbalanced="0"/>
    <cacheHierarchy uniqueName="[Mines].[LATITUDE]" caption="LATITUDE" attribute="1" defaultMemberUniqueName="[Mines].[LATITUDE].[All]" allUniqueName="[Mines].[LATITUDE].[All]" dimensionUniqueName="[Mines]" displayFolder="" count="0" memberValueDatatype="5" unbalanced="0"/>
    <cacheHierarchy uniqueName="[Number of employee hours  in millions].[Sector]" caption="Sector" attribute="1" defaultMemberUniqueName="[Number of employee hours  in millions].[Sector].[All]" allUniqueName="[Number of employee hours  in millions].[Sector].[All]" dimensionUniqueName="[Number of employee hours  in millions]" displayFolder="" count="0" memberValueDatatype="130" unbalanced="0"/>
    <cacheHierarchy uniqueName="[Number of employee hours  in millions].[Year_Fiscal]" caption="Year_Fiscal" attribute="1" defaultMemberUniqueName="[Number of employee hours  in millions].[Year_Fiscal].[All]" allUniqueName="[Number of employee hours  in millions].[Year_Fiscal].[All]" dimensionUniqueName="[Number of employee hours  in millions]" displayFolder="" count="0" memberValueDatatype="20" unbalanced="0"/>
    <cacheHierarchy uniqueName="[Number of employee hours  in millions].[Horas trabajadas(Mill.)]" caption="Horas trabajadas(Mill.)" attribute="1" defaultMemberUniqueName="[Number of employee hours  in millions].[Horas trabajadas(Mill.)].[All]" allUniqueName="[Number of employee hours  in millions].[Horas trabajadas(Mill.)].[All]" dimensionUniqueName="[Number of employee hours  in millions]" displayFolder="" count="0" memberValueDatatype="5" unbalanced="0"/>
    <cacheHierarchy uniqueName="[Number of employee hours  in millions].[Horas trabajadas]" caption="Horas trabajadas" attribute="1" defaultMemberUniqueName="[Number of employee hours  in millions].[Horas trabajadas].[All]" allUniqueName="[Number of employee hours  in millions].[Horas trabajadas].[All]" dimensionUniqueName="[Number of employee hours  in millions]" displayFolder="" count="0" memberValueDatatype="20" unbalanced="0"/>
    <cacheHierarchy uniqueName="[States].[States_ID]" caption="States_ID" attribute="1" defaultMemberUniqueName="[States].[States_ID].[All]" allUniqueName="[States].[States_ID].[All]" dimensionUniqueName="[States]" displayFolder="" count="0" memberValueDatatype="130" unbalanced="0"/>
    <cacheHierarchy uniqueName="[States].[STATES_NAME]" caption="STATES_NAME" attribute="1" defaultMemberUniqueName="[States].[STATES_NAME].[All]" allUniqueName="[States].[STATES_NAME].[All]" dimensionUniqueName="[States]" displayFolder="" count="0" memberValueDatatype="130" unbalanced="0"/>
    <cacheHierarchy uniqueName="[States].[STATES_AB]" caption="STATES_AB" attribute="1" defaultMemberUniqueName="[States].[STATES_AB].[All]" allUniqueName="[States].[STATES_AB].[All]" dimensionUniqueName="[States]" displayFolder="" count="0" memberValueDatatype="130" unbalanced="0"/>
    <cacheHierarchy uniqueName="[States].[STATES_CATEGORY]" caption="STATES_CATEGORY" attribute="1" defaultMemberUniqueName="[States].[STATES_CATEGORY].[All]" allUniqueName="[States].[STATES_CATEGORY].[All]" dimensionUniqueName="[States]" displayFolder="" count="0" memberValueDatatype="130" unbalanced="0"/>
    <cacheHierarchy uniqueName="[Tabla2].[Estados]" caption="Estados" attribute="1" defaultMemberUniqueName="[Tabla2].[Estados].[All]" allUniqueName="[Tabla2].[Estados].[All]" dimensionUniqueName="[Tabla2]" displayFolder="" count="0" memberValueDatatype="130" unbalanced="0"/>
    <cacheHierarchy uniqueName="[Tabla2].[Accidentes]" caption="Accidentes" attribute="1" defaultMemberUniqueName="[Tabla2].[Accidentes].[All]" allUniqueName="[Tabla2].[Accidentes].[All]" dimensionUniqueName="[Tabla2]" displayFolder="" count="0" memberValueDatatype="20" unbalanced="0"/>
    <cacheHierarchy uniqueName="[Accidents].[DATE (índice de meses)]" caption="DATE (índice de meses)" attribute="1" defaultMemberUniqueName="[Accidents].[DATE (índice de meses)].[All]" allUniqueName="[Accidents].[DATE (índice de meses)].[All]" dimensionUniqueName="[Accidents]" displayFolder="" count="0" memberValueDatatype="20" unbalanced="0" hidden="1"/>
    <cacheHierarchy uniqueName="[Measures].[Total de Acidentes]" caption="Total de Acidentes" measure="1" displayFolder="" measureGroup="Accidents" count="0"/>
    <cacheHierarchy uniqueName="[Measures].[Total fatality]" caption="Total fatality" measure="1" displayFolder="" measureGroup="DimInjures" count="0"/>
    <cacheHierarchy uniqueName="[Measures].[Días perdidos prom. por evento con lesión]" caption="Días perdidos prom. por evento con lesión" measure="1" displayFolder="" measureGroup="Accidents" count="0"/>
    <cacheHierarchy uniqueName="[Measures].[Total de Accidente]" caption="Total de Accidente" measure="1" displayFolder="" measureGroup="Accidents" count="0"/>
    <cacheHierarchy uniqueName="[Measures].[Promedio_Dias_Perdidos ]" caption="Promedio_Dias_Perdidos " measure="1" displayFolder="" measureGroup="Accidents" count="0"/>
    <cacheHierarchy uniqueName="[Measures].[__XL_Count Accidents]" caption="__XL_Count Accidents" measure="1" displayFolder="" measureGroup="Accidents" count="0" hidden="1"/>
    <cacheHierarchy uniqueName="[Measures].[__XL_Count Mines]" caption="__XL_Count Mines" measure="1" displayFolder="" measureGroup="Mines" count="0" hidden="1"/>
    <cacheHierarchy uniqueName="[Measures].[__XL_Count DimInjures]" caption="__XL_Count DimInjures" measure="1" displayFolder="" measureGroup="DimInjures" count="0" hidden="1"/>
    <cacheHierarchy uniqueName="[Measures].[__XL_Count States]" caption="__XL_Count States" measure="1" displayFolder="" measureGroup="States" count="0" hidden="1"/>
    <cacheHierarchy uniqueName="[Measures].[__XL_Count Calendar]" caption="__XL_Count Calendar" measure="1" displayFolder="" measureGroup="Calendar" count="0" hidden="1"/>
    <cacheHierarchy uniqueName="[Measures].[__XL_Count Number of employee hours  in millions]" caption="__XL_Count Number of employee hours  in millions" measure="1" displayFolder="" measureGroup="Number of employee hours  in millions" count="0" hidden="1"/>
    <cacheHierarchy uniqueName="[Measures].[__XL_Count AIR_FIR]" caption="__XL_Count AIR_FIR" measure="1" displayFolder="" measureGroup="AIR_FIR" count="0" hidden="1"/>
    <cacheHierarchy uniqueName="[Measures].[__XL_Count Tabla2]" caption="__XL_Count Tabla2" measure="1" displayFolder="" measureGroup="Tabla2" count="0" hidden="1"/>
    <cacheHierarchy uniqueName="[Measures].[__No measures defined]" caption="__No measures defined" measure="1" displayFolder="" count="0" hidden="1"/>
    <cacheHierarchy uniqueName="[Measures].[Recuento de MINE_ID]" caption="Recuento de MINE_ID" measure="1" displayFolder="" measureGroup="Accide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DOCUMENT_NO]" caption="Recuento de DOCUMENT_NO" measure="1" displayFolder="" measureGroup="DimInjur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NO_EMPLOYEES]" caption="Suma de NO_EMPLOYEES" measure="1" displayFolder="" measureGroup="Mine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DAYS_LOST]" caption="Suma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DAYS_LOST]" caption="Promedio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TOT_EXPER]" caption="Suma de TOT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MINE_EXPER]" caption="Suma de MINE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AYS_RESTRICT]" caption="Suma de DAYS_RESTRICT" measure="1" displayFolder="" measureGroup="Accid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JOB_EXPER]" caption="Suma de JOB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FISCAL_YEAR]" caption="Suma de FISCAL_YEAR" measure="1" displayFolder="" measureGroup="Acciden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DOCUMENT_NO 2]" caption="Recuento de DOCUMENT_NO 2" measure="1" displayFolder="" measureGroup="Accide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DOCUMENT_NO]" caption="Recuento distinto de DOCUMENT_NO" measure="1" displayFolder="" measureGroup="Accide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GREE_INJURY]" caption="Recuento de DEGREE_INJURY" measure="1" displayFolder="" measureGroup="DimInjur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Horas trabajadas]" caption="Recuento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]" caption="Suma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(Mill.)]" caption="Suma de Horas trabajadas(Mill.)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AIR]" caption="Suma de AIR" measure="1" displayFolder="" measureGroup="AIR_FI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Accidentes]" caption="Suma de Accidentes" measure="1" displayFolder="" measureGroup="AIR_FI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FIR]" caption="Suma de FIR" measure="1" displayFolder="" measureGroup="AIR_FI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Accidentes 2]" caption="Suma de Accidentes 2" measure="1" displayFolder="" measureGroup="Tabla2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a de Año Fiscal]" caption="Suma de Año Fiscal" measure="1" displayFolder="" measureGroup="AIR_FI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Muertes]" caption="Suma de Muertes" measure="1" displayFolder="" measureGroup="AIR_FI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Horas Trabajadas 2]" caption="Suma de Horas Trabajadas 2" measure="1" displayFolder="" measureGroup="AIR_FI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UG_MINING_METHOD]" caption="Recuento de UG_MINING_METHOD" measure="1" displayFolder="" measureGroup="DimInjur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CURRENT_MINE_TYPE]" caption="Recuento de CURRENT_MINE_TYPE" measure="1" displayFolder="" measureGroup="Min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Fiscal_Year 2]" caption="Suma de Fiscal_Year 2" measure="1" displayFolder="" measureGroup="DimInjure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9">
    <dimension name="Accidents" uniqueName="[Accidents]" caption="Accidents"/>
    <dimension name="AIR_FIR" uniqueName="[AIR_FIR]" caption="AIR_FIR"/>
    <dimension name="Calendar" uniqueName="[Calendar]" caption="Calendar"/>
    <dimension name="DimInjures" uniqueName="[DimInjures]" caption="DimInjures"/>
    <dimension measure="1" name="Measures" uniqueName="[Measures]" caption="Measures"/>
    <dimension name="Mines" uniqueName="[Mines]" caption="Mines"/>
    <dimension name="Number of employee hours  in millions" uniqueName="[Number of employee hours  in millions]" caption="Number of employee hours  in millions"/>
    <dimension name="States" uniqueName="[States]" caption="States"/>
    <dimension name="Tabla2" uniqueName="[Tabla2]" caption="Tabla2"/>
  </dimensions>
  <measureGroups count="8">
    <measureGroup name="Accidents" caption="Accidents"/>
    <measureGroup name="AIR_FIR" caption="AIR_FIR"/>
    <measureGroup name="Calendar" caption="Calendar"/>
    <measureGroup name="DimInjures" caption="DimInjures"/>
    <measureGroup name="Mines" caption="Mines"/>
    <measureGroup name="Number of employee hours  in millions" caption="Number of employee hours  in millions"/>
    <measureGroup name="States" caption="States"/>
    <measureGroup name="Tabla2" caption="Tabla2"/>
  </measureGroups>
  <maps count="15">
    <map measureGroup="0" dimension="0"/>
    <map measureGroup="0" dimension="1"/>
    <map measureGroup="0" dimension="2"/>
    <map measureGroup="0" dimension="3"/>
    <map measureGroup="0" dimension="5"/>
    <map measureGroup="0" dimension="7"/>
    <map measureGroup="1" dimension="1"/>
    <map measureGroup="2" dimension="1"/>
    <map measureGroup="2" dimension="2"/>
    <map measureGroup="3" dimension="3"/>
    <map measureGroup="4" dimension="5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io valenzuela" refreshedDate="46169.666509606483" backgroundQuery="1" createdVersion="8" refreshedVersion="8" minRefreshableVersion="3" recordCount="0" supportSubquery="1" supportAdvancedDrill="1" xr:uid="{EB28E416-6B88-4D13-B14E-D9E4D2F85690}">
  <cacheSource type="external" connectionId="8"/>
  <cacheFields count="3">
    <cacheField name="[States].[STATES_NAME].[STATES_NAME]" caption="STATES_NAME" numFmtId="0" hierarchy="61" level="1">
      <sharedItems count="48">
        <s v="Alabama"/>
        <s v="Alaska"/>
        <s v="Arizona"/>
        <s v="Arkansas"/>
        <s v="California"/>
        <s v="Colorado"/>
        <s v="Florida"/>
        <s v="Georgia"/>
        <s v="Hawaii"/>
        <s v="Idaho"/>
        <s v="Illinois"/>
        <s v="Indiana"/>
        <s v="Iowa"/>
        <s v="Kansas"/>
        <s v="Kentucky"/>
        <s v="Louisiana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Puerto Rico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</sharedItems>
    </cacheField>
    <cacheField name="[Measures].[Recuento de MINE_ID]" caption="Recuento de MINE_ID" numFmtId="0" hierarchy="81" level="32767"/>
    <cacheField name="[DimInjures].[DEGREE_INJURY].[DEGREE_INJURY]" caption="DEGREE_INJURY" numFmtId="0" hierarchy="31" level="1">
      <sharedItems containsSemiMixedTypes="0" containsNonDate="0" containsString="0"/>
    </cacheField>
  </cacheFields>
  <cacheHierarchies count="107">
    <cacheHierarchy uniqueName="[Accidents].[MINE_ID]" caption="MINE_ID" attribute="1" defaultMemberUniqueName="[Accidents].[MINE_ID].[All]" allUniqueName="[Accidents].[MINE_ID].[All]" dimensionUniqueName="[Accidents]" displayFolder="" count="0" memberValueDatatype="130" unbalanced="0"/>
    <cacheHierarchy uniqueName="[Accidents].[DOCUMENT_NO]" caption="DOCUMENT_NO" attribute="1" defaultMemberUniqueName="[Accidents].[DOCUMENT_NO].[All]" allUniqueName="[Accidents].[DOCUMENT_NO].[All]" dimensionUniqueName="[Accidents]" displayFolder="" count="0" memberValueDatatype="130" unbalanced="0"/>
    <cacheHierarchy uniqueName="[Accidents].[TOT_EXPER]" caption="TOT_EXPER" attribute="1" defaultMemberUniqueName="[Accidents].[TOT_EXPER].[All]" allUniqueName="[Accidents].[TOT_EXPER].[All]" dimensionUniqueName="[Accidents]" displayFolder="" count="0" memberValueDatatype="5" unbalanced="0"/>
    <cacheHierarchy uniqueName="[Accidents].[MINE_EXPER]" caption="MINE_EXPER" attribute="1" defaultMemberUniqueName="[Accidents].[MINE_EXPER].[All]" allUniqueName="[Accidents].[MINE_EXPER].[All]" dimensionUniqueName="[Accidents]" displayFolder="" count="0" memberValueDatatype="5" unbalanced="0"/>
    <cacheHierarchy uniqueName="[Accidents].[JOB_EXPER]" caption="JOB_EXPER" attribute="1" defaultMemberUniqueName="[Accidents].[JOB_EXPER].[All]" allUniqueName="[Accidents].[JOB_EXPER].[All]" dimensionUniqueName="[Accidents]" displayFolder="" count="0" memberValueDatatype="5" unbalanced="0"/>
    <cacheHierarchy uniqueName="[Accidents].[SCHEDULE_CHARGE]" caption="SCHEDULE_CHARGE" attribute="1" defaultMemberUniqueName="[Accidents].[SCHEDULE_CHARGE].[All]" allUniqueName="[Accidents].[SCHEDULE_CHARGE].[All]" dimensionUniqueName="[Accidents]" displayFolder="" count="0" memberValueDatatype="20" unbalanced="0"/>
    <cacheHierarchy uniqueName="[Accidents].[DAYS_RESTRICT]" caption="DAYS_RESTRICT" attribute="1" defaultMemberUniqueName="[Accidents].[DAYS_RESTRICT].[All]" allUniqueName="[Accidents].[DAYS_RESTRICT].[All]" dimensionUniqueName="[Accidents]" displayFolder="" count="0" memberValueDatatype="20" unbalanced="0"/>
    <cacheHierarchy uniqueName="[Accidents].[DAYS_LOST]" caption="DAYS_LOST" attribute="1" defaultMemberUniqueName="[Accidents].[DAYS_LOST].[All]" allUniqueName="[Accidents].[DAYS_LOST].[All]" dimensionUniqueName="[Accidents]" displayFolder="" count="0" memberValueDatatype="20" unbalanced="0"/>
    <cacheHierarchy uniqueName="[Accidents].[FISCAL_YEAR]" caption="FISCAL_YEAR" attribute="1" defaultMemberUniqueName="[Accidents].[FISCAL_YEAR].[All]" allUniqueName="[Accidents].[FISCAL_YEAR].[All]" dimensionUniqueName="[Accidents]" displayFolder="" count="0" memberValueDatatype="20" unbalanced="0"/>
    <cacheHierarchy uniqueName="[Accidents].[DATE]" caption="DATE" attribute="1" time="1" defaultMemberUniqueName="[Accidents].[DATE].[All]" allUniqueName="[Accidents].[DATE].[All]" dimensionUniqueName="[Accidents]" displayFolder="" count="0" memberValueDatatype="7" unbalanced="0"/>
    <cacheHierarchy uniqueName="[Accidents].[Experiencia]" caption="Experiencia" attribute="1" defaultMemberUniqueName="[Accidents].[Experiencia].[All]" allUniqueName="[Accidents].[Experiencia].[All]" dimensionUniqueName="[Accidents]" displayFolder="" count="0" memberValueDatatype="130" unbalanced="0"/>
    <cacheHierarchy uniqueName="[Accidents].[DATE (año)]" caption="DATE (año)" attribute="1" defaultMemberUniqueName="[Accidents].[DATE (año)].[All]" allUniqueName="[Accidents].[DATE (año)].[All]" dimensionUniqueName="[Accidents]" displayFolder="" count="0" memberValueDatatype="130" unbalanced="0"/>
    <cacheHierarchy uniqueName="[Accidents].[DATE (trimestre)]" caption="DATE (trimestre)" attribute="1" defaultMemberUniqueName="[Accidents].[DATE (trimestre)].[All]" allUniqueName="[Accidents].[DATE (trimestre)].[All]" dimensionUniqueName="[Accidents]" displayFolder="" count="0" memberValueDatatype="130" unbalanced="0"/>
    <cacheHierarchy uniqueName="[Accidents].[DATE (mes)]" caption="DATE (mes)" attribute="1" defaultMemberUniqueName="[Accidents].[DATE (mes)].[All]" allUniqueName="[Accidents].[DATE (mes)].[All]" dimensionUniqueName="[Accidents]" displayFolder="" count="0" memberValueDatatype="130" unbalanced="0"/>
    <cacheHierarchy uniqueName="[AIR_FIR].[Año Fiscal]" caption="Año Fiscal" attribute="1" defaultMemberUniqueName="[AIR_FIR].[Año Fiscal].[All]" allUniqueName="[AIR_FIR].[Año Fiscal].[All]" dimensionUniqueName="[AIR_FIR]" displayFolder="" count="0" memberValueDatatype="20" unbalanced="0"/>
    <cacheHierarchy uniqueName="[AIR_FIR].[Muertes]" caption="Muertes" attribute="1" defaultMemberUniqueName="[AIR_FIR].[Muertes].[All]" allUniqueName="[AIR_FIR].[Muertes].[All]" dimensionUniqueName="[AIR_FIR]" displayFolder="" count="0" memberValueDatatype="20" unbalanced="0"/>
    <cacheHierarchy uniqueName="[AIR_FIR].[Horas Trabajadas]" caption="Horas Trabajadas" attribute="1" defaultMemberUniqueName="[AIR_FIR].[Horas Trabajadas].[All]" allUniqueName="[AIR_FIR].[Horas Trabajadas].[All]" dimensionUniqueName="[AIR_FIR]" displayFolder="" count="0" memberValueDatatype="20" unbalanced="0"/>
    <cacheHierarchy uniqueName="[AIR_FIR].[FIR]" caption="FIR" attribute="1" defaultMemberUniqueName="[AIR_FIR].[FIR].[All]" allUniqueName="[AIR_FIR].[FIR].[All]" dimensionUniqueName="[AIR_FIR]" displayFolder="" count="0" memberValueDatatype="5" unbalanced="0"/>
    <cacheHierarchy uniqueName="[AIR_FIR].[Accidentes]" caption="Accidentes" attribute="1" defaultMemberUniqueName="[AIR_FIR].[Accidentes].[All]" allUniqueName="[AIR_FIR].[Accidentes].[All]" dimensionUniqueName="[AIR_FIR]" displayFolder="" count="0" memberValueDatatype="20" unbalanced="0"/>
    <cacheHierarchy uniqueName="[AIR_FIR].[AIR]" caption="AIR" attribute="1" defaultMemberUniqueName="[AIR_FIR].[AIR].[All]" allUniqueName="[AIR_FIR].[AIR].[All]" dimensionUniqueName="[AIR_FIR]" displayFolder="" count="0" memberValueDatatype="5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Year Fiscal]" caption="Year Fiscal" attribute="1" time="1" defaultMemberUniqueName="[Calendar].[Year Fiscal].[All]" allUniqueName="[Calendar].[Year Fiscal].[All]" dimensionUniqueName="[Calendar]" displayFolder="" count="0" memberValueDatatype="20" unbalanced="0"/>
    <cacheHierarchy uniqueName="[DimInjures].[DOCUMENT_NO]" caption="DOCUMENT_NO" attribute="1" defaultMemberUniqueName="[DimInjures].[DOCUMENT_NO].[All]" allUniqueName="[DimInjures].[DOCUMENT_NO].[All]" dimensionUniqueName="[DimInjures]" displayFolder="" count="0" memberValueDatatype="130" unbalanced="0"/>
    <cacheHierarchy uniqueName="[DimInjures].[SUBUNIT]" caption="SUBUNIT" attribute="1" defaultMemberUniqueName="[DimInjures].[SUBUNIT].[All]" allUniqueName="[DimInjures].[SUBUNIT].[All]" dimensionUniqueName="[DimInjures]" displayFolder="" count="0" memberValueDatatype="130" unbalanced="0"/>
    <cacheHierarchy uniqueName="[DimInjures].[DEGREE_INJURY]" caption="DEGREE_INJURY" attribute="1" defaultMemberUniqueName="[DimInjures].[DEGREE_INJURY].[All]" allUniqueName="[DimInjures].[DEGREE_INJURY].[All]" dimensionUniqueName="[DimInjures]" displayFolder="" count="2" memberValueDatatype="130" unbalanced="0">
      <fieldsUsage count="2">
        <fieldUsage x="-1"/>
        <fieldUsage x="2"/>
      </fieldsUsage>
    </cacheHierarchy>
    <cacheHierarchy uniqueName="[DimInjures].[UG_LOCATION]" caption="UG_LOCATION" attribute="1" defaultMemberUniqueName="[DimInjures].[UG_LOCATION].[All]" allUniqueName="[DimInjures].[UG_LOCATION].[All]" dimensionUniqueName="[DimInjures]" displayFolder="" count="0" memberValueDatatype="130" unbalanced="0"/>
    <cacheHierarchy uniqueName="[DimInjures].[UG_MINING_METHOD]" caption="UG_MINING_METHOD" attribute="1" defaultMemberUniqueName="[DimInjures].[UG_MINING_METHOD].[All]" allUniqueName="[DimInjures].[UG_MINING_METHOD].[All]" dimensionUniqueName="[DimInjures]" displayFolder="" count="0" memberValueDatatype="130" unbalanced="0"/>
    <cacheHierarchy uniqueName="[DimInjures].[CLASSIFICATION]" caption="CLASSIFICATION" attribute="1" defaultMemberUniqueName="[DimInjures].[CLASSIFICATION].[All]" allUniqueName="[DimInjures].[CLASSIFICATION].[All]" dimensionUniqueName="[DimInjures]" displayFolder="" count="0" memberValueDatatype="130" unbalanced="0"/>
    <cacheHierarchy uniqueName="[DimInjures].[ACCIDENT_TYPE]" caption="ACCIDENT_TYPE" attribute="1" defaultMemberUniqueName="[DimInjures].[ACCIDENT_TYPE].[All]" allUniqueName="[DimInjures].[ACCIDENT_TYPE].[All]" dimensionUniqueName="[DimInjures]" displayFolder="" count="0" memberValueDatatype="130" unbalanced="0"/>
    <cacheHierarchy uniqueName="[DimInjures].[OCCUPATION]" caption="OCCUPATION" attribute="1" defaultMemberUniqueName="[DimInjures].[OCCUPATION].[All]" allUniqueName="[DimInjures].[OCCUPATION].[All]" dimensionUniqueName="[DimInjures]" displayFolder="" count="0" memberValueDatatype="130" unbalanced="0"/>
    <cacheHierarchy uniqueName="[DimInjures].[ACTIVITY]" caption="ACTIVITY" attribute="1" defaultMemberUniqueName="[DimInjures].[ACTIVITY].[All]" allUniqueName="[DimInjures].[ACTIVITY].[All]" dimensionUniqueName="[DimInjures]" displayFolder="" count="0" memberValueDatatype="130" unbalanced="0"/>
    <cacheHierarchy uniqueName="[DimInjures].[INJURY_SOURCE]" caption="INJURY_SOURCE" attribute="1" defaultMemberUniqueName="[DimInjures].[INJURY_SOURCE].[All]" allUniqueName="[DimInjures].[INJURY_SOURCE].[All]" dimensionUniqueName="[DimInjures]" displayFolder="" count="0" memberValueDatatype="130" unbalanced="0"/>
    <cacheHierarchy uniqueName="[DimInjures].[NATURE_INJURY]" caption="NATURE_INJURY" attribute="1" defaultMemberUniqueName="[DimInjures].[NATURE_INJURY].[All]" allUniqueName="[DimInjures].[NATURE_INJURY].[All]" dimensionUniqueName="[DimInjures]" displayFolder="" count="0" memberValueDatatype="130" unbalanced="0"/>
    <cacheHierarchy uniqueName="[DimInjures].[INJ_BODY_PART]" caption="INJ_BODY_PART" attribute="1" defaultMemberUniqueName="[DimInjures].[INJ_BODY_PART].[All]" allUniqueName="[DimInjures].[INJ_BODY_PART].[All]" dimensionUniqueName="[DimInjures]" displayFolder="" count="0" memberValueDatatype="130" unbalanced="0"/>
    <cacheHierarchy uniqueName="[DimInjures].[DATE]" caption="DATE" attribute="1" time="1" defaultMemberUniqueName="[DimInjures].[DATE].[All]" allUniqueName="[DimInjures].[DATE].[All]" dimensionUniqueName="[DimInjures]" displayFolder="" count="0" memberValueDatatype="7" unbalanced="0"/>
    <cacheHierarchy uniqueName="[DimInjures].[DATE_YEAR]" caption="DATE_YEAR" attribute="1" defaultMemberUniqueName="[DimInjures].[DATE_YEAR].[All]" allUniqueName="[DimInjures].[DATE_YEAR].[All]" dimensionUniqueName="[DimInjures]" displayFolder="" count="0" memberValueDatatype="130" unbalanced="0"/>
    <cacheHierarchy uniqueName="[DimInjures].[Fiscal_Year]" caption="Fiscal_Year" attribute="1" defaultMemberUniqueName="[DimInjures].[Fiscal_Year].[All]" allUniqueName="[DimInjures].[Fiscal_Year].[All]" dimensionUniqueName="[DimInjures]" displayFolder="" count="0" memberValueDatatype="20" unbalanced="0"/>
    <cacheHierarchy uniqueName="[Mines].[MINE_ID]" caption="MINE_ID" attribute="1" defaultMemberUniqueName="[Mines].[MINE_ID].[All]" allUniqueName="[Mines].[MINE_ID].[All]" dimensionUniqueName="[Mines]" displayFolder="" count="0" memberValueDatatype="130" unbalanced="0"/>
    <cacheHierarchy uniqueName="[Mines].[CURRENT_MINE_NAME]" caption="CURRENT_MINE_NAME" attribute="1" defaultMemberUniqueName="[Mines].[CURRENT_MINE_NAME].[All]" allUniqueName="[Mines].[CURRENT_MINE_NAME].[All]" dimensionUniqueName="[Mines]" displayFolder="" count="0" memberValueDatatype="130" unbalanced="0"/>
    <cacheHierarchy uniqueName="[Mines].[COAL_METAL_IND]" caption="COAL_METAL_IND" attribute="1" defaultMemberUniqueName="[Mines].[COAL_METAL_IND].[All]" allUniqueName="[Mines].[COAL_METAL_IND].[All]" dimensionUniqueName="[Mines]" displayFolder="" count="0" memberValueDatatype="130" unbalanced="0"/>
    <cacheHierarchy uniqueName="[Mines].[CURRENT_MINE_TYPE]" caption="CURRENT_MINE_TYPE" attribute="1" defaultMemberUniqueName="[Mines].[CURRENT_MINE_TYPE].[All]" allUniqueName="[Mines].[CURRENT_MINE_TYPE].[All]" dimensionUniqueName="[Mines]" displayFolder="" count="0" memberValueDatatype="130" unbalanced="0"/>
    <cacheHierarchy uniqueName="[Mines].[CURRENT_MINE_STATUS]" caption="CURRENT_MINE_STATUS" attribute="1" defaultMemberUniqueName="[Mines].[CURRENT_MINE_STATUS].[All]" allUniqueName="[Mines].[CURRENT_MINE_STATUS].[All]" dimensionUniqueName="[Mines]" displayFolder="" count="0" memberValueDatatype="130" unbalanced="0"/>
    <cacheHierarchy uniqueName="[Mines].[STATE]" caption="STATE" attribute="1" defaultMemberUniqueName="[Mines].[STATE].[All]" allUniqueName="[Mines].[STATE].[All]" dimensionUniqueName="[Mines]" displayFolder="" count="0" memberValueDatatype="130" unbalanced="0"/>
    <cacheHierarchy uniqueName="[Mines].[COMPANY_TYPE]" caption="COMPANY_TYPE" attribute="1" defaultMemberUniqueName="[Mines].[COMPANY_TYPE].[All]" allUniqueName="[Mines].[COMPANY_TYPE].[All]" dimensionUniqueName="[Mines]" displayFolder="" count="0" memberValueDatatype="130" unbalanced="0"/>
    <cacheHierarchy uniqueName="[Mines].[PRIMARY_SIC]" caption="PRIMARY_SIC" attribute="1" defaultMemberUniqueName="[Mines].[PRIMARY_SIC].[All]" allUniqueName="[Mines].[PRIMARY_SIC].[All]" dimensionUniqueName="[Mines]" displayFolder="" count="0" memberValueDatatype="130" unbalanced="0"/>
    <cacheHierarchy uniqueName="[Mines].[PRIMARY_CANVASS]" caption="PRIMARY_CANVASS" attribute="1" defaultMemberUniqueName="[Mines].[PRIMARY_CANVASS].[All]" allUniqueName="[Mines].[PRIMARY_CANVASS].[All]" dimensionUniqueName="[Mines]" displayFolder="" count="0" memberValueDatatype="130" unbalanced="0"/>
    <cacheHierarchy uniqueName="[Mines].[NO_EMPLOYEES]" caption="NO_EMPLOYEES" attribute="1" defaultMemberUniqueName="[Mines].[NO_EMPLOYEES].[All]" allUniqueName="[Mines].[NO_EMPLOYEES].[All]" dimensionUniqueName="[Mines]" displayFolder="" count="0" memberValueDatatype="20" unbalanced="0"/>
    <cacheHierarchy uniqueName="[Mines].[LONGITUDE]" caption="LONGITUDE" attribute="1" defaultMemberUniqueName="[Mines].[LONGITUDE].[All]" allUniqueName="[Mines].[LONGITUDE].[All]" dimensionUniqueName="[Mines]" displayFolder="" count="0" memberValueDatatype="5" unbalanced="0"/>
    <cacheHierarchy uniqueName="[Mines].[LATITUDE]" caption="LATITUDE" attribute="1" defaultMemberUniqueName="[Mines].[LATITUDE].[All]" allUniqueName="[Mines].[LATITUDE].[All]" dimensionUniqueName="[Mines]" displayFolder="" count="0" memberValueDatatype="5" unbalanced="0"/>
    <cacheHierarchy uniqueName="[Number of employee hours  in millions].[Sector]" caption="Sector" attribute="1" defaultMemberUniqueName="[Number of employee hours  in millions].[Sector].[All]" allUniqueName="[Number of employee hours  in millions].[Sector].[All]" dimensionUniqueName="[Number of employee hours  in millions]" displayFolder="" count="0" memberValueDatatype="130" unbalanced="0"/>
    <cacheHierarchy uniqueName="[Number of employee hours  in millions].[Year_Fiscal]" caption="Year_Fiscal" attribute="1" defaultMemberUniqueName="[Number of employee hours  in millions].[Year_Fiscal].[All]" allUniqueName="[Number of employee hours  in millions].[Year_Fiscal].[All]" dimensionUniqueName="[Number of employee hours  in millions]" displayFolder="" count="0" memberValueDatatype="20" unbalanced="0"/>
    <cacheHierarchy uniqueName="[Number of employee hours  in millions].[Horas trabajadas(Mill.)]" caption="Horas trabajadas(Mill.)" attribute="1" defaultMemberUniqueName="[Number of employee hours  in millions].[Horas trabajadas(Mill.)].[All]" allUniqueName="[Number of employee hours  in millions].[Horas trabajadas(Mill.)].[All]" dimensionUniqueName="[Number of employee hours  in millions]" displayFolder="" count="0" memberValueDatatype="5" unbalanced="0"/>
    <cacheHierarchy uniqueName="[Number of employee hours  in millions].[Horas trabajadas]" caption="Horas trabajadas" attribute="1" defaultMemberUniqueName="[Number of employee hours  in millions].[Horas trabajadas].[All]" allUniqueName="[Number of employee hours  in millions].[Horas trabajadas].[All]" dimensionUniqueName="[Number of employee hours  in millions]" displayFolder="" count="0" memberValueDatatype="20" unbalanced="0"/>
    <cacheHierarchy uniqueName="[States].[States_ID]" caption="States_ID" attribute="1" defaultMemberUniqueName="[States].[States_ID].[All]" allUniqueName="[States].[States_ID].[All]" dimensionUniqueName="[States]" displayFolder="" count="0" memberValueDatatype="130" unbalanced="0"/>
    <cacheHierarchy uniqueName="[States].[STATES_NAME]" caption="STATES_NAME" attribute="1" defaultMemberUniqueName="[States].[STATES_NAME].[All]" allUniqueName="[States].[STATES_NAME].[All]" dimensionUniqueName="[States]" displayFolder="" count="2" memberValueDatatype="130" unbalanced="0">
      <fieldsUsage count="2">
        <fieldUsage x="-1"/>
        <fieldUsage x="0"/>
      </fieldsUsage>
    </cacheHierarchy>
    <cacheHierarchy uniqueName="[States].[STATES_AB]" caption="STATES_AB" attribute="1" defaultMemberUniqueName="[States].[STATES_AB].[All]" allUniqueName="[States].[STATES_AB].[All]" dimensionUniqueName="[States]" displayFolder="" count="0" memberValueDatatype="130" unbalanced="0"/>
    <cacheHierarchy uniqueName="[States].[STATES_CATEGORY]" caption="STATES_CATEGORY" attribute="1" defaultMemberUniqueName="[States].[STATES_CATEGORY].[All]" allUniqueName="[States].[STATES_CATEGORY].[All]" dimensionUniqueName="[States]" displayFolder="" count="0" memberValueDatatype="130" unbalanced="0"/>
    <cacheHierarchy uniqueName="[Tabla2].[Estados]" caption="Estados" attribute="1" defaultMemberUniqueName="[Tabla2].[Estados].[All]" allUniqueName="[Tabla2].[Estados].[All]" dimensionUniqueName="[Tabla2]" displayFolder="" count="0" memberValueDatatype="130" unbalanced="0"/>
    <cacheHierarchy uniqueName="[Tabla2].[Accidentes]" caption="Accidentes" attribute="1" defaultMemberUniqueName="[Tabla2].[Accidentes].[All]" allUniqueName="[Tabla2].[Accidentes].[All]" dimensionUniqueName="[Tabla2]" displayFolder="" count="0" memberValueDatatype="20" unbalanced="0"/>
    <cacheHierarchy uniqueName="[Accidents].[DATE (índice de meses)]" caption="DATE (índice de meses)" attribute="1" defaultMemberUniqueName="[Accidents].[DATE (índice de meses)].[All]" allUniqueName="[Accidents].[DATE (índice de meses)].[All]" dimensionUniqueName="[Accidents]" displayFolder="" count="0" memberValueDatatype="20" unbalanced="0" hidden="1"/>
    <cacheHierarchy uniqueName="[Measures].[Total de Acidentes]" caption="Total de Acidentes" measure="1" displayFolder="" measureGroup="Accidents" count="0"/>
    <cacheHierarchy uniqueName="[Measures].[Total fatality]" caption="Total fatality" measure="1" displayFolder="" measureGroup="DimInjures" count="0"/>
    <cacheHierarchy uniqueName="[Measures].[Días perdidos prom. por evento con lesión]" caption="Días perdidos prom. por evento con lesión" measure="1" displayFolder="" measureGroup="Accidents" count="0"/>
    <cacheHierarchy uniqueName="[Measures].[Total de Accidente]" caption="Total de Accidente" measure="1" displayFolder="" measureGroup="Accidents" count="0"/>
    <cacheHierarchy uniqueName="[Measures].[Promedio_Dias_Perdidos ]" caption="Promedio_Dias_Perdidos " measure="1" displayFolder="" measureGroup="Accidents" count="0"/>
    <cacheHierarchy uniqueName="[Measures].[__XL_Count Accidents]" caption="__XL_Count Accidents" measure="1" displayFolder="" measureGroup="Accidents" count="0" hidden="1"/>
    <cacheHierarchy uniqueName="[Measures].[__XL_Count Mines]" caption="__XL_Count Mines" measure="1" displayFolder="" measureGroup="Mines" count="0" hidden="1"/>
    <cacheHierarchy uniqueName="[Measures].[__XL_Count DimInjures]" caption="__XL_Count DimInjures" measure="1" displayFolder="" measureGroup="DimInjures" count="0" hidden="1"/>
    <cacheHierarchy uniqueName="[Measures].[__XL_Count States]" caption="__XL_Count States" measure="1" displayFolder="" measureGroup="States" count="0" hidden="1"/>
    <cacheHierarchy uniqueName="[Measures].[__XL_Count Calendar]" caption="__XL_Count Calendar" measure="1" displayFolder="" measureGroup="Calendar" count="0" hidden="1"/>
    <cacheHierarchy uniqueName="[Measures].[__XL_Count Number of employee hours  in millions]" caption="__XL_Count Number of employee hours  in millions" measure="1" displayFolder="" measureGroup="Number of employee hours  in millions" count="0" hidden="1"/>
    <cacheHierarchy uniqueName="[Measures].[__XL_Count AIR_FIR]" caption="__XL_Count AIR_FIR" measure="1" displayFolder="" measureGroup="AIR_FIR" count="0" hidden="1"/>
    <cacheHierarchy uniqueName="[Measures].[__XL_Count Tabla2]" caption="__XL_Count Tabla2" measure="1" displayFolder="" measureGroup="Tabla2" count="0" hidden="1"/>
    <cacheHierarchy uniqueName="[Measures].[__No measures defined]" caption="__No measures defined" measure="1" displayFolder="" count="0" hidden="1"/>
    <cacheHierarchy uniqueName="[Measures].[Recuento de MINE_ID]" caption="Recuento de MINE_ID" measure="1" displayFolder="" measureGroup="Accide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DOCUMENT_NO]" caption="Recuento de DOCUMENT_NO" measure="1" displayFolder="" measureGroup="DimInjur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NO_EMPLOYEES]" caption="Suma de NO_EMPLOYEES" measure="1" displayFolder="" measureGroup="Mine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DAYS_LOST]" caption="Suma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DAYS_LOST]" caption="Promedio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TOT_EXPER]" caption="Suma de TOT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MINE_EXPER]" caption="Suma de MINE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AYS_RESTRICT]" caption="Suma de DAYS_RESTRICT" measure="1" displayFolder="" measureGroup="Accid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JOB_EXPER]" caption="Suma de JOB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FISCAL_YEAR]" caption="Suma de FISCAL_YEAR" measure="1" displayFolder="" measureGroup="Acciden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DOCUMENT_NO 2]" caption="Recuento de DOCUMENT_NO 2" measure="1" displayFolder="" measureGroup="Accide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DOCUMENT_NO]" caption="Recuento distinto de DOCUMENT_NO" measure="1" displayFolder="" measureGroup="Accide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GREE_INJURY]" caption="Recuento de DEGREE_INJURY" measure="1" displayFolder="" measureGroup="DimInjur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Horas trabajadas]" caption="Recuento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]" caption="Suma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(Mill.)]" caption="Suma de Horas trabajadas(Mill.)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AIR]" caption="Suma de AIR" measure="1" displayFolder="" measureGroup="AIR_FI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Accidentes]" caption="Suma de Accidentes" measure="1" displayFolder="" measureGroup="AIR_FI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FIR]" caption="Suma de FIR" measure="1" displayFolder="" measureGroup="AIR_FI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Accidentes 2]" caption="Suma de Accidentes 2" measure="1" displayFolder="" measureGroup="Tabla2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a de Año Fiscal]" caption="Suma de Año Fiscal" measure="1" displayFolder="" measureGroup="AIR_FI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Muertes]" caption="Suma de Muertes" measure="1" displayFolder="" measureGroup="AIR_FI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Horas Trabajadas 2]" caption="Suma de Horas Trabajadas 2" measure="1" displayFolder="" measureGroup="AIR_FI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UG_MINING_METHOD]" caption="Recuento de UG_MINING_METHOD" measure="1" displayFolder="" measureGroup="DimInjur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CURRENT_MINE_TYPE]" caption="Recuento de CURRENT_MINE_TYPE" measure="1" displayFolder="" measureGroup="Min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Fiscal_Year 2]" caption="Suma de Fiscal_Year 2" measure="1" displayFolder="" measureGroup="DimInjure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9">
    <dimension name="Accidents" uniqueName="[Accidents]" caption="Accidents"/>
    <dimension name="AIR_FIR" uniqueName="[AIR_FIR]" caption="AIR_FIR"/>
    <dimension name="Calendar" uniqueName="[Calendar]" caption="Calendar"/>
    <dimension name="DimInjures" uniqueName="[DimInjures]" caption="DimInjures"/>
    <dimension measure="1" name="Measures" uniqueName="[Measures]" caption="Measures"/>
    <dimension name="Mines" uniqueName="[Mines]" caption="Mines"/>
    <dimension name="Number of employee hours  in millions" uniqueName="[Number of employee hours  in millions]" caption="Number of employee hours  in millions"/>
    <dimension name="States" uniqueName="[States]" caption="States"/>
    <dimension name="Tabla2" uniqueName="[Tabla2]" caption="Tabla2"/>
  </dimensions>
  <measureGroups count="8">
    <measureGroup name="Accidents" caption="Accidents"/>
    <measureGroup name="AIR_FIR" caption="AIR_FIR"/>
    <measureGroup name="Calendar" caption="Calendar"/>
    <measureGroup name="DimInjures" caption="DimInjures"/>
    <measureGroup name="Mines" caption="Mines"/>
    <measureGroup name="Number of employee hours  in millions" caption="Number of employee hours  in millions"/>
    <measureGroup name="States" caption="States"/>
    <measureGroup name="Tabla2" caption="Tabla2"/>
  </measureGroups>
  <maps count="15">
    <map measureGroup="0" dimension="0"/>
    <map measureGroup="0" dimension="1"/>
    <map measureGroup="0" dimension="2"/>
    <map measureGroup="0" dimension="3"/>
    <map measureGroup="0" dimension="5"/>
    <map measureGroup="0" dimension="7"/>
    <map measureGroup="1" dimension="1"/>
    <map measureGroup="2" dimension="1"/>
    <map measureGroup="2" dimension="2"/>
    <map measureGroup="3" dimension="3"/>
    <map measureGroup="4" dimension="5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io valenzuela" refreshedDate="46169.857630671293" backgroundQuery="1" createdVersion="8" refreshedVersion="8" minRefreshableVersion="3" recordCount="0" supportSubquery="1" supportAdvancedDrill="1" xr:uid="{5E61D421-C5ED-4F18-A7C3-4974AC1244D1}">
  <cacheSource type="external" connectionId="8"/>
  <cacheFields count="6">
    <cacheField name="[Measures].[Recuento de DOCUMENT_NO 2]" caption="Recuento de DOCUMENT_NO 2" numFmtId="0" hierarchy="91" level="32767"/>
    <cacheField name="[DimInjures].[ACCIDENT_TYPE].[ACCIDENT_TYPE]" caption="ACCIDENT_TYPE" numFmtId="0" hierarchy="35" level="1">
      <sharedItems count="44">
        <s v="Absorption Of Radiations, Caustics, Toxic And Noxious Substances"/>
        <s v="Bodily Reaction, Nec"/>
        <s v="Caught In, Under Or Between A Moving And A Stationary Object"/>
        <s v="Caught In, Under Or Between Collapsing Material Or Buildings"/>
        <s v="Caught In, Under Or Between Nec"/>
        <s v="Caught In, Under Or Between Running Or Meshing Objects"/>
        <s v="Caught In, Under Or Between Two Or More Moving Objects"/>
        <s v="Contact With Cold"/>
        <s v="Contact With Cold Objects Or Substances"/>
        <s v="Contact With Electrical Current"/>
        <s v="Contact With Heat"/>
        <s v="Contact With Hot Objects Or Substances"/>
        <s v="Drowning"/>
        <s v="Fall Down Raise, Shaft Or Manway"/>
        <s v="Fall Down Stairs"/>
        <s v="Fall From Headframe, Derrick Or Tower"/>
        <s v="Fall From Ladders"/>
        <s v="Fall From Machine"/>
        <s v="Fall From Piled Material"/>
        <s v="Fall From Scaffolds, Walkways, Platforms"/>
        <s v="Fall On Save Level, Nec"/>
        <s v="Fall Onto Or Against Objects"/>
        <s v="Fall To Lower Level, Nec"/>
        <s v="Fall To The Walkway Or Working Surface"/>
        <s v="Flash Burns (Electric)"/>
        <s v="Flash Burns (Welding)"/>
        <s v="Ingestion Of Radiations, Caustics, Toxic And Noxious Substances"/>
        <s v="Inhalation Of Radiations, Caustics, Toxic And Noxious Substances"/>
        <s v="Nec"/>
        <s v="No Value Found"/>
        <s v="Over-Exertion In Lifting Objects"/>
        <s v="Over-Exertion In Pulling Or Pushing Objects"/>
        <s v="Over-Exertion In Wielding Or Throwing Objects"/>
        <s v="Over-Exertion Nec"/>
        <s v="Rubbed Or Abraded"/>
        <s v="Struck Against A Moving Object"/>
        <s v="Struck Against Stationary Object"/>
        <s v="Struck By Concussion"/>
        <s v="Struck By Falling Object"/>
        <s v="Struck By Flying Object"/>
        <s v="Struck By Powered Moving Object"/>
        <s v="Struck By Rolling Or Sliding Object"/>
        <s v="Struck By... Nec"/>
        <s v="Unclassified, Insufficient Data"/>
      </sharedItems>
    </cacheField>
    <cacheField name="[DimInjures].[OCCUPATION].[OCCUPATION]" caption="OCCUPATION" numFmtId="0" hierarchy="36" level="1">
      <sharedItems count="201">
        <s v="Apprentice, Trainee"/>
        <s v="Assayer, Geologist, Metallurgist, Engineer, Engineer Management"/>
        <s v="Assistant Mine Foreman, Assistant Mine Manager"/>
        <s v="Auger Helper"/>
        <s v="Auger Operator, Auger Crew Supervisor"/>
        <s v="Backhoe Operator, Trackhoe Operator"/>
        <s v="Backhoe Operator, Trackhoe Operator, Crane Operator"/>
        <s v="Bagging, Package Operator"/>
        <s v="Ball/Rod/Pebble/Hand/Limestone/Dry Mill Operator, Roller Operator"/>
        <s v="Barge/Boat/Dredge/Towbarge/Towboat/Leach Operator, Riverman, Deck Hand"/>
        <s v="Battery Station Operator"/>
        <s v="Belt Cleaner, Picker"/>
        <s v="Belt Foreman, Maintenance Foreman, Maintenance Supervisor"/>
        <s v="Belt Vulcanizer"/>
        <s v="Beltman, Conveyor Man,  Conveyor Belt Worker, Mobile Bridge Carrierman, Feeder Operator, Conveyor Rider"/>
        <s v="Bit Sharpener, Bit Grinder, Grinder"/>
        <s v="Blaster, Shooter, Shotfirer, Explosive Worker, Powder Gang/Monkey"/>
        <s v="Bobcat Operator"/>
        <s v="Boom Operator"/>
        <s v="Boomcat Operator, Stripping Shovel Operator"/>
        <s v="Brakeman, Roperider, Car Runner, Spotterman, Snapper, Trip Rider, Car Rider, Flagman"/>
        <s v="Brattice Man/Worker"/>
        <s v="Building Repair Man, Maintenance"/>
        <s v="Bull Gang Foreman, Labor Foreman, Leadman, Section Foreman, Shift Boss"/>
        <s v="Bulldozer Operator, Universal Operator, Heavy Equipment Operator, Operating Engineer"/>
        <s v="Cage/Cager/Station Attendant"/>
        <s v="Cage/Cager/Station Attendant, Aerial Tram (Outside Only)"/>
        <s v="Car Dropper, Car Shake Out Operator"/>
        <s v="Car Loader"/>
        <s v="Car Trimmer, Car Loader, Bin Puller, Truck Loader"/>
        <s v="Carpenter"/>
        <s v="Cement Worker, Concrete Worker,  Form Man, Mandoseal Man"/>
        <s v="Chainman, Surveyor/Transit Helper"/>
        <s v="Chute Blaster, Rockman, Hang-Up Man, Raise Blaster"/>
        <s v="Cleanup Man, Cleanup Worker"/>
        <s v="Clerk, Timekeeper, Office Worker, Director Of Sales"/>
        <s v="Coal Dump Operator"/>
        <s v="Coal Sampler"/>
        <s v="Coal Strip Operator"/>
        <s v="Coal/Ore Shovel Operator,  Shoveler,  Power Shoveler"/>
        <s v="Continuous Miner Helper, Coal Mole Helper, Bridgeman"/>
        <s v="Continuous Miner Operator, Coal Mole Operator"/>
        <s v="Crane Operator, Mobile Equipment Operator (Meo), Dragline Operator, Dropball Operator, Rigger"/>
        <s v="Crusher Attendant/Operator, Pan Feeder Operator/Worker"/>
        <s v="Cutting Machine Helper, Undercutter Operator Helper"/>
        <s v="Cutting Machine Operator, Ripper, Universal Operator"/>
        <s v="Diamond Drill Operator, Core Driller, Exploration Driller, Longhole Driller, Prospect Driller"/>
        <s v="Discontinued 1/31/2014.  Several Other Codes Cover Scoop Car Operator"/>
        <s v="Dispatcher"/>
        <s v="Draftsman, Surveyor/Transit Work Supervisor"/>
        <s v="Drift Miner"/>
        <s v="Drill Helper"/>
        <s v="Drill Helper, Chuck Tender"/>
        <s v="Drill Operator"/>
        <s v="Driller Operator"/>
        <s v="Driller, Highwall Helper, Highwall Drill Helper"/>
        <s v="Driller, Highwall Operator, Highwall Drill Operator"/>
        <s v="Driver, Jeep Driver, Tractor Operator"/>
        <s v="Dry Screening Plant Operator, Screen House Operator"/>
        <s v="Dryer Operator, Kiln Operator,  Dry Plant Operator,  Fluid Operator, Bed Dryer Operator"/>
        <s v="Education Specialist"/>
        <s v="Electrician Helper"/>
        <s v="Electrician, Lineman"/>
        <s v="Examiner, Fire Boss, Pre-Shift Examiner, Mine Examiner"/>
        <s v="Face Worker-Shaft/Slope Sinking"/>
        <s v="Fan Attendant"/>
        <s v="Fine Coal Plant Operator"/>
        <s v="Fireman - Locomotive, Railroad Clam Operator, Timekeeper, Yard Engine Operator"/>
        <s v="Forklift Operator"/>
        <s v="Front-End Loader Operator"/>
        <s v="Front-End Loader, Scraper-Loader Operator, Pan Operator, Payloader, Scraper Rig Operator"/>
        <s v="Froth Cell Operator, Flotation Mill Operator, Concetrator Operator"/>
        <s v="Gathering Arm Loader Operator,  Loading Machine Operator, Joy Loader Operator"/>
        <s v="Grader Operator"/>
        <s v="Grader Operator, Roadgrader Operator"/>
        <s v="Greaser, Grease Man, Oiler, Lube Man, Dragline Oiler"/>
        <s v="Grizzly Worker, Grizzly Tender, Grizzlyman, Chute Puller, Chute Tapper"/>
        <s v="Ground Controller"/>
        <s v="Groundman, Yardman"/>
        <s v="Hammer Mill Operator, Breaker Mill Operator, Jaw Mill Operator"/>
        <s v="Hand Loader, Hand Trammer"/>
        <s v="Hand Scaler"/>
        <s v="Hand Trammer"/>
        <s v="Hangup Worker, Chute Blaster"/>
        <s v="Haul/Off Road/Coal/Ore/Pit/Quarry/Rock/Rubber Tire Truck Driver, Transportation Truck Driver"/>
        <s v="Headgate Operator"/>
        <s v="Hoist Operator Helper"/>
        <s v="Hoistman, Hoist Operator"/>
        <s v="Hydrate Plant Operator"/>
        <s v="Inspector"/>
        <s v="Jackhammer Operator, Chiphammer Operator"/>
        <s v="Janitor"/>
        <s v="Jumbo Percussion Drill Operator"/>
        <s v="Lab Technician"/>
        <s v="Laborer, Blacksmith, Bull Gang, Parts Runner, Roustabout, Pick-Up Man, Pitman"/>
        <s v="Laborer, Bull Gang,  Parts Runner, Roustabout, Roof Trimmer/Scaler"/>
        <s v="Laborer, Bull Gang, Faceman, Parts Runner, Roustabout, Roof Trimmer/Scaler"/>
        <s v="Lampman, Lamp Person"/>
        <s v="Leaching Operator"/>
        <s v="Ledgeman/Hand, Quarry Man"/>
        <s v="Loader Head Operator, Roscoe Operator"/>
        <s v="Loading Machine/Gather Arm Loader Helper"/>
        <s v="Longwall Operator, Chock Operator, Shear Operator, Plow Operator"/>
        <s v="Lw Propman, Propman Helper, Move Crew If Lw, Move-Up Man, Jacksetter, Advanceman Lw Helper"/>
        <s v="Machinist"/>
        <s v="Maintenance Man, Mechanic,  Repair/Serviceman, Boilermaker, Fueler, Tire Tech, Field Service Tech"/>
        <s v="Mason"/>
        <s v="Master Electrician"/>
        <s v="Master Mechanic, Foreman, Supervisor"/>
        <s v="Mechanic Helper"/>
        <s v="Mechanical  Scaling Worker"/>
        <s v="Mine Manager, Mine Foreman, Mine Owner"/>
        <s v="Mine Safety Instructor"/>
        <s v="Miner, Nec"/>
        <s v="Miner, Prospector, Nec"/>
        <s v="Mineral Industrial Safety Officer"/>
        <s v="Motorman, Motor Person, Swamper, Switchman, Locomotive Operator"/>
        <s v="Mucking Machine Operator"/>
        <s v="No Value Found"/>
        <s v="Outside Foreman, Leadman"/>
        <s v="Painter"/>
        <s v="Pelletizing Operator"/>
        <s v="Plumber, Pipefitter, Millwright"/>
        <s v="Power Shovel Operator"/>
        <s v="Prep Plant Foreman, Supervisor, Mill Plant Supervisor, Kiln Supervisor"/>
        <s v="Pumper"/>
        <s v="Quality Control Technician, Laboratory Technician, Laboratory Assistant"/>
        <s v="Raise Borer Operator"/>
        <s v="Raise Miner"/>
        <s v="Ramcar Operator"/>
        <s v="Refinery Worker"/>
        <s v="Refuse Truck Driver, Backfill Truck Driver, Stock Pile Truck Driver"/>
        <s v="Rock Driller"/>
        <s v="Rock Duster"/>
        <s v="Rodman, Surveyor/Transit Helper"/>
        <s v="Roof Bolter (Mounted) (Return Side)"/>
        <s v="Roof Bolter Helper, Rock Bolter Helper, Pinner Helper"/>
        <s v="Roof Bolter, Rock Bolter,  Pinner, Mobile Roof Support Operator (Mrs)"/>
        <s v="Rotary Bucket Excavator Operator"/>
        <s v="Rotary Drill Operator (Electric/Hydraulic)"/>
        <s v="Rotary Dump Operator, Car Dump Operator"/>
        <s v="Safety Director"/>
        <s v="Safety Representative"/>
        <s v="Sandfiller (Dry)"/>
        <s v="Sandfiller (Wet), Slurry Operator"/>
        <s v="Scalper-Screen Operator"/>
        <s v="Scoop Car/Scooptram Operator, Load/Haul/Dump (Lhd) Operator, Teletram Operator"/>
        <s v="Scoop Tram Operator, Load/Haul/Dump Operator"/>
        <s v="Scraper-Loader Operator"/>
        <s v="Section Foreman, Bullgang Foreman, Labor Foreman, Leadman, Shift Boss"/>
        <s v="Security Guard, Watchman"/>
        <s v="Self-Propelled Compactor Operator"/>
        <s v="Shaft Repair, Skip Tender, Station Tender"/>
        <s v="Shaftcrew, Shaft Repair, Skip Tender, Station Tender"/>
        <s v="Shopman"/>
        <s v="Shopman Repair Cars, Mechanic"/>
        <s v="Shotcrete, Gunite Worker"/>
        <s v="Shotfirer Helper, Explosives Helper"/>
        <s v="Shuttle Car Operator, Mantrip Operator, Ramcar Operator, Rail Runner, Buggy Operator"/>
        <s v="Silo Operator, Bin Puller, Truck Loader"/>
        <s v="Skip Tender, Station Tender"/>
        <s v="Slusher Operator"/>
        <s v="Stall Driver"/>
        <s v="Steel Worker, Iron Metal Worker, Iron Worker"/>
        <s v="Stone Finishing And Sizing Personnel, Stone/Rock Cut/Polish/Saw Operator, Splitter, Cutter, Trimmer"/>
        <s v="Stoper Miner"/>
        <s v="Stopping Builder, Ventilation Man, Mason Man, Overcast"/>
        <s v="Superintendent"/>
        <s v="Supply Man, Nipper"/>
        <s v="Supply Man, Supply Worker, Nipper"/>
        <s v="Supplyman"/>
        <s v="Sweeper Operator"/>
        <s v="Tailgate Operator"/>
        <s v="Timberman"/>
        <s v="Tipple/Top Lander/Skip Dumper Operator, Binman, Topman"/>
        <s v="Track Foreman, Section Foreman, Labor Foreman, Leadman, Shift Boss"/>
        <s v="Trackman, Track Worker, Track Gang"/>
        <s v="Tractor Operator"/>
        <s v="Training Specialist"/>
        <s v="Transit Man, Surveyor/Transit Worker"/>
        <s v="Trip Rider, Swamper"/>
        <s v="Truck Driver"/>
        <s v="Underground Transportation Trainee"/>
        <s v="Union Representative"/>
        <s v="Utility Man, Errand Boy, Service Truck Operator"/>
        <s v="Utility Man, Shift Tech, Service/Dump Truck Operator"/>
        <s v="Vacuum Filter Operator, Flotation Mill/Concentrator Operator, Flotation Plant Operator"/>
        <s v="Ventilation Worker"/>
        <s v="Wagon Drill Operator, Air-Track Driller, Carriage Mounted Drill Operator"/>
        <s v="Warehouse, Supply Handler"/>
        <s v="Warehouseman, Bagger, Palletizer/Stacker, Store Keeper, Packager, Fabricator, Cleaning Plant Operator"/>
        <s v="Washer Operator, Sizing Operator"/>
        <s v="Water Circuit Operator, Slurry Operator, Mix Operator, Pump Operator Worker"/>
        <s v="Water Line Man"/>
        <s v="Water Truck Operator"/>
        <s v="Waterboy"/>
        <s v="Weighman, Scale Person"/>
        <s v="Welder"/>
        <s v="Welder (Non-Shop)"/>
        <s v="Welder (Shop)"/>
        <s v="Wireman, Communications Man"/>
      </sharedItems>
    </cacheField>
    <cacheField name="[DimInjures].[ACTIVITY].[ACTIVITY]" caption="ACTIVITY" numFmtId="0" hierarchy="37" level="1">
      <sharedItems count="100">
        <s v="Accident Recovery"/>
        <s v="Advance Roof Support-Longwall"/>
        <s v="Assault And Battery, Murder"/>
        <s v="Auger (Surface)"/>
        <s v="Auger (Ug)"/>
        <s v="Bar Down, Includes Scaling"/>
        <s v="Barge, Boat, Dredge"/>
        <s v="Blasting, Shoot Coal"/>
        <s v="Block Or Chock Mine Cars"/>
        <s v="Blow Gun, Airlance"/>
        <s v="Brush Floor: Remove Rock"/>
        <s v="Bulldozer"/>
        <s v="Caging, Operate Elevator"/>
        <s v="Cement Work, Gunite Crew"/>
        <s v="Change House, Bathing"/>
        <s v="Chute, Pull Or Free"/>
        <s v="Clean Up - Ug Only"/>
        <s v="Climb In Piled Material"/>
        <s v="Climb In Raise, Shaft, Manway"/>
        <s v="Climb Scaffolds, Ladders"/>
        <s v="Continuous Miner"/>
        <s v="Conveyor Belt"/>
        <s v="Couple Or Uncouple Mine Car"/>
        <s v="Crawling, Kneeling"/>
        <s v="Cross Over (Conveyor)"/>
        <s v="Crusher, Breaker"/>
        <s v="Cutting Machine"/>
        <s v="Double Jack"/>
        <s v="Drill Face, Rib, Side, Down"/>
        <s v="Electrical Maintenance"/>
        <s v="Enter/Work In Bins, Silos"/>
        <s v="Environmental Tests Or Checks"/>
        <s v="Escaping A Hazard"/>
        <s v="Fork Lift"/>
        <s v="Front-End Loader"/>
        <s v="Getting On Or Off Equipment"/>
        <s v="Grader"/>
        <s v="Grinding"/>
        <s v="Hand Load, Hand Shoveling"/>
        <s v="Hand Tools (Not Powered)"/>
        <s v="Hand Tools (Powered)"/>
        <s v="Handling Coal, Rock, Ore"/>
        <s v="Handling Explosives"/>
        <s v="Handling Supplies Or Material"/>
        <s v="Handling Timber"/>
        <s v="Hang Or Reposition Tubing"/>
        <s v="Haulage Or Dump Truck"/>
        <s v="Hoist"/>
        <s v="Horseplay"/>
        <s v="Idle"/>
        <s v="Impactor"/>
        <s v="Inspect Equipment Or Mine"/>
        <s v="Jitney"/>
        <s v="Lay Or Repair Railroad Track"/>
        <s v="Load-Haul-Dump (Ug)"/>
        <s v="Loading Machine"/>
        <s v="Locomotive"/>
        <s v="Longwall, Shear, Plow"/>
        <s v="Machine Maintenance"/>
        <s v="Mantrip"/>
        <s v="Mill Equipment"/>
        <s v="Move Non-Self-Propelled Equip"/>
        <s v="Move Power Cable"/>
        <s v="Mucking Machine"/>
        <s v="No Value Found"/>
        <s v="Observe Operations"/>
        <s v="Office And Lab Work, Clerical"/>
        <s v="Other, Nec"/>
        <s v="Power Shovel, Dragline"/>
        <s v="Remove/Position Hydraulic Jack"/>
        <s v="Rerail Equipment, Sprag"/>
        <s v="Ride Equipment"/>
        <s v="Rock Dust Machine"/>
        <s v="Roof Bolter, Drilling"/>
        <s v="Roof Bolter, Inserting Bolt"/>
        <s v="Roof Bolter, Nec"/>
        <s v="Roof Bolter, Tramming"/>
        <s v="Sand Fill"/>
        <s v="Scraper, Pan Scraper"/>
        <s v="Set Or Remove Brattice"/>
        <s v="Set, Remove, Relocate Props"/>
        <s v="Shortwall"/>
        <s v="Shuttle Car, Ram Car, Buggy"/>
        <s v="Slusher"/>
        <s v="Spot Rail Cars, Trip Riding"/>
        <s v="Supervise"/>
        <s v="Surface Construction, Nec"/>
        <s v="Surface Equipment, Nec"/>
        <s v="Timbering, Build Cribs"/>
        <s v="Travel"/>
        <s v="Underground Equipment, Nec"/>
        <s v="Unknown"/>
        <s v="Utility Truck, Water Trucks"/>
        <s v="Ventilation Maintenance"/>
        <s v="Walking, Running"/>
        <s v="Welding Or Cutting"/>
        <s v="Wet Down Working Place"/>
        <s v="Working With Chemicals"/>
        <s v="Working With Noxious Materials"/>
        <s v="Working With Solvents"/>
      </sharedItems>
    </cacheField>
    <cacheField name="[DimInjures].[INJ_BODY_PART].[INJ_BODY_PART]" caption="INJ_BODY_PART" numFmtId="0" hierarchy="40" level="1">
      <sharedItems count="14">
        <s v="Back (Muscles/Spine/S-Cord/Tailbone)"/>
        <s v="Finger(S)/Thumb"/>
        <s v="Knee/Patella"/>
        <s v="Multiple Parts (More Than One Major)"/>
        <s v="Shoulders (Collarbone/Clavicle/Scapula)"/>
        <s v="Body Systems" u="1"/>
        <s v="Chest (Ribs/Breast Bone/Chest Orgns)" u="1"/>
        <s v="Head,Nec" u="1"/>
        <s v="Trunk, Multiple Parts" u="1"/>
        <s v="Hand (Not Wrist Or Fingers)" u="1"/>
        <s v="Abdomen/Internal Organs" u="1"/>
        <s v="Hips (Pelvis/Organs/Kidneys/Buttocks)" u="1"/>
        <s v="Lower Leg/Tibia/Fibula" u="1"/>
        <s v="Toe(S)/Phalanges" u="1"/>
      </sharedItems>
    </cacheField>
    <cacheField name="[DimInjures].[DEGREE_INJURY].[DEGREE_INJURY]" caption="DEGREE_INJURY" numFmtId="0" hierarchy="31" level="1">
      <sharedItems containsSemiMixedTypes="0" containsNonDate="0" containsString="0"/>
    </cacheField>
  </cacheFields>
  <cacheHierarchies count="107">
    <cacheHierarchy uniqueName="[Accidents].[MINE_ID]" caption="MINE_ID" attribute="1" defaultMemberUniqueName="[Accidents].[MINE_ID].[All]" allUniqueName="[Accidents].[MINE_ID].[All]" dimensionUniqueName="[Accidents]" displayFolder="" count="0" memberValueDatatype="130" unbalanced="0"/>
    <cacheHierarchy uniqueName="[Accidents].[DOCUMENT_NO]" caption="DOCUMENT_NO" attribute="1" defaultMemberUniqueName="[Accidents].[DOCUMENT_NO].[All]" allUniqueName="[Accidents].[DOCUMENT_NO].[All]" dimensionUniqueName="[Accidents]" displayFolder="" count="0" memberValueDatatype="130" unbalanced="0"/>
    <cacheHierarchy uniqueName="[Accidents].[TOT_EXPER]" caption="TOT_EXPER" attribute="1" defaultMemberUniqueName="[Accidents].[TOT_EXPER].[All]" allUniqueName="[Accidents].[TOT_EXPER].[All]" dimensionUniqueName="[Accidents]" displayFolder="" count="0" memberValueDatatype="5" unbalanced="0"/>
    <cacheHierarchy uniqueName="[Accidents].[MINE_EXPER]" caption="MINE_EXPER" attribute="1" defaultMemberUniqueName="[Accidents].[MINE_EXPER].[All]" allUniqueName="[Accidents].[MINE_EXPER].[All]" dimensionUniqueName="[Accidents]" displayFolder="" count="0" memberValueDatatype="5" unbalanced="0"/>
    <cacheHierarchy uniqueName="[Accidents].[JOB_EXPER]" caption="JOB_EXPER" attribute="1" defaultMemberUniqueName="[Accidents].[JOB_EXPER].[All]" allUniqueName="[Accidents].[JOB_EXPER].[All]" dimensionUniqueName="[Accidents]" displayFolder="" count="0" memberValueDatatype="5" unbalanced="0"/>
    <cacheHierarchy uniqueName="[Accidents].[SCHEDULE_CHARGE]" caption="SCHEDULE_CHARGE" attribute="1" defaultMemberUniqueName="[Accidents].[SCHEDULE_CHARGE].[All]" allUniqueName="[Accidents].[SCHEDULE_CHARGE].[All]" dimensionUniqueName="[Accidents]" displayFolder="" count="0" memberValueDatatype="20" unbalanced="0"/>
    <cacheHierarchy uniqueName="[Accidents].[DAYS_RESTRICT]" caption="DAYS_RESTRICT" attribute="1" defaultMemberUniqueName="[Accidents].[DAYS_RESTRICT].[All]" allUniqueName="[Accidents].[DAYS_RESTRICT].[All]" dimensionUniqueName="[Accidents]" displayFolder="" count="0" memberValueDatatype="20" unbalanced="0"/>
    <cacheHierarchy uniqueName="[Accidents].[DAYS_LOST]" caption="DAYS_LOST" attribute="1" defaultMemberUniqueName="[Accidents].[DAYS_LOST].[All]" allUniqueName="[Accidents].[DAYS_LOST].[All]" dimensionUniqueName="[Accidents]" displayFolder="" count="0" memberValueDatatype="20" unbalanced="0"/>
    <cacheHierarchy uniqueName="[Accidents].[FISCAL_YEAR]" caption="FISCAL_YEAR" attribute="1" defaultMemberUniqueName="[Accidents].[FISCAL_YEAR].[All]" allUniqueName="[Accidents].[FISCAL_YEAR].[All]" dimensionUniqueName="[Accidents]" displayFolder="" count="0" memberValueDatatype="20" unbalanced="0"/>
    <cacheHierarchy uniqueName="[Accidents].[DATE]" caption="DATE" attribute="1" time="1" defaultMemberUniqueName="[Accidents].[DATE].[All]" allUniqueName="[Accidents].[DATE].[All]" dimensionUniqueName="[Accidents]" displayFolder="" count="0" memberValueDatatype="7" unbalanced="0"/>
    <cacheHierarchy uniqueName="[Accidents].[Experiencia]" caption="Experiencia" attribute="1" defaultMemberUniqueName="[Accidents].[Experiencia].[All]" allUniqueName="[Accidents].[Experiencia].[All]" dimensionUniqueName="[Accidents]" displayFolder="" count="0" memberValueDatatype="130" unbalanced="0"/>
    <cacheHierarchy uniqueName="[Accidents].[DATE (año)]" caption="DATE (año)" attribute="1" defaultMemberUniqueName="[Accidents].[DATE (año)].[All]" allUniqueName="[Accidents].[DATE (año)].[All]" dimensionUniqueName="[Accidents]" displayFolder="" count="0" memberValueDatatype="130" unbalanced="0"/>
    <cacheHierarchy uniqueName="[Accidents].[DATE (trimestre)]" caption="DATE (trimestre)" attribute="1" defaultMemberUniqueName="[Accidents].[DATE (trimestre)].[All]" allUniqueName="[Accidents].[DATE (trimestre)].[All]" dimensionUniqueName="[Accidents]" displayFolder="" count="0" memberValueDatatype="130" unbalanced="0"/>
    <cacheHierarchy uniqueName="[Accidents].[DATE (mes)]" caption="DATE (mes)" attribute="1" defaultMemberUniqueName="[Accidents].[DATE (mes)].[All]" allUniqueName="[Accidents].[DATE (mes)].[All]" dimensionUniqueName="[Accidents]" displayFolder="" count="0" memberValueDatatype="130" unbalanced="0"/>
    <cacheHierarchy uniqueName="[AIR_FIR].[Año Fiscal]" caption="Año Fiscal" attribute="1" defaultMemberUniqueName="[AIR_FIR].[Año Fiscal].[All]" allUniqueName="[AIR_FIR].[Año Fiscal].[All]" dimensionUniqueName="[AIR_FIR]" displayFolder="" count="0" memberValueDatatype="20" unbalanced="0"/>
    <cacheHierarchy uniqueName="[AIR_FIR].[Muertes]" caption="Muertes" attribute="1" defaultMemberUniqueName="[AIR_FIR].[Muertes].[All]" allUniqueName="[AIR_FIR].[Muertes].[All]" dimensionUniqueName="[AIR_FIR]" displayFolder="" count="0" memberValueDatatype="20" unbalanced="0"/>
    <cacheHierarchy uniqueName="[AIR_FIR].[Horas Trabajadas]" caption="Horas Trabajadas" attribute="1" defaultMemberUniqueName="[AIR_FIR].[Horas Trabajadas].[All]" allUniqueName="[AIR_FIR].[Horas Trabajadas].[All]" dimensionUniqueName="[AIR_FIR]" displayFolder="" count="0" memberValueDatatype="20" unbalanced="0"/>
    <cacheHierarchy uniqueName="[AIR_FIR].[FIR]" caption="FIR" attribute="1" defaultMemberUniqueName="[AIR_FIR].[FIR].[All]" allUniqueName="[AIR_FIR].[FIR].[All]" dimensionUniqueName="[AIR_FIR]" displayFolder="" count="0" memberValueDatatype="5" unbalanced="0"/>
    <cacheHierarchy uniqueName="[AIR_FIR].[Accidentes]" caption="Accidentes" attribute="1" defaultMemberUniqueName="[AIR_FIR].[Accidentes].[All]" allUniqueName="[AIR_FIR].[Accidentes].[All]" dimensionUniqueName="[AIR_FIR]" displayFolder="" count="0" memberValueDatatype="20" unbalanced="0"/>
    <cacheHierarchy uniqueName="[AIR_FIR].[AIR]" caption="AIR" attribute="1" defaultMemberUniqueName="[AIR_FIR].[AIR].[All]" allUniqueName="[AIR_FIR].[AIR].[All]" dimensionUniqueName="[AIR_FIR]" displayFolder="" count="0" memberValueDatatype="5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Year Fiscal]" caption="Year Fiscal" attribute="1" time="1" defaultMemberUniqueName="[Calendar].[Year Fiscal].[All]" allUniqueName="[Calendar].[Year Fiscal].[All]" dimensionUniqueName="[Calendar]" displayFolder="" count="0" memberValueDatatype="20" unbalanced="0"/>
    <cacheHierarchy uniqueName="[DimInjures].[DOCUMENT_NO]" caption="DOCUMENT_NO" attribute="1" defaultMemberUniqueName="[DimInjures].[DOCUMENT_NO].[All]" allUniqueName="[DimInjures].[DOCUMENT_NO].[All]" dimensionUniqueName="[DimInjures]" displayFolder="" count="0" memberValueDatatype="130" unbalanced="0"/>
    <cacheHierarchy uniqueName="[DimInjures].[SUBUNIT]" caption="SUBUNIT" attribute="1" defaultMemberUniqueName="[DimInjures].[SUBUNIT].[All]" allUniqueName="[DimInjures].[SUBUNIT].[All]" dimensionUniqueName="[DimInjures]" displayFolder="" count="0" memberValueDatatype="130" unbalanced="0"/>
    <cacheHierarchy uniqueName="[DimInjures].[DEGREE_INJURY]" caption="DEGREE_INJURY" attribute="1" defaultMemberUniqueName="[DimInjures].[DEGREE_INJURY].[All]" allUniqueName="[DimInjures].[DEGREE_INJURY].[All]" dimensionUniqueName="[DimInjures]" displayFolder="" count="2" memberValueDatatype="130" unbalanced="0">
      <fieldsUsage count="2">
        <fieldUsage x="-1"/>
        <fieldUsage x="5"/>
      </fieldsUsage>
    </cacheHierarchy>
    <cacheHierarchy uniqueName="[DimInjures].[UG_LOCATION]" caption="UG_LOCATION" attribute="1" defaultMemberUniqueName="[DimInjures].[UG_LOCATION].[All]" allUniqueName="[DimInjures].[UG_LOCATION].[All]" dimensionUniqueName="[DimInjures]" displayFolder="" count="0" memberValueDatatype="130" unbalanced="0"/>
    <cacheHierarchy uniqueName="[DimInjures].[UG_MINING_METHOD]" caption="UG_MINING_METHOD" attribute="1" defaultMemberUniqueName="[DimInjures].[UG_MINING_METHOD].[All]" allUniqueName="[DimInjures].[UG_MINING_METHOD].[All]" dimensionUniqueName="[DimInjures]" displayFolder="" count="0" memberValueDatatype="130" unbalanced="0"/>
    <cacheHierarchy uniqueName="[DimInjures].[CLASSIFICATION]" caption="CLASSIFICATION" attribute="1" defaultMemberUniqueName="[DimInjures].[CLASSIFICATION].[All]" allUniqueName="[DimInjures].[CLASSIFICATION].[All]" dimensionUniqueName="[DimInjures]" displayFolder="" count="0" memberValueDatatype="130" unbalanced="0"/>
    <cacheHierarchy uniqueName="[DimInjures].[ACCIDENT_TYPE]" caption="ACCIDENT_TYPE" attribute="1" defaultMemberUniqueName="[DimInjures].[ACCIDENT_TYPE].[All]" allUniqueName="[DimInjures].[ACCIDENT_TYPE].[All]" dimensionUniqueName="[DimInjures]" displayFolder="" count="2" memberValueDatatype="130" unbalanced="0">
      <fieldsUsage count="2">
        <fieldUsage x="-1"/>
        <fieldUsage x="1"/>
      </fieldsUsage>
    </cacheHierarchy>
    <cacheHierarchy uniqueName="[DimInjures].[OCCUPATION]" caption="OCCUPATION" attribute="1" defaultMemberUniqueName="[DimInjures].[OCCUPATION].[All]" allUniqueName="[DimInjures].[OCCUPATION].[All]" dimensionUniqueName="[DimInjures]" displayFolder="" count="2" memberValueDatatype="130" unbalanced="0">
      <fieldsUsage count="2">
        <fieldUsage x="-1"/>
        <fieldUsage x="2"/>
      </fieldsUsage>
    </cacheHierarchy>
    <cacheHierarchy uniqueName="[DimInjures].[ACTIVITY]" caption="ACTIVITY" attribute="1" defaultMemberUniqueName="[DimInjures].[ACTIVITY].[All]" allUniqueName="[DimInjures].[ACTIVITY].[All]" dimensionUniqueName="[DimInjures]" displayFolder="" count="2" memberValueDatatype="130" unbalanced="0">
      <fieldsUsage count="2">
        <fieldUsage x="-1"/>
        <fieldUsage x="3"/>
      </fieldsUsage>
    </cacheHierarchy>
    <cacheHierarchy uniqueName="[DimInjures].[INJURY_SOURCE]" caption="INJURY_SOURCE" attribute="1" defaultMemberUniqueName="[DimInjures].[INJURY_SOURCE].[All]" allUniqueName="[DimInjures].[INJURY_SOURCE].[All]" dimensionUniqueName="[DimInjures]" displayFolder="" count="0" memberValueDatatype="130" unbalanced="0"/>
    <cacheHierarchy uniqueName="[DimInjures].[NATURE_INJURY]" caption="NATURE_INJURY" attribute="1" defaultMemberUniqueName="[DimInjures].[NATURE_INJURY].[All]" allUniqueName="[DimInjures].[NATURE_INJURY].[All]" dimensionUniqueName="[DimInjures]" displayFolder="" count="0" memberValueDatatype="130" unbalanced="0"/>
    <cacheHierarchy uniqueName="[DimInjures].[INJ_BODY_PART]" caption="INJ_BODY_PART" attribute="1" defaultMemberUniqueName="[DimInjures].[INJ_BODY_PART].[All]" allUniqueName="[DimInjures].[INJ_BODY_PART].[All]" dimensionUniqueName="[DimInjures]" displayFolder="" count="2" memberValueDatatype="130" unbalanced="0">
      <fieldsUsage count="2">
        <fieldUsage x="-1"/>
        <fieldUsage x="4"/>
      </fieldsUsage>
    </cacheHierarchy>
    <cacheHierarchy uniqueName="[DimInjures].[DATE]" caption="DATE" attribute="1" time="1" defaultMemberUniqueName="[DimInjures].[DATE].[All]" allUniqueName="[DimInjures].[DATE].[All]" dimensionUniqueName="[DimInjures]" displayFolder="" count="0" memberValueDatatype="7" unbalanced="0"/>
    <cacheHierarchy uniqueName="[DimInjures].[DATE_YEAR]" caption="DATE_YEAR" attribute="1" defaultMemberUniqueName="[DimInjures].[DATE_YEAR].[All]" allUniqueName="[DimInjures].[DATE_YEAR].[All]" dimensionUniqueName="[DimInjures]" displayFolder="" count="0" memberValueDatatype="130" unbalanced="0"/>
    <cacheHierarchy uniqueName="[DimInjures].[Fiscal_Year]" caption="Fiscal_Year" attribute="1" defaultMemberUniqueName="[DimInjures].[Fiscal_Year].[All]" allUniqueName="[DimInjures].[Fiscal_Year].[All]" dimensionUniqueName="[DimInjures]" displayFolder="" count="2" memberValueDatatype="20" unbalanced="0"/>
    <cacheHierarchy uniqueName="[Mines].[MINE_ID]" caption="MINE_ID" attribute="1" defaultMemberUniqueName="[Mines].[MINE_ID].[All]" allUniqueName="[Mines].[MINE_ID].[All]" dimensionUniqueName="[Mines]" displayFolder="" count="0" memberValueDatatype="130" unbalanced="0"/>
    <cacheHierarchy uniqueName="[Mines].[CURRENT_MINE_NAME]" caption="CURRENT_MINE_NAME" attribute="1" defaultMemberUniqueName="[Mines].[CURRENT_MINE_NAME].[All]" allUniqueName="[Mines].[CURRENT_MINE_NAME].[All]" dimensionUniqueName="[Mines]" displayFolder="" count="0" memberValueDatatype="130" unbalanced="0"/>
    <cacheHierarchy uniqueName="[Mines].[COAL_METAL_IND]" caption="COAL_METAL_IND" attribute="1" defaultMemberUniqueName="[Mines].[COAL_METAL_IND].[All]" allUniqueName="[Mines].[COAL_METAL_IND].[All]" dimensionUniqueName="[Mines]" displayFolder="" count="0" memberValueDatatype="130" unbalanced="0"/>
    <cacheHierarchy uniqueName="[Mines].[CURRENT_MINE_TYPE]" caption="CURRENT_MINE_TYPE" attribute="1" defaultMemberUniqueName="[Mines].[CURRENT_MINE_TYPE].[All]" allUniqueName="[Mines].[CURRENT_MINE_TYPE].[All]" dimensionUniqueName="[Mines]" displayFolder="" count="0" memberValueDatatype="130" unbalanced="0"/>
    <cacheHierarchy uniqueName="[Mines].[CURRENT_MINE_STATUS]" caption="CURRENT_MINE_STATUS" attribute="1" defaultMemberUniqueName="[Mines].[CURRENT_MINE_STATUS].[All]" allUniqueName="[Mines].[CURRENT_MINE_STATUS].[All]" dimensionUniqueName="[Mines]" displayFolder="" count="0" memberValueDatatype="130" unbalanced="0"/>
    <cacheHierarchy uniqueName="[Mines].[STATE]" caption="STATE" attribute="1" defaultMemberUniqueName="[Mines].[STATE].[All]" allUniqueName="[Mines].[STATE].[All]" dimensionUniqueName="[Mines]" displayFolder="" count="0" memberValueDatatype="130" unbalanced="0"/>
    <cacheHierarchy uniqueName="[Mines].[COMPANY_TYPE]" caption="COMPANY_TYPE" attribute="1" defaultMemberUniqueName="[Mines].[COMPANY_TYPE].[All]" allUniqueName="[Mines].[COMPANY_TYPE].[All]" dimensionUniqueName="[Mines]" displayFolder="" count="0" memberValueDatatype="130" unbalanced="0"/>
    <cacheHierarchy uniqueName="[Mines].[PRIMARY_SIC]" caption="PRIMARY_SIC" attribute="1" defaultMemberUniqueName="[Mines].[PRIMARY_SIC].[All]" allUniqueName="[Mines].[PRIMARY_SIC].[All]" dimensionUniqueName="[Mines]" displayFolder="" count="0" memberValueDatatype="130" unbalanced="0"/>
    <cacheHierarchy uniqueName="[Mines].[PRIMARY_CANVASS]" caption="PRIMARY_CANVASS" attribute="1" defaultMemberUniqueName="[Mines].[PRIMARY_CANVASS].[All]" allUniqueName="[Mines].[PRIMARY_CANVASS].[All]" dimensionUniqueName="[Mines]" displayFolder="" count="2" memberValueDatatype="130" unbalanced="0"/>
    <cacheHierarchy uniqueName="[Mines].[NO_EMPLOYEES]" caption="NO_EMPLOYEES" attribute="1" defaultMemberUniqueName="[Mines].[NO_EMPLOYEES].[All]" allUniqueName="[Mines].[NO_EMPLOYEES].[All]" dimensionUniqueName="[Mines]" displayFolder="" count="0" memberValueDatatype="20" unbalanced="0"/>
    <cacheHierarchy uniqueName="[Mines].[LONGITUDE]" caption="LONGITUDE" attribute="1" defaultMemberUniqueName="[Mines].[LONGITUDE].[All]" allUniqueName="[Mines].[LONGITUDE].[All]" dimensionUniqueName="[Mines]" displayFolder="" count="0" memberValueDatatype="5" unbalanced="0"/>
    <cacheHierarchy uniqueName="[Mines].[LATITUDE]" caption="LATITUDE" attribute="1" defaultMemberUniqueName="[Mines].[LATITUDE].[All]" allUniqueName="[Mines].[LATITUDE].[All]" dimensionUniqueName="[Mines]" displayFolder="" count="0" memberValueDatatype="5" unbalanced="0"/>
    <cacheHierarchy uniqueName="[Number of employee hours  in millions].[Sector]" caption="Sector" attribute="1" defaultMemberUniqueName="[Number of employee hours  in millions].[Sector].[All]" allUniqueName="[Number of employee hours  in millions].[Sector].[All]" dimensionUniqueName="[Number of employee hours  in millions]" displayFolder="" count="0" memberValueDatatype="130" unbalanced="0"/>
    <cacheHierarchy uniqueName="[Number of employee hours  in millions].[Year_Fiscal]" caption="Year_Fiscal" attribute="1" defaultMemberUniqueName="[Number of employee hours  in millions].[Year_Fiscal].[All]" allUniqueName="[Number of employee hours  in millions].[Year_Fiscal].[All]" dimensionUniqueName="[Number of employee hours  in millions]" displayFolder="" count="0" memberValueDatatype="20" unbalanced="0"/>
    <cacheHierarchy uniqueName="[Number of employee hours  in millions].[Horas trabajadas(Mill.)]" caption="Horas trabajadas(Mill.)" attribute="1" defaultMemberUniqueName="[Number of employee hours  in millions].[Horas trabajadas(Mill.)].[All]" allUniqueName="[Number of employee hours  in millions].[Horas trabajadas(Mill.)].[All]" dimensionUniqueName="[Number of employee hours  in millions]" displayFolder="" count="0" memberValueDatatype="5" unbalanced="0"/>
    <cacheHierarchy uniqueName="[Number of employee hours  in millions].[Horas trabajadas]" caption="Horas trabajadas" attribute="1" defaultMemberUniqueName="[Number of employee hours  in millions].[Horas trabajadas].[All]" allUniqueName="[Number of employee hours  in millions].[Horas trabajadas].[All]" dimensionUniqueName="[Number of employee hours  in millions]" displayFolder="" count="0" memberValueDatatype="20" unbalanced="0"/>
    <cacheHierarchy uniqueName="[States].[States_ID]" caption="States_ID" attribute="1" defaultMemberUniqueName="[States].[States_ID].[All]" allUniqueName="[States].[States_ID].[All]" dimensionUniqueName="[States]" displayFolder="" count="0" memberValueDatatype="130" unbalanced="0"/>
    <cacheHierarchy uniqueName="[States].[STATES_NAME]" caption="STATES_NAME" attribute="1" defaultMemberUniqueName="[States].[STATES_NAME].[All]" allUniqueName="[States].[STATES_NAME].[All]" dimensionUniqueName="[States]" displayFolder="" count="0" memberValueDatatype="130" unbalanced="0"/>
    <cacheHierarchy uniqueName="[States].[STATES_AB]" caption="STATES_AB" attribute="1" defaultMemberUniqueName="[States].[STATES_AB].[All]" allUniqueName="[States].[STATES_AB].[All]" dimensionUniqueName="[States]" displayFolder="" count="0" memberValueDatatype="130" unbalanced="0"/>
    <cacheHierarchy uniqueName="[States].[STATES_CATEGORY]" caption="STATES_CATEGORY" attribute="1" defaultMemberUniqueName="[States].[STATES_CATEGORY].[All]" allUniqueName="[States].[STATES_CATEGORY].[All]" dimensionUniqueName="[States]" displayFolder="" count="0" memberValueDatatype="130" unbalanced="0"/>
    <cacheHierarchy uniqueName="[Tabla2].[Estados]" caption="Estados" attribute="1" defaultMemberUniqueName="[Tabla2].[Estados].[All]" allUniqueName="[Tabla2].[Estados].[All]" dimensionUniqueName="[Tabla2]" displayFolder="" count="0" memberValueDatatype="130" unbalanced="0"/>
    <cacheHierarchy uniqueName="[Tabla2].[Accidentes]" caption="Accidentes" attribute="1" defaultMemberUniqueName="[Tabla2].[Accidentes].[All]" allUniqueName="[Tabla2].[Accidentes].[All]" dimensionUniqueName="[Tabla2]" displayFolder="" count="0" memberValueDatatype="20" unbalanced="0"/>
    <cacheHierarchy uniqueName="[Accidents].[DATE (índice de meses)]" caption="DATE (índice de meses)" attribute="1" defaultMemberUniqueName="[Accidents].[DATE (índice de meses)].[All]" allUniqueName="[Accidents].[DATE (índice de meses)].[All]" dimensionUniqueName="[Accidents]" displayFolder="" count="0" memberValueDatatype="20" unbalanced="0" hidden="1"/>
    <cacheHierarchy uniqueName="[Measures].[Total de Acidentes]" caption="Total de Acidentes" measure="1" displayFolder="" measureGroup="Accidents" count="0"/>
    <cacheHierarchy uniqueName="[Measures].[Total fatality]" caption="Total fatality" measure="1" displayFolder="" measureGroup="DimInjures" count="0"/>
    <cacheHierarchy uniqueName="[Measures].[Días perdidos prom. por evento con lesión]" caption="Días perdidos prom. por evento con lesión" measure="1" displayFolder="" measureGroup="Accidents" count="0"/>
    <cacheHierarchy uniqueName="[Measures].[Total de Accidente]" caption="Total de Accidente" measure="1" displayFolder="" measureGroup="Accidents" count="0"/>
    <cacheHierarchy uniqueName="[Measures].[Promedio_Dias_Perdidos ]" caption="Promedio_Dias_Perdidos " measure="1" displayFolder="" measureGroup="Accidents" count="0"/>
    <cacheHierarchy uniqueName="[Measures].[__XL_Count Accidents]" caption="__XL_Count Accidents" measure="1" displayFolder="" measureGroup="Accidents" count="0" hidden="1"/>
    <cacheHierarchy uniqueName="[Measures].[__XL_Count Mines]" caption="__XL_Count Mines" measure="1" displayFolder="" measureGroup="Mines" count="0" hidden="1"/>
    <cacheHierarchy uniqueName="[Measures].[__XL_Count DimInjures]" caption="__XL_Count DimInjures" measure="1" displayFolder="" measureGroup="DimInjures" count="0" hidden="1"/>
    <cacheHierarchy uniqueName="[Measures].[__XL_Count States]" caption="__XL_Count States" measure="1" displayFolder="" measureGroup="States" count="0" hidden="1"/>
    <cacheHierarchy uniqueName="[Measures].[__XL_Count Calendar]" caption="__XL_Count Calendar" measure="1" displayFolder="" measureGroup="Calendar" count="0" hidden="1"/>
    <cacheHierarchy uniqueName="[Measures].[__XL_Count Number of employee hours  in millions]" caption="__XL_Count Number of employee hours  in millions" measure="1" displayFolder="" measureGroup="Number of employee hours  in millions" count="0" hidden="1"/>
    <cacheHierarchy uniqueName="[Measures].[__XL_Count AIR_FIR]" caption="__XL_Count AIR_FIR" measure="1" displayFolder="" measureGroup="AIR_FIR" count="0" hidden="1"/>
    <cacheHierarchy uniqueName="[Measures].[__XL_Count Tabla2]" caption="__XL_Count Tabla2" measure="1" displayFolder="" measureGroup="Tabla2" count="0" hidden="1"/>
    <cacheHierarchy uniqueName="[Measures].[__No measures defined]" caption="__No measures defined" measure="1" displayFolder="" count="0" hidden="1"/>
    <cacheHierarchy uniqueName="[Measures].[Recuento de MINE_ID]" caption="Recuento de MINE_ID" measure="1" displayFolder="" measureGroup="Accide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DOCUMENT_NO]" caption="Recuento de DOCUMENT_NO" measure="1" displayFolder="" measureGroup="DimInjur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NO_EMPLOYEES]" caption="Suma de NO_EMPLOYEES" measure="1" displayFolder="" measureGroup="Mine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DAYS_LOST]" caption="Suma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DAYS_LOST]" caption="Promedio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TOT_EXPER]" caption="Suma de TOT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MINE_EXPER]" caption="Suma de MINE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AYS_RESTRICT]" caption="Suma de DAYS_RESTRICT" measure="1" displayFolder="" measureGroup="Accid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JOB_EXPER]" caption="Suma de JOB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FISCAL_YEAR]" caption="Suma de FISCAL_YEAR" measure="1" displayFolder="" measureGroup="Acciden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DOCUMENT_NO 2]" caption="Recuento de DOCUMENT_NO 2" measure="1" displayFolder="" measureGroup="Accident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DOCUMENT_NO]" caption="Recuento distinto de DOCUMENT_NO" measure="1" displayFolder="" measureGroup="Accide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GREE_INJURY]" caption="Recuento de DEGREE_INJURY" measure="1" displayFolder="" measureGroup="DimInjur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Horas trabajadas]" caption="Recuento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]" caption="Suma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(Mill.)]" caption="Suma de Horas trabajadas(Mill.)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AIR]" caption="Suma de AIR" measure="1" displayFolder="" measureGroup="AIR_FI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Accidentes]" caption="Suma de Accidentes" measure="1" displayFolder="" measureGroup="AIR_FI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FIR]" caption="Suma de FIR" measure="1" displayFolder="" measureGroup="AIR_FI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Accidentes 2]" caption="Suma de Accidentes 2" measure="1" displayFolder="" measureGroup="Tabla2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a de Año Fiscal]" caption="Suma de Año Fiscal" measure="1" displayFolder="" measureGroup="AIR_FI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Muertes]" caption="Suma de Muertes" measure="1" displayFolder="" measureGroup="AIR_FI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Horas Trabajadas 2]" caption="Suma de Horas Trabajadas 2" measure="1" displayFolder="" measureGroup="AIR_FI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UG_MINING_METHOD]" caption="Recuento de UG_MINING_METHOD" measure="1" displayFolder="" measureGroup="DimInjur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CURRENT_MINE_TYPE]" caption="Recuento de CURRENT_MINE_TYPE" measure="1" displayFolder="" measureGroup="Min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Fiscal_Year 2]" caption="Suma de Fiscal_Year 2" measure="1" displayFolder="" measureGroup="DimInjure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9">
    <dimension name="Accidents" uniqueName="[Accidents]" caption="Accidents"/>
    <dimension name="AIR_FIR" uniqueName="[AIR_FIR]" caption="AIR_FIR"/>
    <dimension name="Calendar" uniqueName="[Calendar]" caption="Calendar"/>
    <dimension name="DimInjures" uniqueName="[DimInjures]" caption="DimInjures"/>
    <dimension measure="1" name="Measures" uniqueName="[Measures]" caption="Measures"/>
    <dimension name="Mines" uniqueName="[Mines]" caption="Mines"/>
    <dimension name="Number of employee hours  in millions" uniqueName="[Number of employee hours  in millions]" caption="Number of employee hours  in millions"/>
    <dimension name="States" uniqueName="[States]" caption="States"/>
    <dimension name="Tabla2" uniqueName="[Tabla2]" caption="Tabla2"/>
  </dimensions>
  <measureGroups count="8">
    <measureGroup name="Accidents" caption="Accidents"/>
    <measureGroup name="AIR_FIR" caption="AIR_FIR"/>
    <measureGroup name="Calendar" caption="Calendar"/>
    <measureGroup name="DimInjures" caption="DimInjures"/>
    <measureGroup name="Mines" caption="Mines"/>
    <measureGroup name="Number of employee hours  in millions" caption="Number of employee hours  in millions"/>
    <measureGroup name="States" caption="States"/>
    <measureGroup name="Tabla2" caption="Tabla2"/>
  </measureGroups>
  <maps count="15">
    <map measureGroup="0" dimension="0"/>
    <map measureGroup="0" dimension="1"/>
    <map measureGroup="0" dimension="2"/>
    <map measureGroup="0" dimension="3"/>
    <map measureGroup="0" dimension="5"/>
    <map measureGroup="0" dimension="7"/>
    <map measureGroup="1" dimension="1"/>
    <map measureGroup="2" dimension="1"/>
    <map measureGroup="2" dimension="2"/>
    <map measureGroup="3" dimension="3"/>
    <map measureGroup="4" dimension="5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io valenzuela" refreshedDate="46169.857632291663" backgroundQuery="1" createdVersion="8" refreshedVersion="8" minRefreshableVersion="3" recordCount="0" supportSubquery="1" supportAdvancedDrill="1" xr:uid="{AB4EB7C0-7B82-4F4B-B5B5-9267F6893D99}">
  <cacheSource type="external" connectionId="8"/>
  <cacheFields count="3">
    <cacheField name="[Measures].[Recuento de DOCUMENT_NO 2]" caption="Recuento de DOCUMENT_NO 2" numFmtId="0" hierarchy="91" level="32767"/>
    <cacheField name="[DimInjures].[OCCUPATION].[OCCUPATION]" caption="OCCUPATION" numFmtId="0" hierarchy="36" level="1">
      <sharedItems count="9">
        <s v="Bulldozer Operator, Universal Operator, Heavy Equipment Operator, Operating Engineer"/>
        <s v="Laborer, Blacksmith, Bull Gang, Parts Runner, Roustabout, Pick-Up Man, Pitman"/>
        <s v="Maintenance Man, Mechanic,  Repair/Serviceman, Boilermaker, Fueler, Tire Tech, Field Service Tech"/>
        <s v="Roof Bolter, Rock Bolter,  Pinner, Mobile Roof Support Operator (Mrs)"/>
        <s v="Warehouseman, Bagger, Palletizer/Stacker, Store Keeper, Packager, Fabricator, Cleaning Plant Operator"/>
        <s v="Continuous Miner Operator, Coal Mole Operator" u="1"/>
        <s v="Haul/Off Road/Coal/Ore/Pit/Quarry/Rock/Rubber Tire Truck Driver, Transportation Truck Driver" u="1"/>
        <s v="Laborer, Bull Gang,  Parts Runner, Roustabout, Roof Trimmer/Scaler" u="1"/>
        <s v="Front-End Loader, Scraper-Loader Operator, Pan Operator, Payloader, Scraper Rig Operator" u="1"/>
      </sharedItems>
    </cacheField>
    <cacheField name="[DimInjures].[DEGREE_INJURY].[DEGREE_INJURY]" caption="DEGREE_INJURY" numFmtId="0" hierarchy="31" level="1">
      <sharedItems containsSemiMixedTypes="0" containsNonDate="0" containsString="0"/>
    </cacheField>
  </cacheFields>
  <cacheHierarchies count="107">
    <cacheHierarchy uniqueName="[Accidents].[MINE_ID]" caption="MINE_ID" attribute="1" defaultMemberUniqueName="[Accidents].[MINE_ID].[All]" allUniqueName="[Accidents].[MINE_ID].[All]" dimensionUniqueName="[Accidents]" displayFolder="" count="0" memberValueDatatype="130" unbalanced="0"/>
    <cacheHierarchy uniqueName="[Accidents].[DOCUMENT_NO]" caption="DOCUMENT_NO" attribute="1" defaultMemberUniqueName="[Accidents].[DOCUMENT_NO].[All]" allUniqueName="[Accidents].[DOCUMENT_NO].[All]" dimensionUniqueName="[Accidents]" displayFolder="" count="0" memberValueDatatype="130" unbalanced="0"/>
    <cacheHierarchy uniqueName="[Accidents].[TOT_EXPER]" caption="TOT_EXPER" attribute="1" defaultMemberUniqueName="[Accidents].[TOT_EXPER].[All]" allUniqueName="[Accidents].[TOT_EXPER].[All]" dimensionUniqueName="[Accidents]" displayFolder="" count="0" memberValueDatatype="5" unbalanced="0"/>
    <cacheHierarchy uniqueName="[Accidents].[MINE_EXPER]" caption="MINE_EXPER" attribute="1" defaultMemberUniqueName="[Accidents].[MINE_EXPER].[All]" allUniqueName="[Accidents].[MINE_EXPER].[All]" dimensionUniqueName="[Accidents]" displayFolder="" count="0" memberValueDatatype="5" unbalanced="0"/>
    <cacheHierarchy uniqueName="[Accidents].[JOB_EXPER]" caption="JOB_EXPER" attribute="1" defaultMemberUniqueName="[Accidents].[JOB_EXPER].[All]" allUniqueName="[Accidents].[JOB_EXPER].[All]" dimensionUniqueName="[Accidents]" displayFolder="" count="0" memberValueDatatype="5" unbalanced="0"/>
    <cacheHierarchy uniqueName="[Accidents].[SCHEDULE_CHARGE]" caption="SCHEDULE_CHARGE" attribute="1" defaultMemberUniqueName="[Accidents].[SCHEDULE_CHARGE].[All]" allUniqueName="[Accidents].[SCHEDULE_CHARGE].[All]" dimensionUniqueName="[Accidents]" displayFolder="" count="0" memberValueDatatype="20" unbalanced="0"/>
    <cacheHierarchy uniqueName="[Accidents].[DAYS_RESTRICT]" caption="DAYS_RESTRICT" attribute="1" defaultMemberUniqueName="[Accidents].[DAYS_RESTRICT].[All]" allUniqueName="[Accidents].[DAYS_RESTRICT].[All]" dimensionUniqueName="[Accidents]" displayFolder="" count="0" memberValueDatatype="20" unbalanced="0"/>
    <cacheHierarchy uniqueName="[Accidents].[DAYS_LOST]" caption="DAYS_LOST" attribute="1" defaultMemberUniqueName="[Accidents].[DAYS_LOST].[All]" allUniqueName="[Accidents].[DAYS_LOST].[All]" dimensionUniqueName="[Accidents]" displayFolder="" count="0" memberValueDatatype="20" unbalanced="0"/>
    <cacheHierarchy uniqueName="[Accidents].[FISCAL_YEAR]" caption="FISCAL_YEAR" attribute="1" defaultMemberUniqueName="[Accidents].[FISCAL_YEAR].[All]" allUniqueName="[Accidents].[FISCAL_YEAR].[All]" dimensionUniqueName="[Accidents]" displayFolder="" count="0" memberValueDatatype="20" unbalanced="0"/>
    <cacheHierarchy uniqueName="[Accidents].[DATE]" caption="DATE" attribute="1" time="1" defaultMemberUniqueName="[Accidents].[DATE].[All]" allUniqueName="[Accidents].[DATE].[All]" dimensionUniqueName="[Accidents]" displayFolder="" count="0" memberValueDatatype="7" unbalanced="0"/>
    <cacheHierarchy uniqueName="[Accidents].[Experiencia]" caption="Experiencia" attribute="1" defaultMemberUniqueName="[Accidents].[Experiencia].[All]" allUniqueName="[Accidents].[Experiencia].[All]" dimensionUniqueName="[Accidents]" displayFolder="" count="0" memberValueDatatype="130" unbalanced="0"/>
    <cacheHierarchy uniqueName="[Accidents].[DATE (año)]" caption="DATE (año)" attribute="1" defaultMemberUniqueName="[Accidents].[DATE (año)].[All]" allUniqueName="[Accidents].[DATE (año)].[All]" dimensionUniqueName="[Accidents]" displayFolder="" count="0" memberValueDatatype="130" unbalanced="0"/>
    <cacheHierarchy uniqueName="[Accidents].[DATE (trimestre)]" caption="DATE (trimestre)" attribute="1" defaultMemberUniqueName="[Accidents].[DATE (trimestre)].[All]" allUniqueName="[Accidents].[DATE (trimestre)].[All]" dimensionUniqueName="[Accidents]" displayFolder="" count="0" memberValueDatatype="130" unbalanced="0"/>
    <cacheHierarchy uniqueName="[Accidents].[DATE (mes)]" caption="DATE (mes)" attribute="1" defaultMemberUniqueName="[Accidents].[DATE (mes)].[All]" allUniqueName="[Accidents].[DATE (mes)].[All]" dimensionUniqueName="[Accidents]" displayFolder="" count="0" memberValueDatatype="130" unbalanced="0"/>
    <cacheHierarchy uniqueName="[AIR_FIR].[Año Fiscal]" caption="Año Fiscal" attribute="1" defaultMemberUniqueName="[AIR_FIR].[Año Fiscal].[All]" allUniqueName="[AIR_FIR].[Año Fiscal].[All]" dimensionUniqueName="[AIR_FIR]" displayFolder="" count="0" memberValueDatatype="20" unbalanced="0"/>
    <cacheHierarchy uniqueName="[AIR_FIR].[Muertes]" caption="Muertes" attribute="1" defaultMemberUniqueName="[AIR_FIR].[Muertes].[All]" allUniqueName="[AIR_FIR].[Muertes].[All]" dimensionUniqueName="[AIR_FIR]" displayFolder="" count="0" memberValueDatatype="20" unbalanced="0"/>
    <cacheHierarchy uniqueName="[AIR_FIR].[Horas Trabajadas]" caption="Horas Trabajadas" attribute="1" defaultMemberUniqueName="[AIR_FIR].[Horas Trabajadas].[All]" allUniqueName="[AIR_FIR].[Horas Trabajadas].[All]" dimensionUniqueName="[AIR_FIR]" displayFolder="" count="0" memberValueDatatype="20" unbalanced="0"/>
    <cacheHierarchy uniqueName="[AIR_FIR].[FIR]" caption="FIR" attribute="1" defaultMemberUniqueName="[AIR_FIR].[FIR].[All]" allUniqueName="[AIR_FIR].[FIR].[All]" dimensionUniqueName="[AIR_FIR]" displayFolder="" count="0" memberValueDatatype="5" unbalanced="0"/>
    <cacheHierarchy uniqueName="[AIR_FIR].[Accidentes]" caption="Accidentes" attribute="1" defaultMemberUniqueName="[AIR_FIR].[Accidentes].[All]" allUniqueName="[AIR_FIR].[Accidentes].[All]" dimensionUniqueName="[AIR_FIR]" displayFolder="" count="0" memberValueDatatype="20" unbalanced="0"/>
    <cacheHierarchy uniqueName="[AIR_FIR].[AIR]" caption="AIR" attribute="1" defaultMemberUniqueName="[AIR_FIR].[AIR].[All]" allUniqueName="[AIR_FIR].[AIR].[All]" dimensionUniqueName="[AIR_FIR]" displayFolder="" count="0" memberValueDatatype="5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Year Fiscal]" caption="Year Fiscal" attribute="1" time="1" defaultMemberUniqueName="[Calendar].[Year Fiscal].[All]" allUniqueName="[Calendar].[Year Fiscal].[All]" dimensionUniqueName="[Calendar]" displayFolder="" count="0" memberValueDatatype="20" unbalanced="0"/>
    <cacheHierarchy uniqueName="[DimInjures].[DOCUMENT_NO]" caption="DOCUMENT_NO" attribute="1" defaultMemberUniqueName="[DimInjures].[DOCUMENT_NO].[All]" allUniqueName="[DimInjures].[DOCUMENT_NO].[All]" dimensionUniqueName="[DimInjures]" displayFolder="" count="0" memberValueDatatype="130" unbalanced="0"/>
    <cacheHierarchy uniqueName="[DimInjures].[SUBUNIT]" caption="SUBUNIT" attribute="1" defaultMemberUniqueName="[DimInjures].[SUBUNIT].[All]" allUniqueName="[DimInjures].[SUBUNIT].[All]" dimensionUniqueName="[DimInjures]" displayFolder="" count="0" memberValueDatatype="130" unbalanced="0"/>
    <cacheHierarchy uniqueName="[DimInjures].[DEGREE_INJURY]" caption="DEGREE_INJURY" attribute="1" defaultMemberUniqueName="[DimInjures].[DEGREE_INJURY].[All]" allUniqueName="[DimInjures].[DEGREE_INJURY].[All]" dimensionUniqueName="[DimInjures]" displayFolder="" count="2" memberValueDatatype="130" unbalanced="0">
      <fieldsUsage count="2">
        <fieldUsage x="-1"/>
        <fieldUsage x="2"/>
      </fieldsUsage>
    </cacheHierarchy>
    <cacheHierarchy uniqueName="[DimInjures].[UG_LOCATION]" caption="UG_LOCATION" attribute="1" defaultMemberUniqueName="[DimInjures].[UG_LOCATION].[All]" allUniqueName="[DimInjures].[UG_LOCATION].[All]" dimensionUniqueName="[DimInjures]" displayFolder="" count="0" memberValueDatatype="130" unbalanced="0"/>
    <cacheHierarchy uniqueName="[DimInjures].[UG_MINING_METHOD]" caption="UG_MINING_METHOD" attribute="1" defaultMemberUniqueName="[DimInjures].[UG_MINING_METHOD].[All]" allUniqueName="[DimInjures].[UG_MINING_METHOD].[All]" dimensionUniqueName="[DimInjures]" displayFolder="" count="0" memberValueDatatype="130" unbalanced="0"/>
    <cacheHierarchy uniqueName="[DimInjures].[CLASSIFICATION]" caption="CLASSIFICATION" attribute="1" defaultMemberUniqueName="[DimInjures].[CLASSIFICATION].[All]" allUniqueName="[DimInjures].[CLASSIFICATION].[All]" dimensionUniqueName="[DimInjures]" displayFolder="" count="0" memberValueDatatype="130" unbalanced="0"/>
    <cacheHierarchy uniqueName="[DimInjures].[ACCIDENT_TYPE]" caption="ACCIDENT_TYPE" attribute="1" defaultMemberUniqueName="[DimInjures].[ACCIDENT_TYPE].[All]" allUniqueName="[DimInjures].[ACCIDENT_TYPE].[All]" dimensionUniqueName="[DimInjures]" displayFolder="" count="0" memberValueDatatype="130" unbalanced="0"/>
    <cacheHierarchy uniqueName="[DimInjures].[OCCUPATION]" caption="OCCUPATION" attribute="1" defaultMemberUniqueName="[DimInjures].[OCCUPATION].[All]" allUniqueName="[DimInjures].[OCCUPATION].[All]" dimensionUniqueName="[DimInjures]" displayFolder="" count="2" memberValueDatatype="130" unbalanced="0">
      <fieldsUsage count="2">
        <fieldUsage x="-1"/>
        <fieldUsage x="1"/>
      </fieldsUsage>
    </cacheHierarchy>
    <cacheHierarchy uniqueName="[DimInjures].[ACTIVITY]" caption="ACTIVITY" attribute="1" defaultMemberUniqueName="[DimInjures].[ACTIVITY].[All]" allUniqueName="[DimInjures].[ACTIVITY].[All]" dimensionUniqueName="[DimInjures]" displayFolder="" count="0" memberValueDatatype="130" unbalanced="0"/>
    <cacheHierarchy uniqueName="[DimInjures].[INJURY_SOURCE]" caption="INJURY_SOURCE" attribute="1" defaultMemberUniqueName="[DimInjures].[INJURY_SOURCE].[All]" allUniqueName="[DimInjures].[INJURY_SOURCE].[All]" dimensionUniqueName="[DimInjures]" displayFolder="" count="0" memberValueDatatype="130" unbalanced="0"/>
    <cacheHierarchy uniqueName="[DimInjures].[NATURE_INJURY]" caption="NATURE_INJURY" attribute="1" defaultMemberUniqueName="[DimInjures].[NATURE_INJURY].[All]" allUniqueName="[DimInjures].[NATURE_INJURY].[All]" dimensionUniqueName="[DimInjures]" displayFolder="" count="0" memberValueDatatype="130" unbalanced="0"/>
    <cacheHierarchy uniqueName="[DimInjures].[INJ_BODY_PART]" caption="INJ_BODY_PART" attribute="1" defaultMemberUniqueName="[DimInjures].[INJ_BODY_PART].[All]" allUniqueName="[DimInjures].[INJ_BODY_PART].[All]" dimensionUniqueName="[DimInjures]" displayFolder="" count="0" memberValueDatatype="130" unbalanced="0"/>
    <cacheHierarchy uniqueName="[DimInjures].[DATE]" caption="DATE" attribute="1" time="1" defaultMemberUniqueName="[DimInjures].[DATE].[All]" allUniqueName="[DimInjures].[DATE].[All]" dimensionUniqueName="[DimInjures]" displayFolder="" count="0" memberValueDatatype="7" unbalanced="0"/>
    <cacheHierarchy uniqueName="[DimInjures].[DATE_YEAR]" caption="DATE_YEAR" attribute="1" defaultMemberUniqueName="[DimInjures].[DATE_YEAR].[All]" allUniqueName="[DimInjures].[DATE_YEAR].[All]" dimensionUniqueName="[DimInjures]" displayFolder="" count="0" memberValueDatatype="130" unbalanced="0"/>
    <cacheHierarchy uniqueName="[DimInjures].[Fiscal_Year]" caption="Fiscal_Year" attribute="1" defaultMemberUniqueName="[DimInjures].[Fiscal_Year].[All]" allUniqueName="[DimInjures].[Fiscal_Year].[All]" dimensionUniqueName="[DimInjures]" displayFolder="" count="2" memberValueDatatype="20" unbalanced="0"/>
    <cacheHierarchy uniqueName="[Mines].[MINE_ID]" caption="MINE_ID" attribute="1" defaultMemberUniqueName="[Mines].[MINE_ID].[All]" allUniqueName="[Mines].[MINE_ID].[All]" dimensionUniqueName="[Mines]" displayFolder="" count="0" memberValueDatatype="130" unbalanced="0"/>
    <cacheHierarchy uniqueName="[Mines].[CURRENT_MINE_NAME]" caption="CURRENT_MINE_NAME" attribute="1" defaultMemberUniqueName="[Mines].[CURRENT_MINE_NAME].[All]" allUniqueName="[Mines].[CURRENT_MINE_NAME].[All]" dimensionUniqueName="[Mines]" displayFolder="" count="0" memberValueDatatype="130" unbalanced="0"/>
    <cacheHierarchy uniqueName="[Mines].[COAL_METAL_IND]" caption="COAL_METAL_IND" attribute="1" defaultMemberUniqueName="[Mines].[COAL_METAL_IND].[All]" allUniqueName="[Mines].[COAL_METAL_IND].[All]" dimensionUniqueName="[Mines]" displayFolder="" count="0" memberValueDatatype="130" unbalanced="0"/>
    <cacheHierarchy uniqueName="[Mines].[CURRENT_MINE_TYPE]" caption="CURRENT_MINE_TYPE" attribute="1" defaultMemberUniqueName="[Mines].[CURRENT_MINE_TYPE].[All]" allUniqueName="[Mines].[CURRENT_MINE_TYPE].[All]" dimensionUniqueName="[Mines]" displayFolder="" count="0" memberValueDatatype="130" unbalanced="0"/>
    <cacheHierarchy uniqueName="[Mines].[CURRENT_MINE_STATUS]" caption="CURRENT_MINE_STATUS" attribute="1" defaultMemberUniqueName="[Mines].[CURRENT_MINE_STATUS].[All]" allUniqueName="[Mines].[CURRENT_MINE_STATUS].[All]" dimensionUniqueName="[Mines]" displayFolder="" count="0" memberValueDatatype="130" unbalanced="0"/>
    <cacheHierarchy uniqueName="[Mines].[STATE]" caption="STATE" attribute="1" defaultMemberUniqueName="[Mines].[STATE].[All]" allUniqueName="[Mines].[STATE].[All]" dimensionUniqueName="[Mines]" displayFolder="" count="0" memberValueDatatype="130" unbalanced="0"/>
    <cacheHierarchy uniqueName="[Mines].[COMPANY_TYPE]" caption="COMPANY_TYPE" attribute="1" defaultMemberUniqueName="[Mines].[COMPANY_TYPE].[All]" allUniqueName="[Mines].[COMPANY_TYPE].[All]" dimensionUniqueName="[Mines]" displayFolder="" count="0" memberValueDatatype="130" unbalanced="0"/>
    <cacheHierarchy uniqueName="[Mines].[PRIMARY_SIC]" caption="PRIMARY_SIC" attribute="1" defaultMemberUniqueName="[Mines].[PRIMARY_SIC].[All]" allUniqueName="[Mines].[PRIMARY_SIC].[All]" dimensionUniqueName="[Mines]" displayFolder="" count="0" memberValueDatatype="130" unbalanced="0"/>
    <cacheHierarchy uniqueName="[Mines].[PRIMARY_CANVASS]" caption="PRIMARY_CANVASS" attribute="1" defaultMemberUniqueName="[Mines].[PRIMARY_CANVASS].[All]" allUniqueName="[Mines].[PRIMARY_CANVASS].[All]" dimensionUniqueName="[Mines]" displayFolder="" count="2" memberValueDatatype="130" unbalanced="0"/>
    <cacheHierarchy uniqueName="[Mines].[NO_EMPLOYEES]" caption="NO_EMPLOYEES" attribute="1" defaultMemberUniqueName="[Mines].[NO_EMPLOYEES].[All]" allUniqueName="[Mines].[NO_EMPLOYEES].[All]" dimensionUniqueName="[Mines]" displayFolder="" count="0" memberValueDatatype="20" unbalanced="0"/>
    <cacheHierarchy uniqueName="[Mines].[LONGITUDE]" caption="LONGITUDE" attribute="1" defaultMemberUniqueName="[Mines].[LONGITUDE].[All]" allUniqueName="[Mines].[LONGITUDE].[All]" dimensionUniqueName="[Mines]" displayFolder="" count="0" memberValueDatatype="5" unbalanced="0"/>
    <cacheHierarchy uniqueName="[Mines].[LATITUDE]" caption="LATITUDE" attribute="1" defaultMemberUniqueName="[Mines].[LATITUDE].[All]" allUniqueName="[Mines].[LATITUDE].[All]" dimensionUniqueName="[Mines]" displayFolder="" count="0" memberValueDatatype="5" unbalanced="0"/>
    <cacheHierarchy uniqueName="[Number of employee hours  in millions].[Sector]" caption="Sector" attribute="1" defaultMemberUniqueName="[Number of employee hours  in millions].[Sector].[All]" allUniqueName="[Number of employee hours  in millions].[Sector].[All]" dimensionUniqueName="[Number of employee hours  in millions]" displayFolder="" count="0" memberValueDatatype="130" unbalanced="0"/>
    <cacheHierarchy uniqueName="[Number of employee hours  in millions].[Year_Fiscal]" caption="Year_Fiscal" attribute="1" defaultMemberUniqueName="[Number of employee hours  in millions].[Year_Fiscal].[All]" allUniqueName="[Number of employee hours  in millions].[Year_Fiscal].[All]" dimensionUniqueName="[Number of employee hours  in millions]" displayFolder="" count="0" memberValueDatatype="20" unbalanced="0"/>
    <cacheHierarchy uniqueName="[Number of employee hours  in millions].[Horas trabajadas(Mill.)]" caption="Horas trabajadas(Mill.)" attribute="1" defaultMemberUniqueName="[Number of employee hours  in millions].[Horas trabajadas(Mill.)].[All]" allUniqueName="[Number of employee hours  in millions].[Horas trabajadas(Mill.)].[All]" dimensionUniqueName="[Number of employee hours  in millions]" displayFolder="" count="0" memberValueDatatype="5" unbalanced="0"/>
    <cacheHierarchy uniqueName="[Number of employee hours  in millions].[Horas trabajadas]" caption="Horas trabajadas" attribute="1" defaultMemberUniqueName="[Number of employee hours  in millions].[Horas trabajadas].[All]" allUniqueName="[Number of employee hours  in millions].[Horas trabajadas].[All]" dimensionUniqueName="[Number of employee hours  in millions]" displayFolder="" count="0" memberValueDatatype="20" unbalanced="0"/>
    <cacheHierarchy uniqueName="[States].[States_ID]" caption="States_ID" attribute="1" defaultMemberUniqueName="[States].[States_ID].[All]" allUniqueName="[States].[States_ID].[All]" dimensionUniqueName="[States]" displayFolder="" count="0" memberValueDatatype="130" unbalanced="0"/>
    <cacheHierarchy uniqueName="[States].[STATES_NAME]" caption="STATES_NAME" attribute="1" defaultMemberUniqueName="[States].[STATES_NAME].[All]" allUniqueName="[States].[STATES_NAME].[All]" dimensionUniqueName="[States]" displayFolder="" count="0" memberValueDatatype="130" unbalanced="0"/>
    <cacheHierarchy uniqueName="[States].[STATES_AB]" caption="STATES_AB" attribute="1" defaultMemberUniqueName="[States].[STATES_AB].[All]" allUniqueName="[States].[STATES_AB].[All]" dimensionUniqueName="[States]" displayFolder="" count="0" memberValueDatatype="130" unbalanced="0"/>
    <cacheHierarchy uniqueName="[States].[STATES_CATEGORY]" caption="STATES_CATEGORY" attribute="1" defaultMemberUniqueName="[States].[STATES_CATEGORY].[All]" allUniqueName="[States].[STATES_CATEGORY].[All]" dimensionUniqueName="[States]" displayFolder="" count="0" memberValueDatatype="130" unbalanced="0"/>
    <cacheHierarchy uniqueName="[Tabla2].[Estados]" caption="Estados" attribute="1" defaultMemberUniqueName="[Tabla2].[Estados].[All]" allUniqueName="[Tabla2].[Estados].[All]" dimensionUniqueName="[Tabla2]" displayFolder="" count="0" memberValueDatatype="130" unbalanced="0"/>
    <cacheHierarchy uniqueName="[Tabla2].[Accidentes]" caption="Accidentes" attribute="1" defaultMemberUniqueName="[Tabla2].[Accidentes].[All]" allUniqueName="[Tabla2].[Accidentes].[All]" dimensionUniqueName="[Tabla2]" displayFolder="" count="0" memberValueDatatype="20" unbalanced="0"/>
    <cacheHierarchy uniqueName="[Accidents].[DATE (índice de meses)]" caption="DATE (índice de meses)" attribute="1" defaultMemberUniqueName="[Accidents].[DATE (índice de meses)].[All]" allUniqueName="[Accidents].[DATE (índice de meses)].[All]" dimensionUniqueName="[Accidents]" displayFolder="" count="0" memberValueDatatype="20" unbalanced="0" hidden="1"/>
    <cacheHierarchy uniqueName="[Measures].[Total de Acidentes]" caption="Total de Acidentes" measure="1" displayFolder="" measureGroup="Accidents" count="0"/>
    <cacheHierarchy uniqueName="[Measures].[Total fatality]" caption="Total fatality" measure="1" displayFolder="" measureGroup="DimInjures" count="0"/>
    <cacheHierarchy uniqueName="[Measures].[Días perdidos prom. por evento con lesión]" caption="Días perdidos prom. por evento con lesión" measure="1" displayFolder="" measureGroup="Accidents" count="0"/>
    <cacheHierarchy uniqueName="[Measures].[Total de Accidente]" caption="Total de Accidente" measure="1" displayFolder="" measureGroup="Accidents" count="0"/>
    <cacheHierarchy uniqueName="[Measures].[Promedio_Dias_Perdidos ]" caption="Promedio_Dias_Perdidos " measure="1" displayFolder="" measureGroup="Accidents" count="0"/>
    <cacheHierarchy uniqueName="[Measures].[__XL_Count Accidents]" caption="__XL_Count Accidents" measure="1" displayFolder="" measureGroup="Accidents" count="0" hidden="1"/>
    <cacheHierarchy uniqueName="[Measures].[__XL_Count Mines]" caption="__XL_Count Mines" measure="1" displayFolder="" measureGroup="Mines" count="0" hidden="1"/>
    <cacheHierarchy uniqueName="[Measures].[__XL_Count DimInjures]" caption="__XL_Count DimInjures" measure="1" displayFolder="" measureGroup="DimInjures" count="0" hidden="1"/>
    <cacheHierarchy uniqueName="[Measures].[__XL_Count States]" caption="__XL_Count States" measure="1" displayFolder="" measureGroup="States" count="0" hidden="1"/>
    <cacheHierarchy uniqueName="[Measures].[__XL_Count Calendar]" caption="__XL_Count Calendar" measure="1" displayFolder="" measureGroup="Calendar" count="0" hidden="1"/>
    <cacheHierarchy uniqueName="[Measures].[__XL_Count Number of employee hours  in millions]" caption="__XL_Count Number of employee hours  in millions" measure="1" displayFolder="" measureGroup="Number of employee hours  in millions" count="0" hidden="1"/>
    <cacheHierarchy uniqueName="[Measures].[__XL_Count AIR_FIR]" caption="__XL_Count AIR_FIR" measure="1" displayFolder="" measureGroup="AIR_FIR" count="0" hidden="1"/>
    <cacheHierarchy uniqueName="[Measures].[__XL_Count Tabla2]" caption="__XL_Count Tabla2" measure="1" displayFolder="" measureGroup="Tabla2" count="0" hidden="1"/>
    <cacheHierarchy uniqueName="[Measures].[__No measures defined]" caption="__No measures defined" measure="1" displayFolder="" count="0" hidden="1"/>
    <cacheHierarchy uniqueName="[Measures].[Recuento de MINE_ID]" caption="Recuento de MINE_ID" measure="1" displayFolder="" measureGroup="Accide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DOCUMENT_NO]" caption="Recuento de DOCUMENT_NO" measure="1" displayFolder="" measureGroup="DimInjur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NO_EMPLOYEES]" caption="Suma de NO_EMPLOYEES" measure="1" displayFolder="" measureGroup="Mine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DAYS_LOST]" caption="Suma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DAYS_LOST]" caption="Promedio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TOT_EXPER]" caption="Suma de TOT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MINE_EXPER]" caption="Suma de MINE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AYS_RESTRICT]" caption="Suma de DAYS_RESTRICT" measure="1" displayFolder="" measureGroup="Accid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JOB_EXPER]" caption="Suma de JOB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FISCAL_YEAR]" caption="Suma de FISCAL_YEAR" measure="1" displayFolder="" measureGroup="Acciden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DOCUMENT_NO 2]" caption="Recuento de DOCUMENT_NO 2" measure="1" displayFolder="" measureGroup="Accident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DOCUMENT_NO]" caption="Recuento distinto de DOCUMENT_NO" measure="1" displayFolder="" measureGroup="Accide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GREE_INJURY]" caption="Recuento de DEGREE_INJURY" measure="1" displayFolder="" measureGroup="DimInjur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Horas trabajadas]" caption="Recuento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]" caption="Suma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(Mill.)]" caption="Suma de Horas trabajadas(Mill.)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AIR]" caption="Suma de AIR" measure="1" displayFolder="" measureGroup="AIR_FI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Accidentes]" caption="Suma de Accidentes" measure="1" displayFolder="" measureGroup="AIR_FI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FIR]" caption="Suma de FIR" measure="1" displayFolder="" measureGroup="AIR_FI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Accidentes 2]" caption="Suma de Accidentes 2" measure="1" displayFolder="" measureGroup="Tabla2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a de Año Fiscal]" caption="Suma de Año Fiscal" measure="1" displayFolder="" measureGroup="AIR_FI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Muertes]" caption="Suma de Muertes" measure="1" displayFolder="" measureGroup="AIR_FI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Horas Trabajadas 2]" caption="Suma de Horas Trabajadas 2" measure="1" displayFolder="" measureGroup="AIR_FI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UG_MINING_METHOD]" caption="Recuento de UG_MINING_METHOD" measure="1" displayFolder="" measureGroup="DimInjur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CURRENT_MINE_TYPE]" caption="Recuento de CURRENT_MINE_TYPE" measure="1" displayFolder="" measureGroup="Min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Fiscal_Year 2]" caption="Suma de Fiscal_Year 2" measure="1" displayFolder="" measureGroup="DimInjure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9">
    <dimension name="Accidents" uniqueName="[Accidents]" caption="Accidents"/>
    <dimension name="AIR_FIR" uniqueName="[AIR_FIR]" caption="AIR_FIR"/>
    <dimension name="Calendar" uniqueName="[Calendar]" caption="Calendar"/>
    <dimension name="DimInjures" uniqueName="[DimInjures]" caption="DimInjures"/>
    <dimension measure="1" name="Measures" uniqueName="[Measures]" caption="Measures"/>
    <dimension name="Mines" uniqueName="[Mines]" caption="Mines"/>
    <dimension name="Number of employee hours  in millions" uniqueName="[Number of employee hours  in millions]" caption="Number of employee hours  in millions"/>
    <dimension name="States" uniqueName="[States]" caption="States"/>
    <dimension name="Tabla2" uniqueName="[Tabla2]" caption="Tabla2"/>
  </dimensions>
  <measureGroups count="8">
    <measureGroup name="Accidents" caption="Accidents"/>
    <measureGroup name="AIR_FIR" caption="AIR_FIR"/>
    <measureGroup name="Calendar" caption="Calendar"/>
    <measureGroup name="DimInjures" caption="DimInjures"/>
    <measureGroup name="Mines" caption="Mines"/>
    <measureGroup name="Number of employee hours  in millions" caption="Number of employee hours  in millions"/>
    <measureGroup name="States" caption="States"/>
    <measureGroup name="Tabla2" caption="Tabla2"/>
  </measureGroups>
  <maps count="15">
    <map measureGroup="0" dimension="0"/>
    <map measureGroup="0" dimension="1"/>
    <map measureGroup="0" dimension="2"/>
    <map measureGroup="0" dimension="3"/>
    <map measureGroup="0" dimension="5"/>
    <map measureGroup="0" dimension="7"/>
    <map measureGroup="1" dimension="1"/>
    <map measureGroup="2" dimension="1"/>
    <map measureGroup="2" dimension="2"/>
    <map measureGroup="3" dimension="3"/>
    <map measureGroup="4" dimension="5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io valenzuela" refreshedDate="46169.857633912034" backgroundQuery="1" createdVersion="8" refreshedVersion="8" minRefreshableVersion="3" recordCount="0" supportSubquery="1" supportAdvancedDrill="1" xr:uid="{FFE331DF-0004-4424-816C-23BE4EB71291}">
  <cacheSource type="external" connectionId="8"/>
  <cacheFields count="5">
    <cacheField name="[DimInjures].[OCCUPATION].[OCCUPATION]" caption="OCCUPATION" numFmtId="0" hierarchy="36" level="1">
      <sharedItems count="5">
        <s v="Bulldozer Operator, Universal Operator, Heavy Equipment Operator, Operating Engineer"/>
        <s v="Laborer, Blacksmith, Bull Gang, Parts Runner, Roustabout, Pick-Up Man, Pitman"/>
        <s v="Maintenance Man, Mechanic,  Repair/Serviceman, Boilermaker, Fueler, Tire Tech, Field Service Tech"/>
        <s v="Roof Bolter, Rock Bolter,  Pinner, Mobile Roof Support Operator (Mrs)"/>
        <s v="Warehouseman, Bagger, Palletizer/Stacker, Store Keeper, Packager, Fabricator, Cleaning Plant Operator"/>
      </sharedItems>
    </cacheField>
    <cacheField name="[DimInjures].[ACCIDENT_TYPE].[ACCIDENT_TYPE]" caption="ACCIDENT_TYPE" numFmtId="0" hierarchy="35" level="1">
      <sharedItems count="5">
        <s v="Caught In, Under Or Between A Moving And A Stationary Object"/>
        <s v="Over-Exertion In Lifting Objects"/>
        <s v="Over-Exertion Nec"/>
        <s v="Struck By Falling Object"/>
        <s v="Struck By... Nec"/>
      </sharedItems>
    </cacheField>
    <cacheField name="[DimInjures].[CLASSIFICATION].[CLASSIFICATION]" caption="CLASSIFICATION" numFmtId="0" hierarchy="34" level="1">
      <sharedItems count="7">
        <s v="Handling Of Materials"/>
        <s v="Handtools (Nonpowered)"/>
        <s v="Machinery"/>
        <s v="Powered Haulage"/>
        <s v="Slip Or Fall Of Person"/>
        <s v="Fall Of Roof Or Back" u="1"/>
        <s v="Ignition Or Explosion Of Gas Or Dust" u="1"/>
      </sharedItems>
    </cacheField>
    <cacheField name="[Measures].[Recuento de DOCUMENT_NO 2]" caption="Recuento de DOCUMENT_NO 2" numFmtId="0" hierarchy="91" level="32767"/>
    <cacheField name="[DimInjures].[DEGREE_INJURY].[DEGREE_INJURY]" caption="DEGREE_INJURY" numFmtId="0" hierarchy="31" level="1">
      <sharedItems containsSemiMixedTypes="0" containsNonDate="0" containsString="0"/>
    </cacheField>
  </cacheFields>
  <cacheHierarchies count="107">
    <cacheHierarchy uniqueName="[Accidents].[MINE_ID]" caption="MINE_ID" attribute="1" defaultMemberUniqueName="[Accidents].[MINE_ID].[All]" allUniqueName="[Accidents].[MINE_ID].[All]" dimensionUniqueName="[Accidents]" displayFolder="" count="0" memberValueDatatype="130" unbalanced="0"/>
    <cacheHierarchy uniqueName="[Accidents].[DOCUMENT_NO]" caption="DOCUMENT_NO" attribute="1" defaultMemberUniqueName="[Accidents].[DOCUMENT_NO].[All]" allUniqueName="[Accidents].[DOCUMENT_NO].[All]" dimensionUniqueName="[Accidents]" displayFolder="" count="0" memberValueDatatype="130" unbalanced="0"/>
    <cacheHierarchy uniqueName="[Accidents].[TOT_EXPER]" caption="TOT_EXPER" attribute="1" defaultMemberUniqueName="[Accidents].[TOT_EXPER].[All]" allUniqueName="[Accidents].[TOT_EXPER].[All]" dimensionUniqueName="[Accidents]" displayFolder="" count="0" memberValueDatatype="5" unbalanced="0"/>
    <cacheHierarchy uniqueName="[Accidents].[MINE_EXPER]" caption="MINE_EXPER" attribute="1" defaultMemberUniqueName="[Accidents].[MINE_EXPER].[All]" allUniqueName="[Accidents].[MINE_EXPER].[All]" dimensionUniqueName="[Accidents]" displayFolder="" count="0" memberValueDatatype="5" unbalanced="0"/>
    <cacheHierarchy uniqueName="[Accidents].[JOB_EXPER]" caption="JOB_EXPER" attribute="1" defaultMemberUniqueName="[Accidents].[JOB_EXPER].[All]" allUniqueName="[Accidents].[JOB_EXPER].[All]" dimensionUniqueName="[Accidents]" displayFolder="" count="0" memberValueDatatype="5" unbalanced="0"/>
    <cacheHierarchy uniqueName="[Accidents].[SCHEDULE_CHARGE]" caption="SCHEDULE_CHARGE" attribute="1" defaultMemberUniqueName="[Accidents].[SCHEDULE_CHARGE].[All]" allUniqueName="[Accidents].[SCHEDULE_CHARGE].[All]" dimensionUniqueName="[Accidents]" displayFolder="" count="0" memberValueDatatype="20" unbalanced="0"/>
    <cacheHierarchy uniqueName="[Accidents].[DAYS_RESTRICT]" caption="DAYS_RESTRICT" attribute="1" defaultMemberUniqueName="[Accidents].[DAYS_RESTRICT].[All]" allUniqueName="[Accidents].[DAYS_RESTRICT].[All]" dimensionUniqueName="[Accidents]" displayFolder="" count="0" memberValueDatatype="20" unbalanced="0"/>
    <cacheHierarchy uniqueName="[Accidents].[DAYS_LOST]" caption="DAYS_LOST" attribute="1" defaultMemberUniqueName="[Accidents].[DAYS_LOST].[All]" allUniqueName="[Accidents].[DAYS_LOST].[All]" dimensionUniqueName="[Accidents]" displayFolder="" count="0" memberValueDatatype="20" unbalanced="0"/>
    <cacheHierarchy uniqueName="[Accidents].[FISCAL_YEAR]" caption="FISCAL_YEAR" attribute="1" defaultMemberUniqueName="[Accidents].[FISCAL_YEAR].[All]" allUniqueName="[Accidents].[FISCAL_YEAR].[All]" dimensionUniqueName="[Accidents]" displayFolder="" count="0" memberValueDatatype="20" unbalanced="0"/>
    <cacheHierarchy uniqueName="[Accidents].[DATE]" caption="DATE" attribute="1" time="1" defaultMemberUniqueName="[Accidents].[DATE].[All]" allUniqueName="[Accidents].[DATE].[All]" dimensionUniqueName="[Accidents]" displayFolder="" count="0" memberValueDatatype="7" unbalanced="0"/>
    <cacheHierarchy uniqueName="[Accidents].[Experiencia]" caption="Experiencia" attribute="1" defaultMemberUniqueName="[Accidents].[Experiencia].[All]" allUniqueName="[Accidents].[Experiencia].[All]" dimensionUniqueName="[Accidents]" displayFolder="" count="0" memberValueDatatype="130" unbalanced="0"/>
    <cacheHierarchy uniqueName="[Accidents].[DATE (año)]" caption="DATE (año)" attribute="1" defaultMemberUniqueName="[Accidents].[DATE (año)].[All]" allUniqueName="[Accidents].[DATE (año)].[All]" dimensionUniqueName="[Accidents]" displayFolder="" count="0" memberValueDatatype="130" unbalanced="0"/>
    <cacheHierarchy uniqueName="[Accidents].[DATE (trimestre)]" caption="DATE (trimestre)" attribute="1" defaultMemberUniqueName="[Accidents].[DATE (trimestre)].[All]" allUniqueName="[Accidents].[DATE (trimestre)].[All]" dimensionUniqueName="[Accidents]" displayFolder="" count="0" memberValueDatatype="130" unbalanced="0"/>
    <cacheHierarchy uniqueName="[Accidents].[DATE (mes)]" caption="DATE (mes)" attribute="1" defaultMemberUniqueName="[Accidents].[DATE (mes)].[All]" allUniqueName="[Accidents].[DATE (mes)].[All]" dimensionUniqueName="[Accidents]" displayFolder="" count="0" memberValueDatatype="130" unbalanced="0"/>
    <cacheHierarchy uniqueName="[AIR_FIR].[Año Fiscal]" caption="Año Fiscal" attribute="1" defaultMemberUniqueName="[AIR_FIR].[Año Fiscal].[All]" allUniqueName="[AIR_FIR].[Año Fiscal].[All]" dimensionUniqueName="[AIR_FIR]" displayFolder="" count="0" memberValueDatatype="20" unbalanced="0"/>
    <cacheHierarchy uniqueName="[AIR_FIR].[Muertes]" caption="Muertes" attribute="1" defaultMemberUniqueName="[AIR_FIR].[Muertes].[All]" allUniqueName="[AIR_FIR].[Muertes].[All]" dimensionUniqueName="[AIR_FIR]" displayFolder="" count="0" memberValueDatatype="20" unbalanced="0"/>
    <cacheHierarchy uniqueName="[AIR_FIR].[Horas Trabajadas]" caption="Horas Trabajadas" attribute="1" defaultMemberUniqueName="[AIR_FIR].[Horas Trabajadas].[All]" allUniqueName="[AIR_FIR].[Horas Trabajadas].[All]" dimensionUniqueName="[AIR_FIR]" displayFolder="" count="0" memberValueDatatype="20" unbalanced="0"/>
    <cacheHierarchy uniqueName="[AIR_FIR].[FIR]" caption="FIR" attribute="1" defaultMemberUniqueName="[AIR_FIR].[FIR].[All]" allUniqueName="[AIR_FIR].[FIR].[All]" dimensionUniqueName="[AIR_FIR]" displayFolder="" count="0" memberValueDatatype="5" unbalanced="0"/>
    <cacheHierarchy uniqueName="[AIR_FIR].[Accidentes]" caption="Accidentes" attribute="1" defaultMemberUniqueName="[AIR_FIR].[Accidentes].[All]" allUniqueName="[AIR_FIR].[Accidentes].[All]" dimensionUniqueName="[AIR_FIR]" displayFolder="" count="0" memberValueDatatype="20" unbalanced="0"/>
    <cacheHierarchy uniqueName="[AIR_FIR].[AIR]" caption="AIR" attribute="1" defaultMemberUniqueName="[AIR_FIR].[AIR].[All]" allUniqueName="[AIR_FIR].[AIR].[All]" dimensionUniqueName="[AIR_FIR]" displayFolder="" count="0" memberValueDatatype="5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Year Fiscal]" caption="Year Fiscal" attribute="1" time="1" defaultMemberUniqueName="[Calendar].[Year Fiscal].[All]" allUniqueName="[Calendar].[Year Fiscal].[All]" dimensionUniqueName="[Calendar]" displayFolder="" count="0" memberValueDatatype="20" unbalanced="0"/>
    <cacheHierarchy uniqueName="[DimInjures].[DOCUMENT_NO]" caption="DOCUMENT_NO" attribute="1" defaultMemberUniqueName="[DimInjures].[DOCUMENT_NO].[All]" allUniqueName="[DimInjures].[DOCUMENT_NO].[All]" dimensionUniqueName="[DimInjures]" displayFolder="" count="0" memberValueDatatype="130" unbalanced="0"/>
    <cacheHierarchy uniqueName="[DimInjures].[SUBUNIT]" caption="SUBUNIT" attribute="1" defaultMemberUniqueName="[DimInjures].[SUBUNIT].[All]" allUniqueName="[DimInjures].[SUBUNIT].[All]" dimensionUniqueName="[DimInjures]" displayFolder="" count="0" memberValueDatatype="130" unbalanced="0"/>
    <cacheHierarchy uniqueName="[DimInjures].[DEGREE_INJURY]" caption="DEGREE_INJURY" attribute="1" defaultMemberUniqueName="[DimInjures].[DEGREE_INJURY].[All]" allUniqueName="[DimInjures].[DEGREE_INJURY].[All]" dimensionUniqueName="[DimInjures]" displayFolder="" count="2" memberValueDatatype="130" unbalanced="0">
      <fieldsUsage count="2">
        <fieldUsage x="-1"/>
        <fieldUsage x="4"/>
      </fieldsUsage>
    </cacheHierarchy>
    <cacheHierarchy uniqueName="[DimInjures].[UG_LOCATION]" caption="UG_LOCATION" attribute="1" defaultMemberUniqueName="[DimInjures].[UG_LOCATION].[All]" allUniqueName="[DimInjures].[UG_LOCATION].[All]" dimensionUniqueName="[DimInjures]" displayFolder="" count="0" memberValueDatatype="130" unbalanced="0"/>
    <cacheHierarchy uniqueName="[DimInjures].[UG_MINING_METHOD]" caption="UG_MINING_METHOD" attribute="1" defaultMemberUniqueName="[DimInjures].[UG_MINING_METHOD].[All]" allUniqueName="[DimInjures].[UG_MINING_METHOD].[All]" dimensionUniqueName="[DimInjures]" displayFolder="" count="0" memberValueDatatype="130" unbalanced="0"/>
    <cacheHierarchy uniqueName="[DimInjures].[CLASSIFICATION]" caption="CLASSIFICATION" attribute="1" defaultMemberUniqueName="[DimInjures].[CLASSIFICATION].[All]" allUniqueName="[DimInjures].[CLASSIFICATION].[All]" dimensionUniqueName="[DimInjures]" displayFolder="" count="2" memberValueDatatype="130" unbalanced="0">
      <fieldsUsage count="2">
        <fieldUsage x="-1"/>
        <fieldUsage x="2"/>
      </fieldsUsage>
    </cacheHierarchy>
    <cacheHierarchy uniqueName="[DimInjures].[ACCIDENT_TYPE]" caption="ACCIDENT_TYPE" attribute="1" defaultMemberUniqueName="[DimInjures].[ACCIDENT_TYPE].[All]" allUniqueName="[DimInjures].[ACCIDENT_TYPE].[All]" dimensionUniqueName="[DimInjures]" displayFolder="" count="2" memberValueDatatype="130" unbalanced="0">
      <fieldsUsage count="2">
        <fieldUsage x="-1"/>
        <fieldUsage x="1"/>
      </fieldsUsage>
    </cacheHierarchy>
    <cacheHierarchy uniqueName="[DimInjures].[OCCUPATION]" caption="OCCUPATION" attribute="1" defaultMemberUniqueName="[DimInjures].[OCCUPATION].[All]" allUniqueName="[DimInjures].[OCCUPATION].[All]" dimensionUniqueName="[DimInjures]" displayFolder="" count="2" memberValueDatatype="130" unbalanced="0">
      <fieldsUsage count="2">
        <fieldUsage x="-1"/>
        <fieldUsage x="0"/>
      </fieldsUsage>
    </cacheHierarchy>
    <cacheHierarchy uniqueName="[DimInjures].[ACTIVITY]" caption="ACTIVITY" attribute="1" defaultMemberUniqueName="[DimInjures].[ACTIVITY].[All]" allUniqueName="[DimInjures].[ACTIVITY].[All]" dimensionUniqueName="[DimInjures]" displayFolder="" count="0" memberValueDatatype="130" unbalanced="0"/>
    <cacheHierarchy uniqueName="[DimInjures].[INJURY_SOURCE]" caption="INJURY_SOURCE" attribute="1" defaultMemberUniqueName="[DimInjures].[INJURY_SOURCE].[All]" allUniqueName="[DimInjures].[INJURY_SOURCE].[All]" dimensionUniqueName="[DimInjures]" displayFolder="" count="0" memberValueDatatype="130" unbalanced="0"/>
    <cacheHierarchy uniqueName="[DimInjures].[NATURE_INJURY]" caption="NATURE_INJURY" attribute="1" defaultMemberUniqueName="[DimInjures].[NATURE_INJURY].[All]" allUniqueName="[DimInjures].[NATURE_INJURY].[All]" dimensionUniqueName="[DimInjures]" displayFolder="" count="0" memberValueDatatype="130" unbalanced="0"/>
    <cacheHierarchy uniqueName="[DimInjures].[INJ_BODY_PART]" caption="INJ_BODY_PART" attribute="1" defaultMemberUniqueName="[DimInjures].[INJ_BODY_PART].[All]" allUniqueName="[DimInjures].[INJ_BODY_PART].[All]" dimensionUniqueName="[DimInjures]" displayFolder="" count="0" memberValueDatatype="130" unbalanced="0"/>
    <cacheHierarchy uniqueName="[DimInjures].[DATE]" caption="DATE" attribute="1" time="1" defaultMemberUniqueName="[DimInjures].[DATE].[All]" allUniqueName="[DimInjures].[DATE].[All]" dimensionUniqueName="[DimInjures]" displayFolder="" count="0" memberValueDatatype="7" unbalanced="0"/>
    <cacheHierarchy uniqueName="[DimInjures].[DATE_YEAR]" caption="DATE_YEAR" attribute="1" defaultMemberUniqueName="[DimInjures].[DATE_YEAR].[All]" allUniqueName="[DimInjures].[DATE_YEAR].[All]" dimensionUniqueName="[DimInjures]" displayFolder="" count="0" memberValueDatatype="130" unbalanced="0"/>
    <cacheHierarchy uniqueName="[DimInjures].[Fiscal_Year]" caption="Fiscal_Year" attribute="1" defaultMemberUniqueName="[DimInjures].[Fiscal_Year].[All]" allUniqueName="[DimInjures].[Fiscal_Year].[All]" dimensionUniqueName="[DimInjures]" displayFolder="" count="2" memberValueDatatype="20" unbalanced="0"/>
    <cacheHierarchy uniqueName="[Mines].[MINE_ID]" caption="MINE_ID" attribute="1" defaultMemberUniqueName="[Mines].[MINE_ID].[All]" allUniqueName="[Mines].[MINE_ID].[All]" dimensionUniqueName="[Mines]" displayFolder="" count="0" memberValueDatatype="130" unbalanced="0"/>
    <cacheHierarchy uniqueName="[Mines].[CURRENT_MINE_NAME]" caption="CURRENT_MINE_NAME" attribute="1" defaultMemberUniqueName="[Mines].[CURRENT_MINE_NAME].[All]" allUniqueName="[Mines].[CURRENT_MINE_NAME].[All]" dimensionUniqueName="[Mines]" displayFolder="" count="0" memberValueDatatype="130" unbalanced="0"/>
    <cacheHierarchy uniqueName="[Mines].[COAL_METAL_IND]" caption="COAL_METAL_IND" attribute="1" defaultMemberUniqueName="[Mines].[COAL_METAL_IND].[All]" allUniqueName="[Mines].[COAL_METAL_IND].[All]" dimensionUniqueName="[Mines]" displayFolder="" count="0" memberValueDatatype="130" unbalanced="0"/>
    <cacheHierarchy uniqueName="[Mines].[CURRENT_MINE_TYPE]" caption="CURRENT_MINE_TYPE" attribute="1" defaultMemberUniqueName="[Mines].[CURRENT_MINE_TYPE].[All]" allUniqueName="[Mines].[CURRENT_MINE_TYPE].[All]" dimensionUniqueName="[Mines]" displayFolder="" count="0" memberValueDatatype="130" unbalanced="0"/>
    <cacheHierarchy uniqueName="[Mines].[CURRENT_MINE_STATUS]" caption="CURRENT_MINE_STATUS" attribute="1" defaultMemberUniqueName="[Mines].[CURRENT_MINE_STATUS].[All]" allUniqueName="[Mines].[CURRENT_MINE_STATUS].[All]" dimensionUniqueName="[Mines]" displayFolder="" count="0" memberValueDatatype="130" unbalanced="0"/>
    <cacheHierarchy uniqueName="[Mines].[STATE]" caption="STATE" attribute="1" defaultMemberUniqueName="[Mines].[STATE].[All]" allUniqueName="[Mines].[STATE].[All]" dimensionUniqueName="[Mines]" displayFolder="" count="0" memberValueDatatype="130" unbalanced="0"/>
    <cacheHierarchy uniqueName="[Mines].[COMPANY_TYPE]" caption="COMPANY_TYPE" attribute="1" defaultMemberUniqueName="[Mines].[COMPANY_TYPE].[All]" allUniqueName="[Mines].[COMPANY_TYPE].[All]" dimensionUniqueName="[Mines]" displayFolder="" count="0" memberValueDatatype="130" unbalanced="0"/>
    <cacheHierarchy uniqueName="[Mines].[PRIMARY_SIC]" caption="PRIMARY_SIC" attribute="1" defaultMemberUniqueName="[Mines].[PRIMARY_SIC].[All]" allUniqueName="[Mines].[PRIMARY_SIC].[All]" dimensionUniqueName="[Mines]" displayFolder="" count="0" memberValueDatatype="130" unbalanced="0"/>
    <cacheHierarchy uniqueName="[Mines].[PRIMARY_CANVASS]" caption="PRIMARY_CANVASS" attribute="1" defaultMemberUniqueName="[Mines].[PRIMARY_CANVASS].[All]" allUniqueName="[Mines].[PRIMARY_CANVASS].[All]" dimensionUniqueName="[Mines]" displayFolder="" count="2" memberValueDatatype="130" unbalanced="0"/>
    <cacheHierarchy uniqueName="[Mines].[NO_EMPLOYEES]" caption="NO_EMPLOYEES" attribute="1" defaultMemberUniqueName="[Mines].[NO_EMPLOYEES].[All]" allUniqueName="[Mines].[NO_EMPLOYEES].[All]" dimensionUniqueName="[Mines]" displayFolder="" count="0" memberValueDatatype="20" unbalanced="0"/>
    <cacheHierarchy uniqueName="[Mines].[LONGITUDE]" caption="LONGITUDE" attribute="1" defaultMemberUniqueName="[Mines].[LONGITUDE].[All]" allUniqueName="[Mines].[LONGITUDE].[All]" dimensionUniqueName="[Mines]" displayFolder="" count="0" memberValueDatatype="5" unbalanced="0"/>
    <cacheHierarchy uniqueName="[Mines].[LATITUDE]" caption="LATITUDE" attribute="1" defaultMemberUniqueName="[Mines].[LATITUDE].[All]" allUniqueName="[Mines].[LATITUDE].[All]" dimensionUniqueName="[Mines]" displayFolder="" count="0" memberValueDatatype="5" unbalanced="0"/>
    <cacheHierarchy uniqueName="[Number of employee hours  in millions].[Sector]" caption="Sector" attribute="1" defaultMemberUniqueName="[Number of employee hours  in millions].[Sector].[All]" allUniqueName="[Number of employee hours  in millions].[Sector].[All]" dimensionUniqueName="[Number of employee hours  in millions]" displayFolder="" count="0" memberValueDatatype="130" unbalanced="0"/>
    <cacheHierarchy uniqueName="[Number of employee hours  in millions].[Year_Fiscal]" caption="Year_Fiscal" attribute="1" defaultMemberUniqueName="[Number of employee hours  in millions].[Year_Fiscal].[All]" allUniqueName="[Number of employee hours  in millions].[Year_Fiscal].[All]" dimensionUniqueName="[Number of employee hours  in millions]" displayFolder="" count="0" memberValueDatatype="20" unbalanced="0"/>
    <cacheHierarchy uniqueName="[Number of employee hours  in millions].[Horas trabajadas(Mill.)]" caption="Horas trabajadas(Mill.)" attribute="1" defaultMemberUniqueName="[Number of employee hours  in millions].[Horas trabajadas(Mill.)].[All]" allUniqueName="[Number of employee hours  in millions].[Horas trabajadas(Mill.)].[All]" dimensionUniqueName="[Number of employee hours  in millions]" displayFolder="" count="0" memberValueDatatype="5" unbalanced="0"/>
    <cacheHierarchy uniqueName="[Number of employee hours  in millions].[Horas trabajadas]" caption="Horas trabajadas" attribute="1" defaultMemberUniqueName="[Number of employee hours  in millions].[Horas trabajadas].[All]" allUniqueName="[Number of employee hours  in millions].[Horas trabajadas].[All]" dimensionUniqueName="[Number of employee hours  in millions]" displayFolder="" count="0" memberValueDatatype="20" unbalanced="0"/>
    <cacheHierarchy uniqueName="[States].[States_ID]" caption="States_ID" attribute="1" defaultMemberUniqueName="[States].[States_ID].[All]" allUniqueName="[States].[States_ID].[All]" dimensionUniqueName="[States]" displayFolder="" count="0" memberValueDatatype="130" unbalanced="0"/>
    <cacheHierarchy uniqueName="[States].[STATES_NAME]" caption="STATES_NAME" attribute="1" defaultMemberUniqueName="[States].[STATES_NAME].[All]" allUniqueName="[States].[STATES_NAME].[All]" dimensionUniqueName="[States]" displayFolder="" count="0" memberValueDatatype="130" unbalanced="0"/>
    <cacheHierarchy uniqueName="[States].[STATES_AB]" caption="STATES_AB" attribute="1" defaultMemberUniqueName="[States].[STATES_AB].[All]" allUniqueName="[States].[STATES_AB].[All]" dimensionUniqueName="[States]" displayFolder="" count="0" memberValueDatatype="130" unbalanced="0"/>
    <cacheHierarchy uniqueName="[States].[STATES_CATEGORY]" caption="STATES_CATEGORY" attribute="1" defaultMemberUniqueName="[States].[STATES_CATEGORY].[All]" allUniqueName="[States].[STATES_CATEGORY].[All]" dimensionUniqueName="[States]" displayFolder="" count="0" memberValueDatatype="130" unbalanced="0"/>
    <cacheHierarchy uniqueName="[Tabla2].[Estados]" caption="Estados" attribute="1" defaultMemberUniqueName="[Tabla2].[Estados].[All]" allUniqueName="[Tabla2].[Estados].[All]" dimensionUniqueName="[Tabla2]" displayFolder="" count="0" memberValueDatatype="130" unbalanced="0"/>
    <cacheHierarchy uniqueName="[Tabla2].[Accidentes]" caption="Accidentes" attribute="1" defaultMemberUniqueName="[Tabla2].[Accidentes].[All]" allUniqueName="[Tabla2].[Accidentes].[All]" dimensionUniqueName="[Tabla2]" displayFolder="" count="0" memberValueDatatype="20" unbalanced="0"/>
    <cacheHierarchy uniqueName="[Accidents].[DATE (índice de meses)]" caption="DATE (índice de meses)" attribute="1" defaultMemberUniqueName="[Accidents].[DATE (índice de meses)].[All]" allUniqueName="[Accidents].[DATE (índice de meses)].[All]" dimensionUniqueName="[Accidents]" displayFolder="" count="0" memberValueDatatype="20" unbalanced="0" hidden="1"/>
    <cacheHierarchy uniqueName="[Measures].[Total de Acidentes]" caption="Total de Acidentes" measure="1" displayFolder="" measureGroup="Accidents" count="0"/>
    <cacheHierarchy uniqueName="[Measures].[Total fatality]" caption="Total fatality" measure="1" displayFolder="" measureGroup="DimInjures" count="0"/>
    <cacheHierarchy uniqueName="[Measures].[Días perdidos prom. por evento con lesión]" caption="Días perdidos prom. por evento con lesión" measure="1" displayFolder="" measureGroup="Accidents" count="0"/>
    <cacheHierarchy uniqueName="[Measures].[Total de Accidente]" caption="Total de Accidente" measure="1" displayFolder="" measureGroup="Accidents" count="0"/>
    <cacheHierarchy uniqueName="[Measures].[Promedio_Dias_Perdidos ]" caption="Promedio_Dias_Perdidos " measure="1" displayFolder="" measureGroup="Accidents" count="0"/>
    <cacheHierarchy uniqueName="[Measures].[__XL_Count Accidents]" caption="__XL_Count Accidents" measure="1" displayFolder="" measureGroup="Accidents" count="0" hidden="1"/>
    <cacheHierarchy uniqueName="[Measures].[__XL_Count Mines]" caption="__XL_Count Mines" measure="1" displayFolder="" measureGroup="Mines" count="0" hidden="1"/>
    <cacheHierarchy uniqueName="[Measures].[__XL_Count DimInjures]" caption="__XL_Count DimInjures" measure="1" displayFolder="" measureGroup="DimInjures" count="0" hidden="1"/>
    <cacheHierarchy uniqueName="[Measures].[__XL_Count States]" caption="__XL_Count States" measure="1" displayFolder="" measureGroup="States" count="0" hidden="1"/>
    <cacheHierarchy uniqueName="[Measures].[__XL_Count Calendar]" caption="__XL_Count Calendar" measure="1" displayFolder="" measureGroup="Calendar" count="0" hidden="1"/>
    <cacheHierarchy uniqueName="[Measures].[__XL_Count Number of employee hours  in millions]" caption="__XL_Count Number of employee hours  in millions" measure="1" displayFolder="" measureGroup="Number of employee hours  in millions" count="0" hidden="1"/>
    <cacheHierarchy uniqueName="[Measures].[__XL_Count AIR_FIR]" caption="__XL_Count AIR_FIR" measure="1" displayFolder="" measureGroup="AIR_FIR" count="0" hidden="1"/>
    <cacheHierarchy uniqueName="[Measures].[__XL_Count Tabla2]" caption="__XL_Count Tabla2" measure="1" displayFolder="" measureGroup="Tabla2" count="0" hidden="1"/>
    <cacheHierarchy uniqueName="[Measures].[__No measures defined]" caption="__No measures defined" measure="1" displayFolder="" count="0" hidden="1"/>
    <cacheHierarchy uniqueName="[Measures].[Recuento de MINE_ID]" caption="Recuento de MINE_ID" measure="1" displayFolder="" measureGroup="Accide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DOCUMENT_NO]" caption="Recuento de DOCUMENT_NO" measure="1" displayFolder="" measureGroup="DimInjur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NO_EMPLOYEES]" caption="Suma de NO_EMPLOYEES" measure="1" displayFolder="" measureGroup="Mine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DAYS_LOST]" caption="Suma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DAYS_LOST]" caption="Promedio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TOT_EXPER]" caption="Suma de TOT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MINE_EXPER]" caption="Suma de MINE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AYS_RESTRICT]" caption="Suma de DAYS_RESTRICT" measure="1" displayFolder="" measureGroup="Accid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JOB_EXPER]" caption="Suma de JOB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FISCAL_YEAR]" caption="Suma de FISCAL_YEAR" measure="1" displayFolder="" measureGroup="Acciden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DOCUMENT_NO 2]" caption="Recuento de DOCUMENT_NO 2" measure="1" displayFolder="" measureGroup="Accident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DOCUMENT_NO]" caption="Recuento distinto de DOCUMENT_NO" measure="1" displayFolder="" measureGroup="Accide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GREE_INJURY]" caption="Recuento de DEGREE_INJURY" measure="1" displayFolder="" measureGroup="DimInjur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Horas trabajadas]" caption="Recuento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]" caption="Suma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(Mill.)]" caption="Suma de Horas trabajadas(Mill.)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AIR]" caption="Suma de AIR" measure="1" displayFolder="" measureGroup="AIR_FI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Accidentes]" caption="Suma de Accidentes" measure="1" displayFolder="" measureGroup="AIR_FI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FIR]" caption="Suma de FIR" measure="1" displayFolder="" measureGroup="AIR_FI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Accidentes 2]" caption="Suma de Accidentes 2" measure="1" displayFolder="" measureGroup="Tabla2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a de Año Fiscal]" caption="Suma de Año Fiscal" measure="1" displayFolder="" measureGroup="AIR_FI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Muertes]" caption="Suma de Muertes" measure="1" displayFolder="" measureGroup="AIR_FI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Horas Trabajadas 2]" caption="Suma de Horas Trabajadas 2" measure="1" displayFolder="" measureGroup="AIR_FI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UG_MINING_METHOD]" caption="Recuento de UG_MINING_METHOD" measure="1" displayFolder="" measureGroup="DimInjur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CURRENT_MINE_TYPE]" caption="Recuento de CURRENT_MINE_TYPE" measure="1" displayFolder="" measureGroup="Min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Fiscal_Year 2]" caption="Suma de Fiscal_Year 2" measure="1" displayFolder="" measureGroup="DimInjure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9">
    <dimension name="Accidents" uniqueName="[Accidents]" caption="Accidents"/>
    <dimension name="AIR_FIR" uniqueName="[AIR_FIR]" caption="AIR_FIR"/>
    <dimension name="Calendar" uniqueName="[Calendar]" caption="Calendar"/>
    <dimension name="DimInjures" uniqueName="[DimInjures]" caption="DimInjures"/>
    <dimension measure="1" name="Measures" uniqueName="[Measures]" caption="Measures"/>
    <dimension name="Mines" uniqueName="[Mines]" caption="Mines"/>
    <dimension name="Number of employee hours  in millions" uniqueName="[Number of employee hours  in millions]" caption="Number of employee hours  in millions"/>
    <dimension name="States" uniqueName="[States]" caption="States"/>
    <dimension name="Tabla2" uniqueName="[Tabla2]" caption="Tabla2"/>
  </dimensions>
  <measureGroups count="8">
    <measureGroup name="Accidents" caption="Accidents"/>
    <measureGroup name="AIR_FIR" caption="AIR_FIR"/>
    <measureGroup name="Calendar" caption="Calendar"/>
    <measureGroup name="DimInjures" caption="DimInjures"/>
    <measureGroup name="Mines" caption="Mines"/>
    <measureGroup name="Number of employee hours  in millions" caption="Number of employee hours  in millions"/>
    <measureGroup name="States" caption="States"/>
    <measureGroup name="Tabla2" caption="Tabla2"/>
  </measureGroups>
  <maps count="15">
    <map measureGroup="0" dimension="0"/>
    <map measureGroup="0" dimension="1"/>
    <map measureGroup="0" dimension="2"/>
    <map measureGroup="0" dimension="3"/>
    <map measureGroup="0" dimension="5"/>
    <map measureGroup="0" dimension="7"/>
    <map measureGroup="1" dimension="1"/>
    <map measureGroup="2" dimension="1"/>
    <map measureGroup="2" dimension="2"/>
    <map measureGroup="3" dimension="3"/>
    <map measureGroup="4" dimension="5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io valenzuela" refreshedDate="46169.857635185188" backgroundQuery="1" createdVersion="8" refreshedVersion="8" minRefreshableVersion="3" recordCount="0" supportSubquery="1" supportAdvancedDrill="1" xr:uid="{81C417ED-6ADA-459C-AA4C-DBA0BAB09364}">
  <cacheSource type="external" connectionId="8"/>
  <cacheFields count="2">
    <cacheField name="[Measures].[Promedio_Dias_Perdidos ]" caption="Promedio_Dias_Perdidos " numFmtId="0" hierarchy="71" level="32767"/>
    <cacheField name="[DimInjures].[DEGREE_INJURY].[DEGREE_INJURY]" caption="DEGREE_INJURY" numFmtId="0" hierarchy="31" level="1">
      <sharedItems containsSemiMixedTypes="0" containsNonDate="0" containsString="0"/>
    </cacheField>
  </cacheFields>
  <cacheHierarchies count="107">
    <cacheHierarchy uniqueName="[Accidents].[MINE_ID]" caption="MINE_ID" attribute="1" defaultMemberUniqueName="[Accidents].[MINE_ID].[All]" allUniqueName="[Accidents].[MINE_ID].[All]" dimensionUniqueName="[Accidents]" displayFolder="" count="0" memberValueDatatype="130" unbalanced="0"/>
    <cacheHierarchy uniqueName="[Accidents].[DOCUMENT_NO]" caption="DOCUMENT_NO" attribute="1" defaultMemberUniqueName="[Accidents].[DOCUMENT_NO].[All]" allUniqueName="[Accidents].[DOCUMENT_NO].[All]" dimensionUniqueName="[Accidents]" displayFolder="" count="0" memberValueDatatype="130" unbalanced="0"/>
    <cacheHierarchy uniqueName="[Accidents].[TOT_EXPER]" caption="TOT_EXPER" attribute="1" defaultMemberUniqueName="[Accidents].[TOT_EXPER].[All]" allUniqueName="[Accidents].[TOT_EXPER].[All]" dimensionUniqueName="[Accidents]" displayFolder="" count="0" memberValueDatatype="5" unbalanced="0"/>
    <cacheHierarchy uniqueName="[Accidents].[MINE_EXPER]" caption="MINE_EXPER" attribute="1" defaultMemberUniqueName="[Accidents].[MINE_EXPER].[All]" allUniqueName="[Accidents].[MINE_EXPER].[All]" dimensionUniqueName="[Accidents]" displayFolder="" count="0" memberValueDatatype="5" unbalanced="0"/>
    <cacheHierarchy uniqueName="[Accidents].[JOB_EXPER]" caption="JOB_EXPER" attribute="1" defaultMemberUniqueName="[Accidents].[JOB_EXPER].[All]" allUniqueName="[Accidents].[JOB_EXPER].[All]" dimensionUniqueName="[Accidents]" displayFolder="" count="0" memberValueDatatype="5" unbalanced="0"/>
    <cacheHierarchy uniqueName="[Accidents].[SCHEDULE_CHARGE]" caption="SCHEDULE_CHARGE" attribute="1" defaultMemberUniqueName="[Accidents].[SCHEDULE_CHARGE].[All]" allUniqueName="[Accidents].[SCHEDULE_CHARGE].[All]" dimensionUniqueName="[Accidents]" displayFolder="" count="0" memberValueDatatype="20" unbalanced="0"/>
    <cacheHierarchy uniqueName="[Accidents].[DAYS_RESTRICT]" caption="DAYS_RESTRICT" attribute="1" defaultMemberUniqueName="[Accidents].[DAYS_RESTRICT].[All]" allUniqueName="[Accidents].[DAYS_RESTRICT].[All]" dimensionUniqueName="[Accidents]" displayFolder="" count="0" memberValueDatatype="20" unbalanced="0"/>
    <cacheHierarchy uniqueName="[Accidents].[DAYS_LOST]" caption="DAYS_LOST" attribute="1" defaultMemberUniqueName="[Accidents].[DAYS_LOST].[All]" allUniqueName="[Accidents].[DAYS_LOST].[All]" dimensionUniqueName="[Accidents]" displayFolder="" count="0" memberValueDatatype="20" unbalanced="0"/>
    <cacheHierarchy uniqueName="[Accidents].[FISCAL_YEAR]" caption="FISCAL_YEAR" attribute="1" defaultMemberUniqueName="[Accidents].[FISCAL_YEAR].[All]" allUniqueName="[Accidents].[FISCAL_YEAR].[All]" dimensionUniqueName="[Accidents]" displayFolder="" count="0" memberValueDatatype="20" unbalanced="0"/>
    <cacheHierarchy uniqueName="[Accidents].[DATE]" caption="DATE" attribute="1" time="1" defaultMemberUniqueName="[Accidents].[DATE].[All]" allUniqueName="[Accidents].[DATE].[All]" dimensionUniqueName="[Accidents]" displayFolder="" count="0" memberValueDatatype="7" unbalanced="0"/>
    <cacheHierarchy uniqueName="[Accidents].[Experiencia]" caption="Experiencia" attribute="1" defaultMemberUniqueName="[Accidents].[Experiencia].[All]" allUniqueName="[Accidents].[Experiencia].[All]" dimensionUniqueName="[Accidents]" displayFolder="" count="0" memberValueDatatype="130" unbalanced="0"/>
    <cacheHierarchy uniqueName="[Accidents].[DATE (año)]" caption="DATE (año)" attribute="1" defaultMemberUniqueName="[Accidents].[DATE (año)].[All]" allUniqueName="[Accidents].[DATE (año)].[All]" dimensionUniqueName="[Accidents]" displayFolder="" count="0" memberValueDatatype="130" unbalanced="0"/>
    <cacheHierarchy uniqueName="[Accidents].[DATE (trimestre)]" caption="DATE (trimestre)" attribute="1" defaultMemberUniqueName="[Accidents].[DATE (trimestre)].[All]" allUniqueName="[Accidents].[DATE (trimestre)].[All]" dimensionUniqueName="[Accidents]" displayFolder="" count="0" memberValueDatatype="130" unbalanced="0"/>
    <cacheHierarchy uniqueName="[Accidents].[DATE (mes)]" caption="DATE (mes)" attribute="1" defaultMemberUniqueName="[Accidents].[DATE (mes)].[All]" allUniqueName="[Accidents].[DATE (mes)].[All]" dimensionUniqueName="[Accidents]" displayFolder="" count="0" memberValueDatatype="130" unbalanced="0"/>
    <cacheHierarchy uniqueName="[AIR_FIR].[Año Fiscal]" caption="Año Fiscal" attribute="1" defaultMemberUniqueName="[AIR_FIR].[Año Fiscal].[All]" allUniqueName="[AIR_FIR].[Año Fiscal].[All]" dimensionUniqueName="[AIR_FIR]" displayFolder="" count="0" memberValueDatatype="20" unbalanced="0"/>
    <cacheHierarchy uniqueName="[AIR_FIR].[Muertes]" caption="Muertes" attribute="1" defaultMemberUniqueName="[AIR_FIR].[Muertes].[All]" allUniqueName="[AIR_FIR].[Muertes].[All]" dimensionUniqueName="[AIR_FIR]" displayFolder="" count="0" memberValueDatatype="20" unbalanced="0"/>
    <cacheHierarchy uniqueName="[AIR_FIR].[Horas Trabajadas]" caption="Horas Trabajadas" attribute="1" defaultMemberUniqueName="[AIR_FIR].[Horas Trabajadas].[All]" allUniqueName="[AIR_FIR].[Horas Trabajadas].[All]" dimensionUniqueName="[AIR_FIR]" displayFolder="" count="0" memberValueDatatype="20" unbalanced="0"/>
    <cacheHierarchy uniqueName="[AIR_FIR].[FIR]" caption="FIR" attribute="1" defaultMemberUniqueName="[AIR_FIR].[FIR].[All]" allUniqueName="[AIR_FIR].[FIR].[All]" dimensionUniqueName="[AIR_FIR]" displayFolder="" count="0" memberValueDatatype="5" unbalanced="0"/>
    <cacheHierarchy uniqueName="[AIR_FIR].[Accidentes]" caption="Accidentes" attribute="1" defaultMemberUniqueName="[AIR_FIR].[Accidentes].[All]" allUniqueName="[AIR_FIR].[Accidentes].[All]" dimensionUniqueName="[AIR_FIR]" displayFolder="" count="0" memberValueDatatype="20" unbalanced="0"/>
    <cacheHierarchy uniqueName="[AIR_FIR].[AIR]" caption="AIR" attribute="1" defaultMemberUniqueName="[AIR_FIR].[AIR].[All]" allUniqueName="[AIR_FIR].[AIR].[All]" dimensionUniqueName="[AIR_FIR]" displayFolder="" count="0" memberValueDatatype="5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Year Fiscal]" caption="Year Fiscal" attribute="1" time="1" defaultMemberUniqueName="[Calendar].[Year Fiscal].[All]" allUniqueName="[Calendar].[Year Fiscal].[All]" dimensionUniqueName="[Calendar]" displayFolder="" count="0" memberValueDatatype="20" unbalanced="0"/>
    <cacheHierarchy uniqueName="[DimInjures].[DOCUMENT_NO]" caption="DOCUMENT_NO" attribute="1" defaultMemberUniqueName="[DimInjures].[DOCUMENT_NO].[All]" allUniqueName="[DimInjures].[DOCUMENT_NO].[All]" dimensionUniqueName="[DimInjures]" displayFolder="" count="0" memberValueDatatype="130" unbalanced="0"/>
    <cacheHierarchy uniqueName="[DimInjures].[SUBUNIT]" caption="SUBUNIT" attribute="1" defaultMemberUniqueName="[DimInjures].[SUBUNIT].[All]" allUniqueName="[DimInjures].[SUBUNIT].[All]" dimensionUniqueName="[DimInjures]" displayFolder="" count="0" memberValueDatatype="130" unbalanced="0"/>
    <cacheHierarchy uniqueName="[DimInjures].[DEGREE_INJURY]" caption="DEGREE_INJURY" attribute="1" defaultMemberUniqueName="[DimInjures].[DEGREE_INJURY].[All]" allUniqueName="[DimInjures].[DEGREE_INJURY].[All]" dimensionUniqueName="[DimInjures]" displayFolder="" count="2" memberValueDatatype="130" unbalanced="0">
      <fieldsUsage count="2">
        <fieldUsage x="-1"/>
        <fieldUsage x="1"/>
      </fieldsUsage>
    </cacheHierarchy>
    <cacheHierarchy uniqueName="[DimInjures].[UG_LOCATION]" caption="UG_LOCATION" attribute="1" defaultMemberUniqueName="[DimInjures].[UG_LOCATION].[All]" allUniqueName="[DimInjures].[UG_LOCATION].[All]" dimensionUniqueName="[DimInjures]" displayFolder="" count="0" memberValueDatatype="130" unbalanced="0"/>
    <cacheHierarchy uniqueName="[DimInjures].[UG_MINING_METHOD]" caption="UG_MINING_METHOD" attribute="1" defaultMemberUniqueName="[DimInjures].[UG_MINING_METHOD].[All]" allUniqueName="[DimInjures].[UG_MINING_METHOD].[All]" dimensionUniqueName="[DimInjures]" displayFolder="" count="0" memberValueDatatype="130" unbalanced="0"/>
    <cacheHierarchy uniqueName="[DimInjures].[CLASSIFICATION]" caption="CLASSIFICATION" attribute="1" defaultMemberUniqueName="[DimInjures].[CLASSIFICATION].[All]" allUniqueName="[DimInjures].[CLASSIFICATION].[All]" dimensionUniqueName="[DimInjures]" displayFolder="" count="0" memberValueDatatype="130" unbalanced="0"/>
    <cacheHierarchy uniqueName="[DimInjures].[ACCIDENT_TYPE]" caption="ACCIDENT_TYPE" attribute="1" defaultMemberUniqueName="[DimInjures].[ACCIDENT_TYPE].[All]" allUniqueName="[DimInjures].[ACCIDENT_TYPE].[All]" dimensionUniqueName="[DimInjures]" displayFolder="" count="0" memberValueDatatype="130" unbalanced="0"/>
    <cacheHierarchy uniqueName="[DimInjures].[OCCUPATION]" caption="OCCUPATION" attribute="1" defaultMemberUniqueName="[DimInjures].[OCCUPATION].[All]" allUniqueName="[DimInjures].[OCCUPATION].[All]" dimensionUniqueName="[DimInjures]" displayFolder="" count="0" memberValueDatatype="130" unbalanced="0"/>
    <cacheHierarchy uniqueName="[DimInjures].[ACTIVITY]" caption="ACTIVITY" attribute="1" defaultMemberUniqueName="[DimInjures].[ACTIVITY].[All]" allUniqueName="[DimInjures].[ACTIVITY].[All]" dimensionUniqueName="[DimInjures]" displayFolder="" count="0" memberValueDatatype="130" unbalanced="0"/>
    <cacheHierarchy uniqueName="[DimInjures].[INJURY_SOURCE]" caption="INJURY_SOURCE" attribute="1" defaultMemberUniqueName="[DimInjures].[INJURY_SOURCE].[All]" allUniqueName="[DimInjures].[INJURY_SOURCE].[All]" dimensionUniqueName="[DimInjures]" displayFolder="" count="0" memberValueDatatype="130" unbalanced="0"/>
    <cacheHierarchy uniqueName="[DimInjures].[NATURE_INJURY]" caption="NATURE_INJURY" attribute="1" defaultMemberUniqueName="[DimInjures].[NATURE_INJURY].[All]" allUniqueName="[DimInjures].[NATURE_INJURY].[All]" dimensionUniqueName="[DimInjures]" displayFolder="" count="0" memberValueDatatype="130" unbalanced="0"/>
    <cacheHierarchy uniqueName="[DimInjures].[INJ_BODY_PART]" caption="INJ_BODY_PART" attribute="1" defaultMemberUniqueName="[DimInjures].[INJ_BODY_PART].[All]" allUniqueName="[DimInjures].[INJ_BODY_PART].[All]" dimensionUniqueName="[DimInjures]" displayFolder="" count="0" memberValueDatatype="130" unbalanced="0"/>
    <cacheHierarchy uniqueName="[DimInjures].[DATE]" caption="DATE" attribute="1" time="1" defaultMemberUniqueName="[DimInjures].[DATE].[All]" allUniqueName="[DimInjures].[DATE].[All]" dimensionUniqueName="[DimInjures]" displayFolder="" count="0" memberValueDatatype="7" unbalanced="0"/>
    <cacheHierarchy uniqueName="[DimInjures].[DATE_YEAR]" caption="DATE_YEAR" attribute="1" defaultMemberUniqueName="[DimInjures].[DATE_YEAR].[All]" allUniqueName="[DimInjures].[DATE_YEAR].[All]" dimensionUniqueName="[DimInjures]" displayFolder="" count="0" memberValueDatatype="130" unbalanced="0"/>
    <cacheHierarchy uniqueName="[DimInjures].[Fiscal_Year]" caption="Fiscal_Year" attribute="1" defaultMemberUniqueName="[DimInjures].[Fiscal_Year].[All]" allUniqueName="[DimInjures].[Fiscal_Year].[All]" dimensionUniqueName="[DimInjures]" displayFolder="" count="2" memberValueDatatype="20" unbalanced="0"/>
    <cacheHierarchy uniqueName="[Mines].[MINE_ID]" caption="MINE_ID" attribute="1" defaultMemberUniqueName="[Mines].[MINE_ID].[All]" allUniqueName="[Mines].[MINE_ID].[All]" dimensionUniqueName="[Mines]" displayFolder="" count="0" memberValueDatatype="130" unbalanced="0"/>
    <cacheHierarchy uniqueName="[Mines].[CURRENT_MINE_NAME]" caption="CURRENT_MINE_NAME" attribute="1" defaultMemberUniqueName="[Mines].[CURRENT_MINE_NAME].[All]" allUniqueName="[Mines].[CURRENT_MINE_NAME].[All]" dimensionUniqueName="[Mines]" displayFolder="" count="0" memberValueDatatype="130" unbalanced="0"/>
    <cacheHierarchy uniqueName="[Mines].[COAL_METAL_IND]" caption="COAL_METAL_IND" attribute="1" defaultMemberUniqueName="[Mines].[COAL_METAL_IND].[All]" allUniqueName="[Mines].[COAL_METAL_IND].[All]" dimensionUniqueName="[Mines]" displayFolder="" count="0" memberValueDatatype="130" unbalanced="0"/>
    <cacheHierarchy uniqueName="[Mines].[CURRENT_MINE_TYPE]" caption="CURRENT_MINE_TYPE" attribute="1" defaultMemberUniqueName="[Mines].[CURRENT_MINE_TYPE].[All]" allUniqueName="[Mines].[CURRENT_MINE_TYPE].[All]" dimensionUniqueName="[Mines]" displayFolder="" count="0" memberValueDatatype="130" unbalanced="0"/>
    <cacheHierarchy uniqueName="[Mines].[CURRENT_MINE_STATUS]" caption="CURRENT_MINE_STATUS" attribute="1" defaultMemberUniqueName="[Mines].[CURRENT_MINE_STATUS].[All]" allUniqueName="[Mines].[CURRENT_MINE_STATUS].[All]" dimensionUniqueName="[Mines]" displayFolder="" count="0" memberValueDatatype="130" unbalanced="0"/>
    <cacheHierarchy uniqueName="[Mines].[STATE]" caption="STATE" attribute="1" defaultMemberUniqueName="[Mines].[STATE].[All]" allUniqueName="[Mines].[STATE].[All]" dimensionUniqueName="[Mines]" displayFolder="" count="0" memberValueDatatype="130" unbalanced="0"/>
    <cacheHierarchy uniqueName="[Mines].[COMPANY_TYPE]" caption="COMPANY_TYPE" attribute="1" defaultMemberUniqueName="[Mines].[COMPANY_TYPE].[All]" allUniqueName="[Mines].[COMPANY_TYPE].[All]" dimensionUniqueName="[Mines]" displayFolder="" count="0" memberValueDatatype="130" unbalanced="0"/>
    <cacheHierarchy uniqueName="[Mines].[PRIMARY_SIC]" caption="PRIMARY_SIC" attribute="1" defaultMemberUniqueName="[Mines].[PRIMARY_SIC].[All]" allUniqueName="[Mines].[PRIMARY_SIC].[All]" dimensionUniqueName="[Mines]" displayFolder="" count="0" memberValueDatatype="130" unbalanced="0"/>
    <cacheHierarchy uniqueName="[Mines].[PRIMARY_CANVASS]" caption="PRIMARY_CANVASS" attribute="1" defaultMemberUniqueName="[Mines].[PRIMARY_CANVASS].[All]" allUniqueName="[Mines].[PRIMARY_CANVASS].[All]" dimensionUniqueName="[Mines]" displayFolder="" count="2" memberValueDatatype="130" unbalanced="0"/>
    <cacheHierarchy uniqueName="[Mines].[NO_EMPLOYEES]" caption="NO_EMPLOYEES" attribute="1" defaultMemberUniqueName="[Mines].[NO_EMPLOYEES].[All]" allUniqueName="[Mines].[NO_EMPLOYEES].[All]" dimensionUniqueName="[Mines]" displayFolder="" count="0" memberValueDatatype="20" unbalanced="0"/>
    <cacheHierarchy uniqueName="[Mines].[LONGITUDE]" caption="LONGITUDE" attribute="1" defaultMemberUniqueName="[Mines].[LONGITUDE].[All]" allUniqueName="[Mines].[LONGITUDE].[All]" dimensionUniqueName="[Mines]" displayFolder="" count="0" memberValueDatatype="5" unbalanced="0"/>
    <cacheHierarchy uniqueName="[Mines].[LATITUDE]" caption="LATITUDE" attribute="1" defaultMemberUniqueName="[Mines].[LATITUDE].[All]" allUniqueName="[Mines].[LATITUDE].[All]" dimensionUniqueName="[Mines]" displayFolder="" count="0" memberValueDatatype="5" unbalanced="0"/>
    <cacheHierarchy uniqueName="[Number of employee hours  in millions].[Sector]" caption="Sector" attribute="1" defaultMemberUniqueName="[Number of employee hours  in millions].[Sector].[All]" allUniqueName="[Number of employee hours  in millions].[Sector].[All]" dimensionUniqueName="[Number of employee hours  in millions]" displayFolder="" count="0" memberValueDatatype="130" unbalanced="0"/>
    <cacheHierarchy uniqueName="[Number of employee hours  in millions].[Year_Fiscal]" caption="Year_Fiscal" attribute="1" defaultMemberUniqueName="[Number of employee hours  in millions].[Year_Fiscal].[All]" allUniqueName="[Number of employee hours  in millions].[Year_Fiscal].[All]" dimensionUniqueName="[Number of employee hours  in millions]" displayFolder="" count="0" memberValueDatatype="20" unbalanced="0"/>
    <cacheHierarchy uniqueName="[Number of employee hours  in millions].[Horas trabajadas(Mill.)]" caption="Horas trabajadas(Mill.)" attribute="1" defaultMemberUniqueName="[Number of employee hours  in millions].[Horas trabajadas(Mill.)].[All]" allUniqueName="[Number of employee hours  in millions].[Horas trabajadas(Mill.)].[All]" dimensionUniqueName="[Number of employee hours  in millions]" displayFolder="" count="0" memberValueDatatype="5" unbalanced="0"/>
    <cacheHierarchy uniqueName="[Number of employee hours  in millions].[Horas trabajadas]" caption="Horas trabajadas" attribute="1" defaultMemberUniqueName="[Number of employee hours  in millions].[Horas trabajadas].[All]" allUniqueName="[Number of employee hours  in millions].[Horas trabajadas].[All]" dimensionUniqueName="[Number of employee hours  in millions]" displayFolder="" count="0" memberValueDatatype="20" unbalanced="0"/>
    <cacheHierarchy uniqueName="[States].[States_ID]" caption="States_ID" attribute="1" defaultMemberUniqueName="[States].[States_ID].[All]" allUniqueName="[States].[States_ID].[All]" dimensionUniqueName="[States]" displayFolder="" count="0" memberValueDatatype="130" unbalanced="0"/>
    <cacheHierarchy uniqueName="[States].[STATES_NAME]" caption="STATES_NAME" attribute="1" defaultMemberUniqueName="[States].[STATES_NAME].[All]" allUniqueName="[States].[STATES_NAME].[All]" dimensionUniqueName="[States]" displayFolder="" count="0" memberValueDatatype="130" unbalanced="0"/>
    <cacheHierarchy uniqueName="[States].[STATES_AB]" caption="STATES_AB" attribute="1" defaultMemberUniqueName="[States].[STATES_AB].[All]" allUniqueName="[States].[STATES_AB].[All]" dimensionUniqueName="[States]" displayFolder="" count="0" memberValueDatatype="130" unbalanced="0"/>
    <cacheHierarchy uniqueName="[States].[STATES_CATEGORY]" caption="STATES_CATEGORY" attribute="1" defaultMemberUniqueName="[States].[STATES_CATEGORY].[All]" allUniqueName="[States].[STATES_CATEGORY].[All]" dimensionUniqueName="[States]" displayFolder="" count="0" memberValueDatatype="130" unbalanced="0"/>
    <cacheHierarchy uniqueName="[Tabla2].[Estados]" caption="Estados" attribute="1" defaultMemberUniqueName="[Tabla2].[Estados].[All]" allUniqueName="[Tabla2].[Estados].[All]" dimensionUniqueName="[Tabla2]" displayFolder="" count="0" memberValueDatatype="130" unbalanced="0"/>
    <cacheHierarchy uniqueName="[Tabla2].[Accidentes]" caption="Accidentes" attribute="1" defaultMemberUniqueName="[Tabla2].[Accidentes].[All]" allUniqueName="[Tabla2].[Accidentes].[All]" dimensionUniqueName="[Tabla2]" displayFolder="" count="0" memberValueDatatype="20" unbalanced="0"/>
    <cacheHierarchy uniqueName="[Accidents].[DATE (índice de meses)]" caption="DATE (índice de meses)" attribute="1" defaultMemberUniqueName="[Accidents].[DATE (índice de meses)].[All]" allUniqueName="[Accidents].[DATE (índice de meses)].[All]" dimensionUniqueName="[Accidents]" displayFolder="" count="0" memberValueDatatype="20" unbalanced="0" hidden="1"/>
    <cacheHierarchy uniqueName="[Measures].[Total de Acidentes]" caption="Total de Acidentes" measure="1" displayFolder="" measureGroup="Accidents" count="0"/>
    <cacheHierarchy uniqueName="[Measures].[Total fatality]" caption="Total fatality" measure="1" displayFolder="" measureGroup="DimInjures" count="0"/>
    <cacheHierarchy uniqueName="[Measures].[Días perdidos prom. por evento con lesión]" caption="Días perdidos prom. por evento con lesión" measure="1" displayFolder="" measureGroup="Accidents" count="0"/>
    <cacheHierarchy uniqueName="[Measures].[Total de Accidente]" caption="Total de Accidente" measure="1" displayFolder="" measureGroup="Accidents" count="0"/>
    <cacheHierarchy uniqueName="[Measures].[Promedio_Dias_Perdidos ]" caption="Promedio_Dias_Perdidos " measure="1" displayFolder="" measureGroup="Accidents" count="0" oneField="1">
      <fieldsUsage count="1">
        <fieldUsage x="0"/>
      </fieldsUsage>
    </cacheHierarchy>
    <cacheHierarchy uniqueName="[Measures].[__XL_Count Accidents]" caption="__XL_Count Accidents" measure="1" displayFolder="" measureGroup="Accidents" count="0" hidden="1"/>
    <cacheHierarchy uniqueName="[Measures].[__XL_Count Mines]" caption="__XL_Count Mines" measure="1" displayFolder="" measureGroup="Mines" count="0" hidden="1"/>
    <cacheHierarchy uniqueName="[Measures].[__XL_Count DimInjures]" caption="__XL_Count DimInjures" measure="1" displayFolder="" measureGroup="DimInjures" count="0" hidden="1"/>
    <cacheHierarchy uniqueName="[Measures].[__XL_Count States]" caption="__XL_Count States" measure="1" displayFolder="" measureGroup="States" count="0" hidden="1"/>
    <cacheHierarchy uniqueName="[Measures].[__XL_Count Calendar]" caption="__XL_Count Calendar" measure="1" displayFolder="" measureGroup="Calendar" count="0" hidden="1"/>
    <cacheHierarchy uniqueName="[Measures].[__XL_Count Number of employee hours  in millions]" caption="__XL_Count Number of employee hours  in millions" measure="1" displayFolder="" measureGroup="Number of employee hours  in millions" count="0" hidden="1"/>
    <cacheHierarchy uniqueName="[Measures].[__XL_Count AIR_FIR]" caption="__XL_Count AIR_FIR" measure="1" displayFolder="" measureGroup="AIR_FIR" count="0" hidden="1"/>
    <cacheHierarchy uniqueName="[Measures].[__XL_Count Tabla2]" caption="__XL_Count Tabla2" measure="1" displayFolder="" measureGroup="Tabla2" count="0" hidden="1"/>
    <cacheHierarchy uniqueName="[Measures].[__No measures defined]" caption="__No measures defined" measure="1" displayFolder="" count="0" hidden="1"/>
    <cacheHierarchy uniqueName="[Measures].[Recuento de MINE_ID]" caption="Recuento de MINE_ID" measure="1" displayFolder="" measureGroup="Accide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DOCUMENT_NO]" caption="Recuento de DOCUMENT_NO" measure="1" displayFolder="" measureGroup="DimInjur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NO_EMPLOYEES]" caption="Suma de NO_EMPLOYEES" measure="1" displayFolder="" measureGroup="Mine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DAYS_LOST]" caption="Suma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DAYS_LOST]" caption="Promedio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TOT_EXPER]" caption="Suma de TOT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MINE_EXPER]" caption="Suma de MINE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AYS_RESTRICT]" caption="Suma de DAYS_RESTRICT" measure="1" displayFolder="" measureGroup="Accid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JOB_EXPER]" caption="Suma de JOB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FISCAL_YEAR]" caption="Suma de FISCAL_YEAR" measure="1" displayFolder="" measureGroup="Acciden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DOCUMENT_NO 2]" caption="Recuento de DOCUMENT_NO 2" measure="1" displayFolder="" measureGroup="Accide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DOCUMENT_NO]" caption="Recuento distinto de DOCUMENT_NO" measure="1" displayFolder="" measureGroup="Accide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GREE_INJURY]" caption="Recuento de DEGREE_INJURY" measure="1" displayFolder="" measureGroup="DimInjur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Horas trabajadas]" caption="Recuento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]" caption="Suma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(Mill.)]" caption="Suma de Horas trabajadas(Mill.)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AIR]" caption="Suma de AIR" measure="1" displayFolder="" measureGroup="AIR_FI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Accidentes]" caption="Suma de Accidentes" measure="1" displayFolder="" measureGroup="AIR_FI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FIR]" caption="Suma de FIR" measure="1" displayFolder="" measureGroup="AIR_FI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Accidentes 2]" caption="Suma de Accidentes 2" measure="1" displayFolder="" measureGroup="Tabla2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a de Año Fiscal]" caption="Suma de Año Fiscal" measure="1" displayFolder="" measureGroup="AIR_FI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Muertes]" caption="Suma de Muertes" measure="1" displayFolder="" measureGroup="AIR_FI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Horas Trabajadas 2]" caption="Suma de Horas Trabajadas 2" measure="1" displayFolder="" measureGroup="AIR_FI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UG_MINING_METHOD]" caption="Recuento de UG_MINING_METHOD" measure="1" displayFolder="" measureGroup="DimInjur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CURRENT_MINE_TYPE]" caption="Recuento de CURRENT_MINE_TYPE" measure="1" displayFolder="" measureGroup="Min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Fiscal_Year 2]" caption="Suma de Fiscal_Year 2" measure="1" displayFolder="" measureGroup="DimInjure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9">
    <dimension name="Accidents" uniqueName="[Accidents]" caption="Accidents"/>
    <dimension name="AIR_FIR" uniqueName="[AIR_FIR]" caption="AIR_FIR"/>
    <dimension name="Calendar" uniqueName="[Calendar]" caption="Calendar"/>
    <dimension name="DimInjures" uniqueName="[DimInjures]" caption="DimInjures"/>
    <dimension measure="1" name="Measures" uniqueName="[Measures]" caption="Measures"/>
    <dimension name="Mines" uniqueName="[Mines]" caption="Mines"/>
    <dimension name="Number of employee hours  in millions" uniqueName="[Number of employee hours  in millions]" caption="Number of employee hours  in millions"/>
    <dimension name="States" uniqueName="[States]" caption="States"/>
    <dimension name="Tabla2" uniqueName="[Tabla2]" caption="Tabla2"/>
  </dimensions>
  <measureGroups count="8">
    <measureGroup name="Accidents" caption="Accidents"/>
    <measureGroup name="AIR_FIR" caption="AIR_FIR"/>
    <measureGroup name="Calendar" caption="Calendar"/>
    <measureGroup name="DimInjures" caption="DimInjures"/>
    <measureGroup name="Mines" caption="Mines"/>
    <measureGroup name="Number of employee hours  in millions" caption="Number of employee hours  in millions"/>
    <measureGroup name="States" caption="States"/>
    <measureGroup name="Tabla2" caption="Tabla2"/>
  </measureGroups>
  <maps count="15">
    <map measureGroup="0" dimension="0"/>
    <map measureGroup="0" dimension="1"/>
    <map measureGroup="0" dimension="2"/>
    <map measureGroup="0" dimension="3"/>
    <map measureGroup="0" dimension="5"/>
    <map measureGroup="0" dimension="7"/>
    <map measureGroup="1" dimension="1"/>
    <map measureGroup="2" dimension="1"/>
    <map measureGroup="2" dimension="2"/>
    <map measureGroup="3" dimension="3"/>
    <map measureGroup="4" dimension="5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io valenzuela" refreshedDate="46169.876126736111" backgroundQuery="1" createdVersion="8" refreshedVersion="8" minRefreshableVersion="3" recordCount="0" supportSubquery="1" supportAdvancedDrill="1" xr:uid="{B2E913BC-3AAC-4908-AE46-CE05A211E78F}">
  <cacheSource type="external" connectionId="8"/>
  <cacheFields count="4">
    <cacheField name="[DimInjures].[Fiscal_Year].[Fiscal_Year]" caption="Fiscal_Year" numFmtId="0" hierarchy="43" level="1">
      <sharedItems containsSemiMixedTypes="0" containsString="0" containsNumber="1" containsInteger="1" minValue="2000" maxValue="2025" count="26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DimInjures].[Fiscal_Year].&amp;[2000]"/>
            <x15:cachedUniqueName index="1" name="[DimInjures].[Fiscal_Year].&amp;[2001]"/>
            <x15:cachedUniqueName index="2" name="[DimInjures].[Fiscal_Year].&amp;[2002]"/>
            <x15:cachedUniqueName index="3" name="[DimInjures].[Fiscal_Year].&amp;[2003]"/>
            <x15:cachedUniqueName index="4" name="[DimInjures].[Fiscal_Year].&amp;[2004]"/>
            <x15:cachedUniqueName index="5" name="[DimInjures].[Fiscal_Year].&amp;[2005]"/>
            <x15:cachedUniqueName index="6" name="[DimInjures].[Fiscal_Year].&amp;[2006]"/>
            <x15:cachedUniqueName index="7" name="[DimInjures].[Fiscal_Year].&amp;[2007]"/>
            <x15:cachedUniqueName index="8" name="[DimInjures].[Fiscal_Year].&amp;[2008]"/>
            <x15:cachedUniqueName index="9" name="[DimInjures].[Fiscal_Year].&amp;[2009]"/>
            <x15:cachedUniqueName index="10" name="[DimInjures].[Fiscal_Year].&amp;[2010]"/>
            <x15:cachedUniqueName index="11" name="[DimInjures].[Fiscal_Year].&amp;[2011]"/>
            <x15:cachedUniqueName index="12" name="[DimInjures].[Fiscal_Year].&amp;[2012]"/>
            <x15:cachedUniqueName index="13" name="[DimInjures].[Fiscal_Year].&amp;[2013]"/>
            <x15:cachedUniqueName index="14" name="[DimInjures].[Fiscal_Year].&amp;[2014]"/>
            <x15:cachedUniqueName index="15" name="[DimInjures].[Fiscal_Year].&amp;[2015]"/>
            <x15:cachedUniqueName index="16" name="[DimInjures].[Fiscal_Year].&amp;[2016]"/>
            <x15:cachedUniqueName index="17" name="[DimInjures].[Fiscal_Year].&amp;[2017]"/>
            <x15:cachedUniqueName index="18" name="[DimInjures].[Fiscal_Year].&amp;[2018]"/>
            <x15:cachedUniqueName index="19" name="[DimInjures].[Fiscal_Year].&amp;[2019]"/>
            <x15:cachedUniqueName index="20" name="[DimInjures].[Fiscal_Year].&amp;[2020]"/>
            <x15:cachedUniqueName index="21" name="[DimInjures].[Fiscal_Year].&amp;[2021]"/>
            <x15:cachedUniqueName index="22" name="[DimInjures].[Fiscal_Year].&amp;[2022]"/>
            <x15:cachedUniqueName index="23" name="[DimInjures].[Fiscal_Year].&amp;[2023]"/>
            <x15:cachedUniqueName index="24" name="[DimInjures].[Fiscal_Year].&amp;[2024]"/>
            <x15:cachedUniqueName index="25" name="[DimInjures].[Fiscal_Year].&amp;[2025]"/>
          </x15:cachedUniqueNames>
        </ext>
      </extLst>
    </cacheField>
    <cacheField name="[Measures].[Recuento de DOCUMENT_NO 2]" caption="Recuento de DOCUMENT_NO 2" numFmtId="0" hierarchy="91" level="32767"/>
    <cacheField name="[Mines].[PRIMARY_CANVASS].[PRIMARY_CANVASS]" caption="PRIMARY_CANVASS" numFmtId="0" hierarchy="52" level="1">
      <sharedItems count="5">
        <s v="Coal"/>
        <s v="Metal"/>
        <s v="Nonmetal"/>
        <s v="SandAndGravel"/>
        <s v="Stone"/>
      </sharedItems>
    </cacheField>
    <cacheField name="[AIR_FIR].[Año Fiscal].[Año Fiscal]" caption="Año Fiscal" numFmtId="0" hierarchy="14" level="1">
      <sharedItems containsSemiMixedTypes="0" containsNonDate="0" containsString="0"/>
    </cacheField>
  </cacheFields>
  <cacheHierarchies count="107">
    <cacheHierarchy uniqueName="[Accidents].[MINE_ID]" caption="MINE_ID" attribute="1" defaultMemberUniqueName="[Accidents].[MINE_ID].[All]" allUniqueName="[Accidents].[MINE_ID].[All]" dimensionUniqueName="[Accidents]" displayFolder="" count="0" memberValueDatatype="130" unbalanced="0"/>
    <cacheHierarchy uniqueName="[Accidents].[DOCUMENT_NO]" caption="DOCUMENT_NO" attribute="1" defaultMemberUniqueName="[Accidents].[DOCUMENT_NO].[All]" allUniqueName="[Accidents].[DOCUMENT_NO].[All]" dimensionUniqueName="[Accidents]" displayFolder="" count="0" memberValueDatatype="130" unbalanced="0"/>
    <cacheHierarchy uniqueName="[Accidents].[TOT_EXPER]" caption="TOT_EXPER" attribute="1" defaultMemberUniqueName="[Accidents].[TOT_EXPER].[All]" allUniqueName="[Accidents].[TOT_EXPER].[All]" dimensionUniqueName="[Accidents]" displayFolder="" count="0" memberValueDatatype="5" unbalanced="0"/>
    <cacheHierarchy uniqueName="[Accidents].[MINE_EXPER]" caption="MINE_EXPER" attribute="1" defaultMemberUniqueName="[Accidents].[MINE_EXPER].[All]" allUniqueName="[Accidents].[MINE_EXPER].[All]" dimensionUniqueName="[Accidents]" displayFolder="" count="0" memberValueDatatype="5" unbalanced="0"/>
    <cacheHierarchy uniqueName="[Accidents].[JOB_EXPER]" caption="JOB_EXPER" attribute="1" defaultMemberUniqueName="[Accidents].[JOB_EXPER].[All]" allUniqueName="[Accidents].[JOB_EXPER].[All]" dimensionUniqueName="[Accidents]" displayFolder="" count="0" memberValueDatatype="5" unbalanced="0"/>
    <cacheHierarchy uniqueName="[Accidents].[SCHEDULE_CHARGE]" caption="SCHEDULE_CHARGE" attribute="1" defaultMemberUniqueName="[Accidents].[SCHEDULE_CHARGE].[All]" allUniqueName="[Accidents].[SCHEDULE_CHARGE].[All]" dimensionUniqueName="[Accidents]" displayFolder="" count="0" memberValueDatatype="20" unbalanced="0"/>
    <cacheHierarchy uniqueName="[Accidents].[DAYS_RESTRICT]" caption="DAYS_RESTRICT" attribute="1" defaultMemberUniqueName="[Accidents].[DAYS_RESTRICT].[All]" allUniqueName="[Accidents].[DAYS_RESTRICT].[All]" dimensionUniqueName="[Accidents]" displayFolder="" count="0" memberValueDatatype="20" unbalanced="0"/>
    <cacheHierarchy uniqueName="[Accidents].[DAYS_LOST]" caption="DAYS_LOST" attribute="1" defaultMemberUniqueName="[Accidents].[DAYS_LOST].[All]" allUniqueName="[Accidents].[DAYS_LOST].[All]" dimensionUniqueName="[Accidents]" displayFolder="" count="0" memberValueDatatype="20" unbalanced="0"/>
    <cacheHierarchy uniqueName="[Accidents].[FISCAL_YEAR]" caption="FISCAL_YEAR" attribute="1" defaultMemberUniqueName="[Accidents].[FISCAL_YEAR].[All]" allUniqueName="[Accidents].[FISCAL_YEAR].[All]" dimensionUniqueName="[Accidents]" displayFolder="" count="0" memberValueDatatype="20" unbalanced="0"/>
    <cacheHierarchy uniqueName="[Accidents].[DATE]" caption="DATE" attribute="1" time="1" defaultMemberUniqueName="[Accidents].[DATE].[All]" allUniqueName="[Accidents].[DATE].[All]" dimensionUniqueName="[Accidents]" displayFolder="" count="0" memberValueDatatype="7" unbalanced="0"/>
    <cacheHierarchy uniqueName="[Accidents].[Experiencia]" caption="Experiencia" attribute="1" defaultMemberUniqueName="[Accidents].[Experiencia].[All]" allUniqueName="[Accidents].[Experiencia].[All]" dimensionUniqueName="[Accidents]" displayFolder="" count="0" memberValueDatatype="130" unbalanced="0"/>
    <cacheHierarchy uniqueName="[Accidents].[DATE (año)]" caption="DATE (año)" attribute="1" defaultMemberUniqueName="[Accidents].[DATE (año)].[All]" allUniqueName="[Accidents].[DATE (año)].[All]" dimensionUniqueName="[Accidents]" displayFolder="" count="0" memberValueDatatype="130" unbalanced="0"/>
    <cacheHierarchy uniqueName="[Accidents].[DATE (trimestre)]" caption="DATE (trimestre)" attribute="1" defaultMemberUniqueName="[Accidents].[DATE (trimestre)].[All]" allUniqueName="[Accidents].[DATE (trimestre)].[All]" dimensionUniqueName="[Accidents]" displayFolder="" count="0" memberValueDatatype="130" unbalanced="0"/>
    <cacheHierarchy uniqueName="[Accidents].[DATE (mes)]" caption="DATE (mes)" attribute="1" defaultMemberUniqueName="[Accidents].[DATE (mes)].[All]" allUniqueName="[Accidents].[DATE (mes)].[All]" dimensionUniqueName="[Accidents]" displayFolder="" count="0" memberValueDatatype="130" unbalanced="0"/>
    <cacheHierarchy uniqueName="[AIR_FIR].[Año Fiscal]" caption="Año Fiscal" attribute="1" defaultMemberUniqueName="[AIR_FIR].[Año Fiscal].[All]" allUniqueName="[AIR_FIR].[Año Fiscal].[All]" dimensionUniqueName="[AIR_FIR]" displayFolder="" count="2" memberValueDatatype="20" unbalanced="0">
      <fieldsUsage count="2">
        <fieldUsage x="-1"/>
        <fieldUsage x="3"/>
      </fieldsUsage>
    </cacheHierarchy>
    <cacheHierarchy uniqueName="[AIR_FIR].[Muertes]" caption="Muertes" attribute="1" defaultMemberUniqueName="[AIR_FIR].[Muertes].[All]" allUniqueName="[AIR_FIR].[Muertes].[All]" dimensionUniqueName="[AIR_FIR]" displayFolder="" count="0" memberValueDatatype="20" unbalanced="0"/>
    <cacheHierarchy uniqueName="[AIR_FIR].[Horas Trabajadas]" caption="Horas Trabajadas" attribute="1" defaultMemberUniqueName="[AIR_FIR].[Horas Trabajadas].[All]" allUniqueName="[AIR_FIR].[Horas Trabajadas].[All]" dimensionUniqueName="[AIR_FIR]" displayFolder="" count="0" memberValueDatatype="20" unbalanced="0"/>
    <cacheHierarchy uniqueName="[AIR_FIR].[FIR]" caption="FIR" attribute="1" defaultMemberUniqueName="[AIR_FIR].[FIR].[All]" allUniqueName="[AIR_FIR].[FIR].[All]" dimensionUniqueName="[AIR_FIR]" displayFolder="" count="0" memberValueDatatype="5" unbalanced="0"/>
    <cacheHierarchy uniqueName="[AIR_FIR].[Accidentes]" caption="Accidentes" attribute="1" defaultMemberUniqueName="[AIR_FIR].[Accidentes].[All]" allUniqueName="[AIR_FIR].[Accidentes].[All]" dimensionUniqueName="[AIR_FIR]" displayFolder="" count="0" memberValueDatatype="20" unbalanced="0"/>
    <cacheHierarchy uniqueName="[AIR_FIR].[AIR]" caption="AIR" attribute="1" defaultMemberUniqueName="[AIR_FIR].[AIR].[All]" allUniqueName="[AIR_FIR].[AIR].[All]" dimensionUniqueName="[AIR_FIR]" displayFolder="" count="0" memberValueDatatype="5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Year Fiscal]" caption="Year Fiscal" attribute="1" time="1" defaultMemberUniqueName="[Calendar].[Year Fiscal].[All]" allUniqueName="[Calendar].[Year Fiscal].[All]" dimensionUniqueName="[Calendar]" displayFolder="" count="0" memberValueDatatype="20" unbalanced="0"/>
    <cacheHierarchy uniqueName="[DimInjures].[DOCUMENT_NO]" caption="DOCUMENT_NO" attribute="1" defaultMemberUniqueName="[DimInjures].[DOCUMENT_NO].[All]" allUniqueName="[DimInjures].[DOCUMENT_NO].[All]" dimensionUniqueName="[DimInjures]" displayFolder="" count="0" memberValueDatatype="130" unbalanced="0"/>
    <cacheHierarchy uniqueName="[DimInjures].[SUBUNIT]" caption="SUBUNIT" attribute="1" defaultMemberUniqueName="[DimInjures].[SUBUNIT].[All]" allUniqueName="[DimInjures].[SUBUNIT].[All]" dimensionUniqueName="[DimInjures]" displayFolder="" count="0" memberValueDatatype="130" unbalanced="0"/>
    <cacheHierarchy uniqueName="[DimInjures].[DEGREE_INJURY]" caption="DEGREE_INJURY" attribute="1" defaultMemberUniqueName="[DimInjures].[DEGREE_INJURY].[All]" allUniqueName="[DimInjures].[DEGREE_INJURY].[All]" dimensionUniqueName="[DimInjures]" displayFolder="" count="2" memberValueDatatype="130" unbalanced="0"/>
    <cacheHierarchy uniqueName="[DimInjures].[UG_LOCATION]" caption="UG_LOCATION" attribute="1" defaultMemberUniqueName="[DimInjures].[UG_LOCATION].[All]" allUniqueName="[DimInjures].[UG_LOCATION].[All]" dimensionUniqueName="[DimInjures]" displayFolder="" count="0" memberValueDatatype="130" unbalanced="0"/>
    <cacheHierarchy uniqueName="[DimInjures].[UG_MINING_METHOD]" caption="UG_MINING_METHOD" attribute="1" defaultMemberUniqueName="[DimInjures].[UG_MINING_METHOD].[All]" allUniqueName="[DimInjures].[UG_MINING_METHOD].[All]" dimensionUniqueName="[DimInjures]" displayFolder="" count="0" memberValueDatatype="130" unbalanced="0"/>
    <cacheHierarchy uniqueName="[DimInjures].[CLASSIFICATION]" caption="CLASSIFICATION" attribute="1" defaultMemberUniqueName="[DimInjures].[CLASSIFICATION].[All]" allUniqueName="[DimInjures].[CLASSIFICATION].[All]" dimensionUniqueName="[DimInjures]" displayFolder="" count="0" memberValueDatatype="130" unbalanced="0"/>
    <cacheHierarchy uniqueName="[DimInjures].[ACCIDENT_TYPE]" caption="ACCIDENT_TYPE" attribute="1" defaultMemberUniqueName="[DimInjures].[ACCIDENT_TYPE].[All]" allUniqueName="[DimInjures].[ACCIDENT_TYPE].[All]" dimensionUniqueName="[DimInjures]" displayFolder="" count="0" memberValueDatatype="130" unbalanced="0"/>
    <cacheHierarchy uniqueName="[DimInjures].[OCCUPATION]" caption="OCCUPATION" attribute="1" defaultMemberUniqueName="[DimInjures].[OCCUPATION].[All]" allUniqueName="[DimInjures].[OCCUPATION].[All]" dimensionUniqueName="[DimInjures]" displayFolder="" count="0" memberValueDatatype="130" unbalanced="0"/>
    <cacheHierarchy uniqueName="[DimInjures].[ACTIVITY]" caption="ACTIVITY" attribute="1" defaultMemberUniqueName="[DimInjures].[ACTIVITY].[All]" allUniqueName="[DimInjures].[ACTIVITY].[All]" dimensionUniqueName="[DimInjures]" displayFolder="" count="0" memberValueDatatype="130" unbalanced="0"/>
    <cacheHierarchy uniqueName="[DimInjures].[INJURY_SOURCE]" caption="INJURY_SOURCE" attribute="1" defaultMemberUniqueName="[DimInjures].[INJURY_SOURCE].[All]" allUniqueName="[DimInjures].[INJURY_SOURCE].[All]" dimensionUniqueName="[DimInjures]" displayFolder="" count="0" memberValueDatatype="130" unbalanced="0"/>
    <cacheHierarchy uniqueName="[DimInjures].[NATURE_INJURY]" caption="NATURE_INJURY" attribute="1" defaultMemberUniqueName="[DimInjures].[NATURE_INJURY].[All]" allUniqueName="[DimInjures].[NATURE_INJURY].[All]" dimensionUniqueName="[DimInjures]" displayFolder="" count="0" memberValueDatatype="130" unbalanced="0"/>
    <cacheHierarchy uniqueName="[DimInjures].[INJ_BODY_PART]" caption="INJ_BODY_PART" attribute="1" defaultMemberUniqueName="[DimInjures].[INJ_BODY_PART].[All]" allUniqueName="[DimInjures].[INJ_BODY_PART].[All]" dimensionUniqueName="[DimInjures]" displayFolder="" count="0" memberValueDatatype="130" unbalanced="0"/>
    <cacheHierarchy uniqueName="[DimInjures].[DATE]" caption="DATE" attribute="1" time="1" defaultMemberUniqueName="[DimInjures].[DATE].[All]" allUniqueName="[DimInjures].[DATE].[All]" dimensionUniqueName="[DimInjures]" displayFolder="" count="0" memberValueDatatype="7" unbalanced="0"/>
    <cacheHierarchy uniqueName="[DimInjures].[DATE_YEAR]" caption="DATE_YEAR" attribute="1" defaultMemberUniqueName="[DimInjures].[DATE_YEAR].[All]" allUniqueName="[DimInjures].[DATE_YEAR].[All]" dimensionUniqueName="[DimInjures]" displayFolder="" count="0" memberValueDatatype="130" unbalanced="0"/>
    <cacheHierarchy uniqueName="[DimInjures].[Fiscal_Year]" caption="Fiscal_Year" attribute="1" defaultMemberUniqueName="[DimInjures].[Fiscal_Year].[All]" allUniqueName="[DimInjures].[Fiscal_Year].[All]" dimensionUniqueName="[DimInjures]" displayFolder="" count="2" memberValueDatatype="20" unbalanced="0">
      <fieldsUsage count="2">
        <fieldUsage x="-1"/>
        <fieldUsage x="0"/>
      </fieldsUsage>
    </cacheHierarchy>
    <cacheHierarchy uniqueName="[Mines].[MINE_ID]" caption="MINE_ID" attribute="1" defaultMemberUniqueName="[Mines].[MINE_ID].[All]" allUniqueName="[Mines].[MINE_ID].[All]" dimensionUniqueName="[Mines]" displayFolder="" count="0" memberValueDatatype="130" unbalanced="0"/>
    <cacheHierarchy uniqueName="[Mines].[CURRENT_MINE_NAME]" caption="CURRENT_MINE_NAME" attribute="1" defaultMemberUniqueName="[Mines].[CURRENT_MINE_NAME].[All]" allUniqueName="[Mines].[CURRENT_MINE_NAME].[All]" dimensionUniqueName="[Mines]" displayFolder="" count="0" memberValueDatatype="130" unbalanced="0"/>
    <cacheHierarchy uniqueName="[Mines].[COAL_METAL_IND]" caption="COAL_METAL_IND" attribute="1" defaultMemberUniqueName="[Mines].[COAL_METAL_IND].[All]" allUniqueName="[Mines].[COAL_METAL_IND].[All]" dimensionUniqueName="[Mines]" displayFolder="" count="0" memberValueDatatype="130" unbalanced="0"/>
    <cacheHierarchy uniqueName="[Mines].[CURRENT_MINE_TYPE]" caption="CURRENT_MINE_TYPE" attribute="1" defaultMemberUniqueName="[Mines].[CURRENT_MINE_TYPE].[All]" allUniqueName="[Mines].[CURRENT_MINE_TYPE].[All]" dimensionUniqueName="[Mines]" displayFolder="" count="0" memberValueDatatype="130" unbalanced="0"/>
    <cacheHierarchy uniqueName="[Mines].[CURRENT_MINE_STATUS]" caption="CURRENT_MINE_STATUS" attribute="1" defaultMemberUniqueName="[Mines].[CURRENT_MINE_STATUS].[All]" allUniqueName="[Mines].[CURRENT_MINE_STATUS].[All]" dimensionUniqueName="[Mines]" displayFolder="" count="0" memberValueDatatype="130" unbalanced="0"/>
    <cacheHierarchy uniqueName="[Mines].[STATE]" caption="STATE" attribute="1" defaultMemberUniqueName="[Mines].[STATE].[All]" allUniqueName="[Mines].[STATE].[All]" dimensionUniqueName="[Mines]" displayFolder="" count="0" memberValueDatatype="130" unbalanced="0"/>
    <cacheHierarchy uniqueName="[Mines].[COMPANY_TYPE]" caption="COMPANY_TYPE" attribute="1" defaultMemberUniqueName="[Mines].[COMPANY_TYPE].[All]" allUniqueName="[Mines].[COMPANY_TYPE].[All]" dimensionUniqueName="[Mines]" displayFolder="" count="0" memberValueDatatype="130" unbalanced="0"/>
    <cacheHierarchy uniqueName="[Mines].[PRIMARY_SIC]" caption="PRIMARY_SIC" attribute="1" defaultMemberUniqueName="[Mines].[PRIMARY_SIC].[All]" allUniqueName="[Mines].[PRIMARY_SIC].[All]" dimensionUniqueName="[Mines]" displayFolder="" count="0" memberValueDatatype="130" unbalanced="0"/>
    <cacheHierarchy uniqueName="[Mines].[PRIMARY_CANVASS]" caption="PRIMARY_CANVASS" attribute="1" defaultMemberUniqueName="[Mines].[PRIMARY_CANVASS].[All]" allUniqueName="[Mines].[PRIMARY_CANVASS].[All]" dimensionUniqueName="[Mines]" displayFolder="" count="2" memberValueDatatype="130" unbalanced="0">
      <fieldsUsage count="2">
        <fieldUsage x="-1"/>
        <fieldUsage x="2"/>
      </fieldsUsage>
    </cacheHierarchy>
    <cacheHierarchy uniqueName="[Mines].[NO_EMPLOYEES]" caption="NO_EMPLOYEES" attribute="1" defaultMemberUniqueName="[Mines].[NO_EMPLOYEES].[All]" allUniqueName="[Mines].[NO_EMPLOYEES].[All]" dimensionUniqueName="[Mines]" displayFolder="" count="0" memberValueDatatype="20" unbalanced="0"/>
    <cacheHierarchy uniqueName="[Mines].[LONGITUDE]" caption="LONGITUDE" attribute="1" defaultMemberUniqueName="[Mines].[LONGITUDE].[All]" allUniqueName="[Mines].[LONGITUDE].[All]" dimensionUniqueName="[Mines]" displayFolder="" count="0" memberValueDatatype="5" unbalanced="0"/>
    <cacheHierarchy uniqueName="[Mines].[LATITUDE]" caption="LATITUDE" attribute="1" defaultMemberUniqueName="[Mines].[LATITUDE].[All]" allUniqueName="[Mines].[LATITUDE].[All]" dimensionUniqueName="[Mines]" displayFolder="" count="0" memberValueDatatype="5" unbalanced="0"/>
    <cacheHierarchy uniqueName="[Number of employee hours  in millions].[Sector]" caption="Sector" attribute="1" defaultMemberUniqueName="[Number of employee hours  in millions].[Sector].[All]" allUniqueName="[Number of employee hours  in millions].[Sector].[All]" dimensionUniqueName="[Number of employee hours  in millions]" displayFolder="" count="0" memberValueDatatype="130" unbalanced="0"/>
    <cacheHierarchy uniqueName="[Number of employee hours  in millions].[Year_Fiscal]" caption="Year_Fiscal" attribute="1" defaultMemberUniqueName="[Number of employee hours  in millions].[Year_Fiscal].[All]" allUniqueName="[Number of employee hours  in millions].[Year_Fiscal].[All]" dimensionUniqueName="[Number of employee hours  in millions]" displayFolder="" count="0" memberValueDatatype="20" unbalanced="0"/>
    <cacheHierarchy uniqueName="[Number of employee hours  in millions].[Horas trabajadas(Mill.)]" caption="Horas trabajadas(Mill.)" attribute="1" defaultMemberUniqueName="[Number of employee hours  in millions].[Horas trabajadas(Mill.)].[All]" allUniqueName="[Number of employee hours  in millions].[Horas trabajadas(Mill.)].[All]" dimensionUniqueName="[Number of employee hours  in millions]" displayFolder="" count="0" memberValueDatatype="5" unbalanced="0"/>
    <cacheHierarchy uniqueName="[Number of employee hours  in millions].[Horas trabajadas]" caption="Horas trabajadas" attribute="1" defaultMemberUniqueName="[Number of employee hours  in millions].[Horas trabajadas].[All]" allUniqueName="[Number of employee hours  in millions].[Horas trabajadas].[All]" dimensionUniqueName="[Number of employee hours  in millions]" displayFolder="" count="0" memberValueDatatype="20" unbalanced="0"/>
    <cacheHierarchy uniqueName="[States].[States_ID]" caption="States_ID" attribute="1" defaultMemberUniqueName="[States].[States_ID].[All]" allUniqueName="[States].[States_ID].[All]" dimensionUniqueName="[States]" displayFolder="" count="0" memberValueDatatype="130" unbalanced="0"/>
    <cacheHierarchy uniqueName="[States].[STATES_NAME]" caption="STATES_NAME" attribute="1" defaultMemberUniqueName="[States].[STATES_NAME].[All]" allUniqueName="[States].[STATES_NAME].[All]" dimensionUniqueName="[States]" displayFolder="" count="0" memberValueDatatype="130" unbalanced="0"/>
    <cacheHierarchy uniqueName="[States].[STATES_AB]" caption="STATES_AB" attribute="1" defaultMemberUniqueName="[States].[STATES_AB].[All]" allUniqueName="[States].[STATES_AB].[All]" dimensionUniqueName="[States]" displayFolder="" count="0" memberValueDatatype="130" unbalanced="0"/>
    <cacheHierarchy uniqueName="[States].[STATES_CATEGORY]" caption="STATES_CATEGORY" attribute="1" defaultMemberUniqueName="[States].[STATES_CATEGORY].[All]" allUniqueName="[States].[STATES_CATEGORY].[All]" dimensionUniqueName="[States]" displayFolder="" count="0" memberValueDatatype="130" unbalanced="0"/>
    <cacheHierarchy uniqueName="[Tabla2].[Estados]" caption="Estados" attribute="1" defaultMemberUniqueName="[Tabla2].[Estados].[All]" allUniqueName="[Tabla2].[Estados].[All]" dimensionUniqueName="[Tabla2]" displayFolder="" count="0" memberValueDatatype="130" unbalanced="0"/>
    <cacheHierarchy uniqueName="[Tabla2].[Accidentes]" caption="Accidentes" attribute="1" defaultMemberUniqueName="[Tabla2].[Accidentes].[All]" allUniqueName="[Tabla2].[Accidentes].[All]" dimensionUniqueName="[Tabla2]" displayFolder="" count="0" memberValueDatatype="20" unbalanced="0"/>
    <cacheHierarchy uniqueName="[Accidents].[DATE (índice de meses)]" caption="DATE (índice de meses)" attribute="1" defaultMemberUniqueName="[Accidents].[DATE (índice de meses)].[All]" allUniqueName="[Accidents].[DATE (índice de meses)].[All]" dimensionUniqueName="[Accidents]" displayFolder="" count="0" memberValueDatatype="20" unbalanced="0" hidden="1"/>
    <cacheHierarchy uniqueName="[Measures].[Total de Acidentes]" caption="Total de Acidentes" measure="1" displayFolder="" measureGroup="Accidents" count="0"/>
    <cacheHierarchy uniqueName="[Measures].[Total fatality]" caption="Total fatality" measure="1" displayFolder="" measureGroup="DimInjures" count="0"/>
    <cacheHierarchy uniqueName="[Measures].[Días perdidos prom. por evento con lesión]" caption="Días perdidos prom. por evento con lesión" measure="1" displayFolder="" measureGroup="Accidents" count="0"/>
    <cacheHierarchy uniqueName="[Measures].[Total de Accidente]" caption="Total de Accidente" measure="1" displayFolder="" measureGroup="Accidents" count="0"/>
    <cacheHierarchy uniqueName="[Measures].[Promedio_Dias_Perdidos ]" caption="Promedio_Dias_Perdidos " measure="1" displayFolder="" measureGroup="Accidents" count="0"/>
    <cacheHierarchy uniqueName="[Measures].[__XL_Count Accidents]" caption="__XL_Count Accidents" measure="1" displayFolder="" measureGroup="Accidents" count="0" hidden="1"/>
    <cacheHierarchy uniqueName="[Measures].[__XL_Count Mines]" caption="__XL_Count Mines" measure="1" displayFolder="" measureGroup="Mines" count="0" hidden="1"/>
    <cacheHierarchy uniqueName="[Measures].[__XL_Count DimInjures]" caption="__XL_Count DimInjures" measure="1" displayFolder="" measureGroup="DimInjures" count="0" hidden="1"/>
    <cacheHierarchy uniqueName="[Measures].[__XL_Count States]" caption="__XL_Count States" measure="1" displayFolder="" measureGroup="States" count="0" hidden="1"/>
    <cacheHierarchy uniqueName="[Measures].[__XL_Count Calendar]" caption="__XL_Count Calendar" measure="1" displayFolder="" measureGroup="Calendar" count="0" hidden="1"/>
    <cacheHierarchy uniqueName="[Measures].[__XL_Count Number of employee hours  in millions]" caption="__XL_Count Number of employee hours  in millions" measure="1" displayFolder="" measureGroup="Number of employee hours  in millions" count="0" hidden="1"/>
    <cacheHierarchy uniqueName="[Measures].[__XL_Count AIR_FIR]" caption="__XL_Count AIR_FIR" measure="1" displayFolder="" measureGroup="AIR_FIR" count="0" hidden="1"/>
    <cacheHierarchy uniqueName="[Measures].[__XL_Count Tabla2]" caption="__XL_Count Tabla2" measure="1" displayFolder="" measureGroup="Tabla2" count="0" hidden="1"/>
    <cacheHierarchy uniqueName="[Measures].[__No measures defined]" caption="__No measures defined" measure="1" displayFolder="" count="0" hidden="1"/>
    <cacheHierarchy uniqueName="[Measures].[Recuento de MINE_ID]" caption="Recuento de MINE_ID" measure="1" displayFolder="" measureGroup="Accide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DOCUMENT_NO]" caption="Recuento de DOCUMENT_NO" measure="1" displayFolder="" measureGroup="DimInjur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NO_EMPLOYEES]" caption="Suma de NO_EMPLOYEES" measure="1" displayFolder="" measureGroup="Mine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DAYS_LOST]" caption="Suma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DAYS_LOST]" caption="Promedio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TOT_EXPER]" caption="Suma de TOT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MINE_EXPER]" caption="Suma de MINE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AYS_RESTRICT]" caption="Suma de DAYS_RESTRICT" measure="1" displayFolder="" measureGroup="Accid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JOB_EXPER]" caption="Suma de JOB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FISCAL_YEAR]" caption="Suma de FISCAL_YEAR" measure="1" displayFolder="" measureGroup="Acciden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DOCUMENT_NO 2]" caption="Recuento de DOCUMENT_NO 2" measure="1" displayFolder="" measureGroup="Accide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DOCUMENT_NO]" caption="Recuento distinto de DOCUMENT_NO" measure="1" displayFolder="" measureGroup="Accide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GREE_INJURY]" caption="Recuento de DEGREE_INJURY" measure="1" displayFolder="" measureGroup="DimInjur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Horas trabajadas]" caption="Recuento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]" caption="Suma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(Mill.)]" caption="Suma de Horas trabajadas(Mill.)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AIR]" caption="Suma de AIR" measure="1" displayFolder="" measureGroup="AIR_FI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Accidentes]" caption="Suma de Accidentes" measure="1" displayFolder="" measureGroup="AIR_FI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FIR]" caption="Suma de FIR" measure="1" displayFolder="" measureGroup="AIR_FI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Accidentes 2]" caption="Suma de Accidentes 2" measure="1" displayFolder="" measureGroup="Tabla2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a de Año Fiscal]" caption="Suma de Año Fiscal" measure="1" displayFolder="" measureGroup="AIR_FI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Muertes]" caption="Suma de Muertes" measure="1" displayFolder="" measureGroup="AIR_FI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Horas Trabajadas 2]" caption="Suma de Horas Trabajadas 2" measure="1" displayFolder="" measureGroup="AIR_FI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UG_MINING_METHOD]" caption="Recuento de UG_MINING_METHOD" measure="1" displayFolder="" measureGroup="DimInjur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CURRENT_MINE_TYPE]" caption="Recuento de CURRENT_MINE_TYPE" measure="1" displayFolder="" measureGroup="Min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Fiscal_Year 2]" caption="Suma de Fiscal_Year 2" measure="1" displayFolder="" measureGroup="DimInjure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9">
    <dimension name="Accidents" uniqueName="[Accidents]" caption="Accidents"/>
    <dimension name="AIR_FIR" uniqueName="[AIR_FIR]" caption="AIR_FIR"/>
    <dimension name="Calendar" uniqueName="[Calendar]" caption="Calendar"/>
    <dimension name="DimInjures" uniqueName="[DimInjures]" caption="DimInjures"/>
    <dimension measure="1" name="Measures" uniqueName="[Measures]" caption="Measures"/>
    <dimension name="Mines" uniqueName="[Mines]" caption="Mines"/>
    <dimension name="Number of employee hours  in millions" uniqueName="[Number of employee hours  in millions]" caption="Number of employee hours  in millions"/>
    <dimension name="States" uniqueName="[States]" caption="States"/>
    <dimension name="Tabla2" uniqueName="[Tabla2]" caption="Tabla2"/>
  </dimensions>
  <measureGroups count="8">
    <measureGroup name="Accidents" caption="Accidents"/>
    <measureGroup name="AIR_FIR" caption="AIR_FIR"/>
    <measureGroup name="Calendar" caption="Calendar"/>
    <measureGroup name="DimInjures" caption="DimInjures"/>
    <measureGroup name="Mines" caption="Mines"/>
    <measureGroup name="Number of employee hours  in millions" caption="Number of employee hours  in millions"/>
    <measureGroup name="States" caption="States"/>
    <measureGroup name="Tabla2" caption="Tabla2"/>
  </measureGroups>
  <maps count="15">
    <map measureGroup="0" dimension="0"/>
    <map measureGroup="0" dimension="1"/>
    <map measureGroup="0" dimension="2"/>
    <map measureGroup="0" dimension="3"/>
    <map measureGroup="0" dimension="5"/>
    <map measureGroup="0" dimension="7"/>
    <map measureGroup="1" dimension="1"/>
    <map measureGroup="2" dimension="1"/>
    <map measureGroup="2" dimension="2"/>
    <map measureGroup="3" dimension="3"/>
    <map measureGroup="4" dimension="5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io valenzuela" refreshedDate="46169.876127314812" backgroundQuery="1" createdVersion="8" refreshedVersion="8" minRefreshableVersion="3" recordCount="0" supportSubquery="1" supportAdvancedDrill="1" xr:uid="{0C033365-7B4A-4AAF-89E6-FF4EF40E9543}">
  <cacheSource type="external" connectionId="8"/>
  <cacheFields count="4">
    <cacheField name="[Accidents].[Experiencia].[Experiencia]" caption="Experiencia" numFmtId="0" hierarchy="10" level="1">
      <sharedItems count="5">
        <s v="Alta Experiencia (&gt;20)"/>
        <s v="Baja Experiencia (1-5)"/>
        <s v="Media Alta Experiencia (10-20)"/>
        <s v="Media Baja Experiencia (5-10)"/>
        <s v="Poca Experiencia (&lt;1)"/>
      </sharedItems>
    </cacheField>
    <cacheField name="[Measures].[Recuento de DOCUMENT_NO 2]" caption="Recuento de DOCUMENT_NO 2" numFmtId="0" hierarchy="91" level="32767"/>
    <cacheField name="[DimInjures].[DEGREE_INJURY].[DEGREE_INJURY]" caption="DEGREE_INJURY" numFmtId="0" hierarchy="31" level="1">
      <sharedItems containsSemiMixedTypes="0" containsNonDate="0" containsString="0"/>
    </cacheField>
    <cacheField name="[AIR_FIR].[Año Fiscal].[Año Fiscal]" caption="Año Fiscal" numFmtId="0" hierarchy="14" level="1">
      <sharedItems containsSemiMixedTypes="0" containsNonDate="0" containsString="0"/>
    </cacheField>
  </cacheFields>
  <cacheHierarchies count="107">
    <cacheHierarchy uniqueName="[Accidents].[MINE_ID]" caption="MINE_ID" attribute="1" defaultMemberUniqueName="[Accidents].[MINE_ID].[All]" allUniqueName="[Accidents].[MINE_ID].[All]" dimensionUniqueName="[Accidents]" displayFolder="" count="0" memberValueDatatype="130" unbalanced="0"/>
    <cacheHierarchy uniqueName="[Accidents].[DOCUMENT_NO]" caption="DOCUMENT_NO" attribute="1" defaultMemberUniqueName="[Accidents].[DOCUMENT_NO].[All]" allUniqueName="[Accidents].[DOCUMENT_NO].[All]" dimensionUniqueName="[Accidents]" displayFolder="" count="0" memberValueDatatype="130" unbalanced="0"/>
    <cacheHierarchy uniqueName="[Accidents].[TOT_EXPER]" caption="TOT_EXPER" attribute="1" defaultMemberUniqueName="[Accidents].[TOT_EXPER].[All]" allUniqueName="[Accidents].[TOT_EXPER].[All]" dimensionUniqueName="[Accidents]" displayFolder="" count="0" memberValueDatatype="5" unbalanced="0"/>
    <cacheHierarchy uniqueName="[Accidents].[MINE_EXPER]" caption="MINE_EXPER" attribute="1" defaultMemberUniqueName="[Accidents].[MINE_EXPER].[All]" allUniqueName="[Accidents].[MINE_EXPER].[All]" dimensionUniqueName="[Accidents]" displayFolder="" count="0" memberValueDatatype="5" unbalanced="0"/>
    <cacheHierarchy uniqueName="[Accidents].[JOB_EXPER]" caption="JOB_EXPER" attribute="1" defaultMemberUniqueName="[Accidents].[JOB_EXPER].[All]" allUniqueName="[Accidents].[JOB_EXPER].[All]" dimensionUniqueName="[Accidents]" displayFolder="" count="0" memberValueDatatype="5" unbalanced="0"/>
    <cacheHierarchy uniqueName="[Accidents].[SCHEDULE_CHARGE]" caption="SCHEDULE_CHARGE" attribute="1" defaultMemberUniqueName="[Accidents].[SCHEDULE_CHARGE].[All]" allUniqueName="[Accidents].[SCHEDULE_CHARGE].[All]" dimensionUniqueName="[Accidents]" displayFolder="" count="0" memberValueDatatype="20" unbalanced="0"/>
    <cacheHierarchy uniqueName="[Accidents].[DAYS_RESTRICT]" caption="DAYS_RESTRICT" attribute="1" defaultMemberUniqueName="[Accidents].[DAYS_RESTRICT].[All]" allUniqueName="[Accidents].[DAYS_RESTRICT].[All]" dimensionUniqueName="[Accidents]" displayFolder="" count="0" memberValueDatatype="20" unbalanced="0"/>
    <cacheHierarchy uniqueName="[Accidents].[DAYS_LOST]" caption="DAYS_LOST" attribute="1" defaultMemberUniqueName="[Accidents].[DAYS_LOST].[All]" allUniqueName="[Accidents].[DAYS_LOST].[All]" dimensionUniqueName="[Accidents]" displayFolder="" count="0" memberValueDatatype="20" unbalanced="0"/>
    <cacheHierarchy uniqueName="[Accidents].[FISCAL_YEAR]" caption="FISCAL_YEAR" attribute="1" defaultMemberUniqueName="[Accidents].[FISCAL_YEAR].[All]" allUniqueName="[Accidents].[FISCAL_YEAR].[All]" dimensionUniqueName="[Accidents]" displayFolder="" count="0" memberValueDatatype="20" unbalanced="0"/>
    <cacheHierarchy uniqueName="[Accidents].[DATE]" caption="DATE" attribute="1" time="1" defaultMemberUniqueName="[Accidents].[DATE].[All]" allUniqueName="[Accidents].[DATE].[All]" dimensionUniqueName="[Accidents]" displayFolder="" count="0" memberValueDatatype="7" unbalanced="0"/>
    <cacheHierarchy uniqueName="[Accidents].[Experiencia]" caption="Experiencia" attribute="1" defaultMemberUniqueName="[Accidents].[Experiencia].[All]" allUniqueName="[Accidents].[Experiencia].[All]" dimensionUniqueName="[Accidents]" displayFolder="" count="2" memberValueDatatype="130" unbalanced="0">
      <fieldsUsage count="2">
        <fieldUsage x="-1"/>
        <fieldUsage x="0"/>
      </fieldsUsage>
    </cacheHierarchy>
    <cacheHierarchy uniqueName="[Accidents].[DATE (año)]" caption="DATE (año)" attribute="1" defaultMemberUniqueName="[Accidents].[DATE (año)].[All]" allUniqueName="[Accidents].[DATE (año)].[All]" dimensionUniqueName="[Accidents]" displayFolder="" count="0" memberValueDatatype="130" unbalanced="0"/>
    <cacheHierarchy uniqueName="[Accidents].[DATE (trimestre)]" caption="DATE (trimestre)" attribute="1" defaultMemberUniqueName="[Accidents].[DATE (trimestre)].[All]" allUniqueName="[Accidents].[DATE (trimestre)].[All]" dimensionUniqueName="[Accidents]" displayFolder="" count="0" memberValueDatatype="130" unbalanced="0"/>
    <cacheHierarchy uniqueName="[Accidents].[DATE (mes)]" caption="DATE (mes)" attribute="1" defaultMemberUniqueName="[Accidents].[DATE (mes)].[All]" allUniqueName="[Accidents].[DATE (mes)].[All]" dimensionUniqueName="[Accidents]" displayFolder="" count="0" memberValueDatatype="130" unbalanced="0"/>
    <cacheHierarchy uniqueName="[AIR_FIR].[Año Fiscal]" caption="Año Fiscal" attribute="1" defaultMemberUniqueName="[AIR_FIR].[Año Fiscal].[All]" allUniqueName="[AIR_FIR].[Año Fiscal].[All]" dimensionUniqueName="[AIR_FIR]" displayFolder="" count="2" memberValueDatatype="20" unbalanced="0">
      <fieldsUsage count="2">
        <fieldUsage x="-1"/>
        <fieldUsage x="3"/>
      </fieldsUsage>
    </cacheHierarchy>
    <cacheHierarchy uniqueName="[AIR_FIR].[Muertes]" caption="Muertes" attribute="1" defaultMemberUniqueName="[AIR_FIR].[Muertes].[All]" allUniqueName="[AIR_FIR].[Muertes].[All]" dimensionUniqueName="[AIR_FIR]" displayFolder="" count="0" memberValueDatatype="20" unbalanced="0"/>
    <cacheHierarchy uniqueName="[AIR_FIR].[Horas Trabajadas]" caption="Horas Trabajadas" attribute="1" defaultMemberUniqueName="[AIR_FIR].[Horas Trabajadas].[All]" allUniqueName="[AIR_FIR].[Horas Trabajadas].[All]" dimensionUniqueName="[AIR_FIR]" displayFolder="" count="0" memberValueDatatype="20" unbalanced="0"/>
    <cacheHierarchy uniqueName="[AIR_FIR].[FIR]" caption="FIR" attribute="1" defaultMemberUniqueName="[AIR_FIR].[FIR].[All]" allUniqueName="[AIR_FIR].[FIR].[All]" dimensionUniqueName="[AIR_FIR]" displayFolder="" count="0" memberValueDatatype="5" unbalanced="0"/>
    <cacheHierarchy uniqueName="[AIR_FIR].[Accidentes]" caption="Accidentes" attribute="1" defaultMemberUniqueName="[AIR_FIR].[Accidentes].[All]" allUniqueName="[AIR_FIR].[Accidentes].[All]" dimensionUniqueName="[AIR_FIR]" displayFolder="" count="0" memberValueDatatype="20" unbalanced="0"/>
    <cacheHierarchy uniqueName="[AIR_FIR].[AIR]" caption="AIR" attribute="1" defaultMemberUniqueName="[AIR_FIR].[AIR].[All]" allUniqueName="[AIR_FIR].[AIR].[All]" dimensionUniqueName="[AIR_FIR]" displayFolder="" count="0" memberValueDatatype="5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Year Fiscal]" caption="Year Fiscal" attribute="1" time="1" defaultMemberUniqueName="[Calendar].[Year Fiscal].[All]" allUniqueName="[Calendar].[Year Fiscal].[All]" dimensionUniqueName="[Calendar]" displayFolder="" count="0" memberValueDatatype="20" unbalanced="0"/>
    <cacheHierarchy uniqueName="[DimInjures].[DOCUMENT_NO]" caption="DOCUMENT_NO" attribute="1" defaultMemberUniqueName="[DimInjures].[DOCUMENT_NO].[All]" allUniqueName="[DimInjures].[DOCUMENT_NO].[All]" dimensionUniqueName="[DimInjures]" displayFolder="" count="0" memberValueDatatype="130" unbalanced="0"/>
    <cacheHierarchy uniqueName="[DimInjures].[SUBUNIT]" caption="SUBUNIT" attribute="1" defaultMemberUniqueName="[DimInjures].[SUBUNIT].[All]" allUniqueName="[DimInjures].[SUBUNIT].[All]" dimensionUniqueName="[DimInjures]" displayFolder="" count="0" memberValueDatatype="130" unbalanced="0"/>
    <cacheHierarchy uniqueName="[DimInjures].[DEGREE_INJURY]" caption="DEGREE_INJURY" attribute="1" defaultMemberUniqueName="[DimInjures].[DEGREE_INJURY].[All]" allUniqueName="[DimInjures].[DEGREE_INJURY].[All]" dimensionUniqueName="[DimInjures]" displayFolder="" count="2" memberValueDatatype="130" unbalanced="0">
      <fieldsUsage count="2">
        <fieldUsage x="-1"/>
        <fieldUsage x="2"/>
      </fieldsUsage>
    </cacheHierarchy>
    <cacheHierarchy uniqueName="[DimInjures].[UG_LOCATION]" caption="UG_LOCATION" attribute="1" defaultMemberUniqueName="[DimInjures].[UG_LOCATION].[All]" allUniqueName="[DimInjures].[UG_LOCATION].[All]" dimensionUniqueName="[DimInjures]" displayFolder="" count="0" memberValueDatatype="130" unbalanced="0"/>
    <cacheHierarchy uniqueName="[DimInjures].[UG_MINING_METHOD]" caption="UG_MINING_METHOD" attribute="1" defaultMemberUniqueName="[DimInjures].[UG_MINING_METHOD].[All]" allUniqueName="[DimInjures].[UG_MINING_METHOD].[All]" dimensionUniqueName="[DimInjures]" displayFolder="" count="0" memberValueDatatype="130" unbalanced="0"/>
    <cacheHierarchy uniqueName="[DimInjures].[CLASSIFICATION]" caption="CLASSIFICATION" attribute="1" defaultMemberUniqueName="[DimInjures].[CLASSIFICATION].[All]" allUniqueName="[DimInjures].[CLASSIFICATION].[All]" dimensionUniqueName="[DimInjures]" displayFolder="" count="0" memberValueDatatype="130" unbalanced="0"/>
    <cacheHierarchy uniqueName="[DimInjures].[ACCIDENT_TYPE]" caption="ACCIDENT_TYPE" attribute="1" defaultMemberUniqueName="[DimInjures].[ACCIDENT_TYPE].[All]" allUniqueName="[DimInjures].[ACCIDENT_TYPE].[All]" dimensionUniqueName="[DimInjures]" displayFolder="" count="0" memberValueDatatype="130" unbalanced="0"/>
    <cacheHierarchy uniqueName="[DimInjures].[OCCUPATION]" caption="OCCUPATION" attribute="1" defaultMemberUniqueName="[DimInjures].[OCCUPATION].[All]" allUniqueName="[DimInjures].[OCCUPATION].[All]" dimensionUniqueName="[DimInjures]" displayFolder="" count="0" memberValueDatatype="130" unbalanced="0"/>
    <cacheHierarchy uniqueName="[DimInjures].[ACTIVITY]" caption="ACTIVITY" attribute="1" defaultMemberUniqueName="[DimInjures].[ACTIVITY].[All]" allUniqueName="[DimInjures].[ACTIVITY].[All]" dimensionUniqueName="[DimInjures]" displayFolder="" count="0" memberValueDatatype="130" unbalanced="0"/>
    <cacheHierarchy uniqueName="[DimInjures].[INJURY_SOURCE]" caption="INJURY_SOURCE" attribute="1" defaultMemberUniqueName="[DimInjures].[INJURY_SOURCE].[All]" allUniqueName="[DimInjures].[INJURY_SOURCE].[All]" dimensionUniqueName="[DimInjures]" displayFolder="" count="0" memberValueDatatype="130" unbalanced="0"/>
    <cacheHierarchy uniqueName="[DimInjures].[NATURE_INJURY]" caption="NATURE_INJURY" attribute="1" defaultMemberUniqueName="[DimInjures].[NATURE_INJURY].[All]" allUniqueName="[DimInjures].[NATURE_INJURY].[All]" dimensionUniqueName="[DimInjures]" displayFolder="" count="0" memberValueDatatype="130" unbalanced="0"/>
    <cacheHierarchy uniqueName="[DimInjures].[INJ_BODY_PART]" caption="INJ_BODY_PART" attribute="1" defaultMemberUniqueName="[DimInjures].[INJ_BODY_PART].[All]" allUniqueName="[DimInjures].[INJ_BODY_PART].[All]" dimensionUniqueName="[DimInjures]" displayFolder="" count="0" memberValueDatatype="130" unbalanced="0"/>
    <cacheHierarchy uniqueName="[DimInjures].[DATE]" caption="DATE" attribute="1" time="1" defaultMemberUniqueName="[DimInjures].[DATE].[All]" allUniqueName="[DimInjures].[DATE].[All]" dimensionUniqueName="[DimInjures]" displayFolder="" count="0" memberValueDatatype="7" unbalanced="0"/>
    <cacheHierarchy uniqueName="[DimInjures].[DATE_YEAR]" caption="DATE_YEAR" attribute="1" defaultMemberUniqueName="[DimInjures].[DATE_YEAR].[All]" allUniqueName="[DimInjures].[DATE_YEAR].[All]" dimensionUniqueName="[DimInjures]" displayFolder="" count="0" memberValueDatatype="130" unbalanced="0"/>
    <cacheHierarchy uniqueName="[DimInjures].[Fiscal_Year]" caption="Fiscal_Year" attribute="1" defaultMemberUniqueName="[DimInjures].[Fiscal_Year].[All]" allUniqueName="[DimInjures].[Fiscal_Year].[All]" dimensionUniqueName="[DimInjures]" displayFolder="" count="0" memberValueDatatype="20" unbalanced="0"/>
    <cacheHierarchy uniqueName="[Mines].[MINE_ID]" caption="MINE_ID" attribute="1" defaultMemberUniqueName="[Mines].[MINE_ID].[All]" allUniqueName="[Mines].[MINE_ID].[All]" dimensionUniqueName="[Mines]" displayFolder="" count="0" memberValueDatatype="130" unbalanced="0"/>
    <cacheHierarchy uniqueName="[Mines].[CURRENT_MINE_NAME]" caption="CURRENT_MINE_NAME" attribute="1" defaultMemberUniqueName="[Mines].[CURRENT_MINE_NAME].[All]" allUniqueName="[Mines].[CURRENT_MINE_NAME].[All]" dimensionUniqueName="[Mines]" displayFolder="" count="0" memberValueDatatype="130" unbalanced="0"/>
    <cacheHierarchy uniqueName="[Mines].[COAL_METAL_IND]" caption="COAL_METAL_IND" attribute="1" defaultMemberUniqueName="[Mines].[COAL_METAL_IND].[All]" allUniqueName="[Mines].[COAL_METAL_IND].[All]" dimensionUniqueName="[Mines]" displayFolder="" count="0" memberValueDatatype="130" unbalanced="0"/>
    <cacheHierarchy uniqueName="[Mines].[CURRENT_MINE_TYPE]" caption="CURRENT_MINE_TYPE" attribute="1" defaultMemberUniqueName="[Mines].[CURRENT_MINE_TYPE].[All]" allUniqueName="[Mines].[CURRENT_MINE_TYPE].[All]" dimensionUniqueName="[Mines]" displayFolder="" count="0" memberValueDatatype="130" unbalanced="0"/>
    <cacheHierarchy uniqueName="[Mines].[CURRENT_MINE_STATUS]" caption="CURRENT_MINE_STATUS" attribute="1" defaultMemberUniqueName="[Mines].[CURRENT_MINE_STATUS].[All]" allUniqueName="[Mines].[CURRENT_MINE_STATUS].[All]" dimensionUniqueName="[Mines]" displayFolder="" count="0" memberValueDatatype="130" unbalanced="0"/>
    <cacheHierarchy uniqueName="[Mines].[STATE]" caption="STATE" attribute="1" defaultMemberUniqueName="[Mines].[STATE].[All]" allUniqueName="[Mines].[STATE].[All]" dimensionUniqueName="[Mines]" displayFolder="" count="0" memberValueDatatype="130" unbalanced="0"/>
    <cacheHierarchy uniqueName="[Mines].[COMPANY_TYPE]" caption="COMPANY_TYPE" attribute="1" defaultMemberUniqueName="[Mines].[COMPANY_TYPE].[All]" allUniqueName="[Mines].[COMPANY_TYPE].[All]" dimensionUniqueName="[Mines]" displayFolder="" count="0" memberValueDatatype="130" unbalanced="0"/>
    <cacheHierarchy uniqueName="[Mines].[PRIMARY_SIC]" caption="PRIMARY_SIC" attribute="1" defaultMemberUniqueName="[Mines].[PRIMARY_SIC].[All]" allUniqueName="[Mines].[PRIMARY_SIC].[All]" dimensionUniqueName="[Mines]" displayFolder="" count="0" memberValueDatatype="130" unbalanced="0"/>
    <cacheHierarchy uniqueName="[Mines].[PRIMARY_CANVASS]" caption="PRIMARY_CANVASS" attribute="1" defaultMemberUniqueName="[Mines].[PRIMARY_CANVASS].[All]" allUniqueName="[Mines].[PRIMARY_CANVASS].[All]" dimensionUniqueName="[Mines]" displayFolder="" count="0" memberValueDatatype="130" unbalanced="0"/>
    <cacheHierarchy uniqueName="[Mines].[NO_EMPLOYEES]" caption="NO_EMPLOYEES" attribute="1" defaultMemberUniqueName="[Mines].[NO_EMPLOYEES].[All]" allUniqueName="[Mines].[NO_EMPLOYEES].[All]" dimensionUniqueName="[Mines]" displayFolder="" count="0" memberValueDatatype="20" unbalanced="0"/>
    <cacheHierarchy uniqueName="[Mines].[LONGITUDE]" caption="LONGITUDE" attribute="1" defaultMemberUniqueName="[Mines].[LONGITUDE].[All]" allUniqueName="[Mines].[LONGITUDE].[All]" dimensionUniqueName="[Mines]" displayFolder="" count="0" memberValueDatatype="5" unbalanced="0"/>
    <cacheHierarchy uniqueName="[Mines].[LATITUDE]" caption="LATITUDE" attribute="1" defaultMemberUniqueName="[Mines].[LATITUDE].[All]" allUniqueName="[Mines].[LATITUDE].[All]" dimensionUniqueName="[Mines]" displayFolder="" count="0" memberValueDatatype="5" unbalanced="0"/>
    <cacheHierarchy uniqueName="[Number of employee hours  in millions].[Sector]" caption="Sector" attribute="1" defaultMemberUniqueName="[Number of employee hours  in millions].[Sector].[All]" allUniqueName="[Number of employee hours  in millions].[Sector].[All]" dimensionUniqueName="[Number of employee hours  in millions]" displayFolder="" count="0" memberValueDatatype="130" unbalanced="0"/>
    <cacheHierarchy uniqueName="[Number of employee hours  in millions].[Year_Fiscal]" caption="Year_Fiscal" attribute="1" defaultMemberUniqueName="[Number of employee hours  in millions].[Year_Fiscal].[All]" allUniqueName="[Number of employee hours  in millions].[Year_Fiscal].[All]" dimensionUniqueName="[Number of employee hours  in millions]" displayFolder="" count="0" memberValueDatatype="20" unbalanced="0"/>
    <cacheHierarchy uniqueName="[Number of employee hours  in millions].[Horas trabajadas(Mill.)]" caption="Horas trabajadas(Mill.)" attribute="1" defaultMemberUniqueName="[Number of employee hours  in millions].[Horas trabajadas(Mill.)].[All]" allUniqueName="[Number of employee hours  in millions].[Horas trabajadas(Mill.)].[All]" dimensionUniqueName="[Number of employee hours  in millions]" displayFolder="" count="0" memberValueDatatype="5" unbalanced="0"/>
    <cacheHierarchy uniqueName="[Number of employee hours  in millions].[Horas trabajadas]" caption="Horas trabajadas" attribute="1" defaultMemberUniqueName="[Number of employee hours  in millions].[Horas trabajadas].[All]" allUniqueName="[Number of employee hours  in millions].[Horas trabajadas].[All]" dimensionUniqueName="[Number of employee hours  in millions]" displayFolder="" count="0" memberValueDatatype="20" unbalanced="0"/>
    <cacheHierarchy uniqueName="[States].[States_ID]" caption="States_ID" attribute="1" defaultMemberUniqueName="[States].[States_ID].[All]" allUniqueName="[States].[States_ID].[All]" dimensionUniqueName="[States]" displayFolder="" count="0" memberValueDatatype="130" unbalanced="0"/>
    <cacheHierarchy uniqueName="[States].[STATES_NAME]" caption="STATES_NAME" attribute="1" defaultMemberUniqueName="[States].[STATES_NAME].[All]" allUniqueName="[States].[STATES_NAME].[All]" dimensionUniqueName="[States]" displayFolder="" count="0" memberValueDatatype="130" unbalanced="0"/>
    <cacheHierarchy uniqueName="[States].[STATES_AB]" caption="STATES_AB" attribute="1" defaultMemberUniqueName="[States].[STATES_AB].[All]" allUniqueName="[States].[STATES_AB].[All]" dimensionUniqueName="[States]" displayFolder="" count="0" memberValueDatatype="130" unbalanced="0"/>
    <cacheHierarchy uniqueName="[States].[STATES_CATEGORY]" caption="STATES_CATEGORY" attribute="1" defaultMemberUniqueName="[States].[STATES_CATEGORY].[All]" allUniqueName="[States].[STATES_CATEGORY].[All]" dimensionUniqueName="[States]" displayFolder="" count="0" memberValueDatatype="130" unbalanced="0"/>
    <cacheHierarchy uniqueName="[Tabla2].[Estados]" caption="Estados" attribute="1" defaultMemberUniqueName="[Tabla2].[Estados].[All]" allUniqueName="[Tabla2].[Estados].[All]" dimensionUniqueName="[Tabla2]" displayFolder="" count="0" memberValueDatatype="130" unbalanced="0"/>
    <cacheHierarchy uniqueName="[Tabla2].[Accidentes]" caption="Accidentes" attribute="1" defaultMemberUniqueName="[Tabla2].[Accidentes].[All]" allUniqueName="[Tabla2].[Accidentes].[All]" dimensionUniqueName="[Tabla2]" displayFolder="" count="0" memberValueDatatype="20" unbalanced="0"/>
    <cacheHierarchy uniqueName="[Accidents].[DATE (índice de meses)]" caption="DATE (índice de meses)" attribute="1" defaultMemberUniqueName="[Accidents].[DATE (índice de meses)].[All]" allUniqueName="[Accidents].[DATE (índice de meses)].[All]" dimensionUniqueName="[Accidents]" displayFolder="" count="0" memberValueDatatype="20" unbalanced="0" hidden="1"/>
    <cacheHierarchy uniqueName="[Measures].[Total de Acidentes]" caption="Total de Acidentes" measure="1" displayFolder="" measureGroup="Accidents" count="0"/>
    <cacheHierarchy uniqueName="[Measures].[Total fatality]" caption="Total fatality" measure="1" displayFolder="" measureGroup="DimInjures" count="0"/>
    <cacheHierarchy uniqueName="[Measures].[Días perdidos prom. por evento con lesión]" caption="Días perdidos prom. por evento con lesión" measure="1" displayFolder="" measureGroup="Accidents" count="0"/>
    <cacheHierarchy uniqueName="[Measures].[Total de Accidente]" caption="Total de Accidente" measure="1" displayFolder="" measureGroup="Accidents" count="0"/>
    <cacheHierarchy uniqueName="[Measures].[Promedio_Dias_Perdidos ]" caption="Promedio_Dias_Perdidos " measure="1" displayFolder="" measureGroup="Accidents" count="0"/>
    <cacheHierarchy uniqueName="[Measures].[__XL_Count Accidents]" caption="__XL_Count Accidents" measure="1" displayFolder="" measureGroup="Accidents" count="0" hidden="1"/>
    <cacheHierarchy uniqueName="[Measures].[__XL_Count Mines]" caption="__XL_Count Mines" measure="1" displayFolder="" measureGroup="Mines" count="0" hidden="1"/>
    <cacheHierarchy uniqueName="[Measures].[__XL_Count DimInjures]" caption="__XL_Count DimInjures" measure="1" displayFolder="" measureGroup="DimInjures" count="0" hidden="1"/>
    <cacheHierarchy uniqueName="[Measures].[__XL_Count States]" caption="__XL_Count States" measure="1" displayFolder="" measureGroup="States" count="0" hidden="1"/>
    <cacheHierarchy uniqueName="[Measures].[__XL_Count Calendar]" caption="__XL_Count Calendar" measure="1" displayFolder="" measureGroup="Calendar" count="0" hidden="1"/>
    <cacheHierarchy uniqueName="[Measures].[__XL_Count Number of employee hours  in millions]" caption="__XL_Count Number of employee hours  in millions" measure="1" displayFolder="" measureGroup="Number of employee hours  in millions" count="0" hidden="1"/>
    <cacheHierarchy uniqueName="[Measures].[__XL_Count AIR_FIR]" caption="__XL_Count AIR_FIR" measure="1" displayFolder="" measureGroup="AIR_FIR" count="0" hidden="1"/>
    <cacheHierarchy uniqueName="[Measures].[__XL_Count Tabla2]" caption="__XL_Count Tabla2" measure="1" displayFolder="" measureGroup="Tabla2" count="0" hidden="1"/>
    <cacheHierarchy uniqueName="[Measures].[__No measures defined]" caption="__No measures defined" measure="1" displayFolder="" count="0" hidden="1"/>
    <cacheHierarchy uniqueName="[Measures].[Recuento de MINE_ID]" caption="Recuento de MINE_ID" measure="1" displayFolder="" measureGroup="Accide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DOCUMENT_NO]" caption="Recuento de DOCUMENT_NO" measure="1" displayFolder="" measureGroup="DimInjur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NO_EMPLOYEES]" caption="Suma de NO_EMPLOYEES" measure="1" displayFolder="" measureGroup="Mine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DAYS_LOST]" caption="Suma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DAYS_LOST]" caption="Promedio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TOT_EXPER]" caption="Suma de TOT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MINE_EXPER]" caption="Suma de MINE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AYS_RESTRICT]" caption="Suma de DAYS_RESTRICT" measure="1" displayFolder="" measureGroup="Accid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JOB_EXPER]" caption="Suma de JOB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FISCAL_YEAR]" caption="Suma de FISCAL_YEAR" measure="1" displayFolder="" measureGroup="Acciden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DOCUMENT_NO 2]" caption="Recuento de DOCUMENT_NO 2" measure="1" displayFolder="" measureGroup="Accide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DOCUMENT_NO]" caption="Recuento distinto de DOCUMENT_NO" measure="1" displayFolder="" measureGroup="Accide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GREE_INJURY]" caption="Recuento de DEGREE_INJURY" measure="1" displayFolder="" measureGroup="DimInjur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Horas trabajadas]" caption="Recuento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]" caption="Suma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(Mill.)]" caption="Suma de Horas trabajadas(Mill.)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AIR]" caption="Suma de AIR" measure="1" displayFolder="" measureGroup="AIR_FI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Accidentes]" caption="Suma de Accidentes" measure="1" displayFolder="" measureGroup="AIR_FI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FIR]" caption="Suma de FIR" measure="1" displayFolder="" measureGroup="AIR_FI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Accidentes 2]" caption="Suma de Accidentes 2" measure="1" displayFolder="" measureGroup="Tabla2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a de Año Fiscal]" caption="Suma de Año Fiscal" measure="1" displayFolder="" measureGroup="AIR_FI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Muertes]" caption="Suma de Muertes" measure="1" displayFolder="" measureGroup="AIR_FI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Horas Trabajadas 2]" caption="Suma de Horas Trabajadas 2" measure="1" displayFolder="" measureGroup="AIR_FI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UG_MINING_METHOD]" caption="Recuento de UG_MINING_METHOD" measure="1" displayFolder="" measureGroup="DimInjur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CURRENT_MINE_TYPE]" caption="Recuento de CURRENT_MINE_TYPE" measure="1" displayFolder="" measureGroup="Min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Fiscal_Year 2]" caption="Suma de Fiscal_Year 2" measure="1" displayFolder="" measureGroup="DimInjure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9">
    <dimension name="Accidents" uniqueName="[Accidents]" caption="Accidents"/>
    <dimension name="AIR_FIR" uniqueName="[AIR_FIR]" caption="AIR_FIR"/>
    <dimension name="Calendar" uniqueName="[Calendar]" caption="Calendar"/>
    <dimension name="DimInjures" uniqueName="[DimInjures]" caption="DimInjures"/>
    <dimension measure="1" name="Measures" uniqueName="[Measures]" caption="Measures"/>
    <dimension name="Mines" uniqueName="[Mines]" caption="Mines"/>
    <dimension name="Number of employee hours  in millions" uniqueName="[Number of employee hours  in millions]" caption="Number of employee hours  in millions"/>
    <dimension name="States" uniqueName="[States]" caption="States"/>
    <dimension name="Tabla2" uniqueName="[Tabla2]" caption="Tabla2"/>
  </dimensions>
  <measureGroups count="8">
    <measureGroup name="Accidents" caption="Accidents"/>
    <measureGroup name="AIR_FIR" caption="AIR_FIR"/>
    <measureGroup name="Calendar" caption="Calendar"/>
    <measureGroup name="DimInjures" caption="DimInjures"/>
    <measureGroup name="Mines" caption="Mines"/>
    <measureGroup name="Number of employee hours  in millions" caption="Number of employee hours  in millions"/>
    <measureGroup name="States" caption="States"/>
    <measureGroup name="Tabla2" caption="Tabla2"/>
  </measureGroups>
  <maps count="15">
    <map measureGroup="0" dimension="0"/>
    <map measureGroup="0" dimension="1"/>
    <map measureGroup="0" dimension="2"/>
    <map measureGroup="0" dimension="3"/>
    <map measureGroup="0" dimension="5"/>
    <map measureGroup="0" dimension="7"/>
    <map measureGroup="1" dimension="1"/>
    <map measureGroup="2" dimension="1"/>
    <map measureGroup="2" dimension="2"/>
    <map measureGroup="3" dimension="3"/>
    <map measureGroup="4" dimension="5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io valenzuela" refreshedDate="46169.876128935182" backgroundQuery="1" createdVersion="8" refreshedVersion="8" minRefreshableVersion="3" recordCount="0" supportSubquery="1" supportAdvancedDrill="1" xr:uid="{19DF8B54-A53D-49F0-AA30-AF3F2CCFAB68}">
  <cacheSource type="external" connectionId="8"/>
  <cacheFields count="5">
    <cacheField name="[Accidents].[Experiencia].[Experiencia]" caption="Experiencia" numFmtId="0" hierarchy="10" level="1">
      <sharedItems count="5">
        <s v="Alta Experiencia (&gt;20)"/>
        <s v="Baja Experiencia (1-5)"/>
        <s v="Media Alta Experiencia (10-20)"/>
        <s v="Media Baja Experiencia (5-10)"/>
        <s v="Poca Experiencia (&lt;1)"/>
      </sharedItems>
    </cacheField>
    <cacheField name="[Mines].[CURRENT_MINE_TYPE].[CURRENT_MINE_TYPE]" caption="CURRENT_MINE_TYPE" numFmtId="0" hierarchy="47" level="1">
      <sharedItems count="3">
        <s v="Facility"/>
        <s v="Surface"/>
        <s v="Underground"/>
      </sharedItems>
    </cacheField>
    <cacheField name="[Measures].[Recuento de DOCUMENT_NO 2]" caption="Recuento de DOCUMENT_NO 2" numFmtId="0" hierarchy="91" level="32767"/>
    <cacheField name="[DimInjures].[DEGREE_INJURY].[DEGREE_INJURY]" caption="DEGREE_INJURY" numFmtId="0" hierarchy="31" level="1">
      <sharedItems containsSemiMixedTypes="0" containsNonDate="0" containsString="0"/>
    </cacheField>
    <cacheField name="[AIR_FIR].[Año Fiscal].[Año Fiscal]" caption="Año Fiscal" numFmtId="0" hierarchy="14" level="1">
      <sharedItems containsSemiMixedTypes="0" containsNonDate="0" containsString="0"/>
    </cacheField>
  </cacheFields>
  <cacheHierarchies count="107">
    <cacheHierarchy uniqueName="[Accidents].[MINE_ID]" caption="MINE_ID" attribute="1" defaultMemberUniqueName="[Accidents].[MINE_ID].[All]" allUniqueName="[Accidents].[MINE_ID].[All]" dimensionUniqueName="[Accidents]" displayFolder="" count="2" memberValueDatatype="130" unbalanced="0"/>
    <cacheHierarchy uniqueName="[Accidents].[DOCUMENT_NO]" caption="DOCUMENT_NO" attribute="1" defaultMemberUniqueName="[Accidents].[DOCUMENT_NO].[All]" allUniqueName="[Accidents].[DOCUMENT_NO].[All]" dimensionUniqueName="[Accidents]" displayFolder="" count="2" memberValueDatatype="130" unbalanced="0"/>
    <cacheHierarchy uniqueName="[Accidents].[TOT_EXPER]" caption="TOT_EXPER" attribute="1" defaultMemberUniqueName="[Accidents].[TOT_EXPER].[All]" allUniqueName="[Accidents].[TOT_EXPER].[All]" dimensionUniqueName="[Accidents]" displayFolder="" count="2" memberValueDatatype="5" unbalanced="0"/>
    <cacheHierarchy uniqueName="[Accidents].[MINE_EXPER]" caption="MINE_EXPER" attribute="1" defaultMemberUniqueName="[Accidents].[MINE_EXPER].[All]" allUniqueName="[Accidents].[MINE_EXPER].[All]" dimensionUniqueName="[Accidents]" displayFolder="" count="2" memberValueDatatype="5" unbalanced="0"/>
    <cacheHierarchy uniqueName="[Accidents].[JOB_EXPER]" caption="JOB_EXPER" attribute="1" defaultMemberUniqueName="[Accidents].[JOB_EXPER].[All]" allUniqueName="[Accidents].[JOB_EXPER].[All]" dimensionUniqueName="[Accidents]" displayFolder="" count="2" memberValueDatatype="5" unbalanced="0"/>
    <cacheHierarchy uniqueName="[Accidents].[SCHEDULE_CHARGE]" caption="SCHEDULE_CHARGE" attribute="1" defaultMemberUniqueName="[Accidents].[SCHEDULE_CHARGE].[All]" allUniqueName="[Accidents].[SCHEDULE_CHARGE].[All]" dimensionUniqueName="[Accidents]" displayFolder="" count="2" memberValueDatatype="20" unbalanced="0"/>
    <cacheHierarchy uniqueName="[Accidents].[DAYS_RESTRICT]" caption="DAYS_RESTRICT" attribute="1" defaultMemberUniqueName="[Accidents].[DAYS_RESTRICT].[All]" allUniqueName="[Accidents].[DAYS_RESTRICT].[All]" dimensionUniqueName="[Accidents]" displayFolder="" count="2" memberValueDatatype="20" unbalanced="0"/>
    <cacheHierarchy uniqueName="[Accidents].[DAYS_LOST]" caption="DAYS_LOST" attribute="1" defaultMemberUniqueName="[Accidents].[DAYS_LOST].[All]" allUniqueName="[Accidents].[DAYS_LOST].[All]" dimensionUniqueName="[Accidents]" displayFolder="" count="2" memberValueDatatype="20" unbalanced="0"/>
    <cacheHierarchy uniqueName="[Accidents].[FISCAL_YEAR]" caption="FISCAL_YEAR" attribute="1" defaultMemberUniqueName="[Accidents].[FISCAL_YEAR].[All]" allUniqueName="[Accidents].[FISCAL_YEAR].[All]" dimensionUniqueName="[Accidents]" displayFolder="" count="2" memberValueDatatype="20" unbalanced="0"/>
    <cacheHierarchy uniqueName="[Accidents].[DATE]" caption="DATE" attribute="1" time="1" defaultMemberUniqueName="[Accidents].[DATE].[All]" allUniqueName="[Accidents].[DATE].[All]" dimensionUniqueName="[Accidents]" displayFolder="" count="2" memberValueDatatype="7" unbalanced="0"/>
    <cacheHierarchy uniqueName="[Accidents].[Experiencia]" caption="Experiencia" attribute="1" defaultMemberUniqueName="[Accidents].[Experiencia].[All]" allUniqueName="[Accidents].[Experiencia].[All]" dimensionUniqueName="[Accidents]" displayFolder="" count="2" memberValueDatatype="130" unbalanced="0">
      <fieldsUsage count="2">
        <fieldUsage x="-1"/>
        <fieldUsage x="0"/>
      </fieldsUsage>
    </cacheHierarchy>
    <cacheHierarchy uniqueName="[Accidents].[DATE (año)]" caption="DATE (año)" attribute="1" defaultMemberUniqueName="[Accidents].[DATE (año)].[All]" allUniqueName="[Accidents].[DATE (año)].[All]" dimensionUniqueName="[Accidents]" displayFolder="" count="2" memberValueDatatype="130" unbalanced="0"/>
    <cacheHierarchy uniqueName="[Accidents].[DATE (trimestre)]" caption="DATE (trimestre)" attribute="1" defaultMemberUniqueName="[Accidents].[DATE (trimestre)].[All]" allUniqueName="[Accidents].[DATE (trimestre)].[All]" dimensionUniqueName="[Accidents]" displayFolder="" count="2" memberValueDatatype="130" unbalanced="0"/>
    <cacheHierarchy uniqueName="[Accidents].[DATE (mes)]" caption="DATE (mes)" attribute="1" defaultMemberUniqueName="[Accidents].[DATE (mes)].[All]" allUniqueName="[Accidents].[DATE (mes)].[All]" dimensionUniqueName="[Accidents]" displayFolder="" count="2" memberValueDatatype="130" unbalanced="0"/>
    <cacheHierarchy uniqueName="[AIR_FIR].[Año Fiscal]" caption="Año Fiscal" attribute="1" defaultMemberUniqueName="[AIR_FIR].[Año Fiscal].[All]" allUniqueName="[AIR_FIR].[Año Fiscal].[All]" dimensionUniqueName="[AIR_FIR]" displayFolder="" count="2" memberValueDatatype="20" unbalanced="0">
      <fieldsUsage count="2">
        <fieldUsage x="-1"/>
        <fieldUsage x="4"/>
      </fieldsUsage>
    </cacheHierarchy>
    <cacheHierarchy uniqueName="[AIR_FIR].[Muertes]" caption="Muertes" attribute="1" defaultMemberUniqueName="[AIR_FIR].[Muertes].[All]" allUniqueName="[AIR_FIR].[Muertes].[All]" dimensionUniqueName="[AIR_FIR]" displayFolder="" count="2" memberValueDatatype="20" unbalanced="0"/>
    <cacheHierarchy uniqueName="[AIR_FIR].[Horas Trabajadas]" caption="Horas Trabajadas" attribute="1" defaultMemberUniqueName="[AIR_FIR].[Horas Trabajadas].[All]" allUniqueName="[AIR_FIR].[Horas Trabajadas].[All]" dimensionUniqueName="[AIR_FIR]" displayFolder="" count="2" memberValueDatatype="20" unbalanced="0"/>
    <cacheHierarchy uniqueName="[AIR_FIR].[FIR]" caption="FIR" attribute="1" defaultMemberUniqueName="[AIR_FIR].[FIR].[All]" allUniqueName="[AIR_FIR].[FIR].[All]" dimensionUniqueName="[AIR_FIR]" displayFolder="" count="2" memberValueDatatype="5" unbalanced="0"/>
    <cacheHierarchy uniqueName="[AIR_FIR].[Accidentes]" caption="Accidentes" attribute="1" defaultMemberUniqueName="[AIR_FIR].[Accidentes].[All]" allUniqueName="[AIR_FIR].[Accidentes].[All]" dimensionUniqueName="[AIR_FIR]" displayFolder="" count="2" memberValueDatatype="20" unbalanced="0"/>
    <cacheHierarchy uniqueName="[AIR_FIR].[AIR]" caption="AIR" attribute="1" defaultMemberUniqueName="[AIR_FIR].[AIR].[All]" allUniqueName="[AIR_FIR].[AIR].[All]" dimensionUniqueName="[AIR_FIR]" displayFolder="" count="2" memberValueDatatype="5" unbalanced="0"/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2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2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2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/>
    <cacheHierarchy uniqueName="[Calendar].[Year Fiscal]" caption="Year Fiscal" attribute="1" time="1" defaultMemberUniqueName="[Calendar].[Year Fiscal].[All]" allUniqueName="[Calendar].[Year Fiscal].[All]" dimensionUniqueName="[Calendar]" displayFolder="" count="2" memberValueDatatype="20" unbalanced="0"/>
    <cacheHierarchy uniqueName="[DimInjures].[DOCUMENT_NO]" caption="DOCUMENT_NO" attribute="1" defaultMemberUniqueName="[DimInjures].[DOCUMENT_NO].[All]" allUniqueName="[DimInjures].[DOCUMENT_NO].[All]" dimensionUniqueName="[DimInjures]" displayFolder="" count="2" memberValueDatatype="130" unbalanced="0"/>
    <cacheHierarchy uniqueName="[DimInjures].[SUBUNIT]" caption="SUBUNIT" attribute="1" defaultMemberUniqueName="[DimInjures].[SUBUNIT].[All]" allUniqueName="[DimInjures].[SUBUNIT].[All]" dimensionUniqueName="[DimInjures]" displayFolder="" count="2" memberValueDatatype="130" unbalanced="0"/>
    <cacheHierarchy uniqueName="[DimInjures].[DEGREE_INJURY]" caption="DEGREE_INJURY" attribute="1" defaultMemberUniqueName="[DimInjures].[DEGREE_INJURY].[All]" allUniqueName="[DimInjures].[DEGREE_INJURY].[All]" dimensionUniqueName="[DimInjures]" displayFolder="" count="2" memberValueDatatype="130" unbalanced="0">
      <fieldsUsage count="2">
        <fieldUsage x="-1"/>
        <fieldUsage x="3"/>
      </fieldsUsage>
    </cacheHierarchy>
    <cacheHierarchy uniqueName="[DimInjures].[UG_LOCATION]" caption="UG_LOCATION" attribute="1" defaultMemberUniqueName="[DimInjures].[UG_LOCATION].[All]" allUniqueName="[DimInjures].[UG_LOCATION].[All]" dimensionUniqueName="[DimInjures]" displayFolder="" count="2" memberValueDatatype="130" unbalanced="0"/>
    <cacheHierarchy uniqueName="[DimInjures].[UG_MINING_METHOD]" caption="UG_MINING_METHOD" attribute="1" defaultMemberUniqueName="[DimInjures].[UG_MINING_METHOD].[All]" allUniqueName="[DimInjures].[UG_MINING_METHOD].[All]" dimensionUniqueName="[DimInjures]" displayFolder="" count="2" memberValueDatatype="130" unbalanced="0"/>
    <cacheHierarchy uniqueName="[DimInjures].[CLASSIFICATION]" caption="CLASSIFICATION" attribute="1" defaultMemberUniqueName="[DimInjures].[CLASSIFICATION].[All]" allUniqueName="[DimInjures].[CLASSIFICATION].[All]" dimensionUniqueName="[DimInjures]" displayFolder="" count="2" memberValueDatatype="130" unbalanced="0"/>
    <cacheHierarchy uniqueName="[DimInjures].[ACCIDENT_TYPE]" caption="ACCIDENT_TYPE" attribute="1" defaultMemberUniqueName="[DimInjures].[ACCIDENT_TYPE].[All]" allUniqueName="[DimInjures].[ACCIDENT_TYPE].[All]" dimensionUniqueName="[DimInjures]" displayFolder="" count="2" memberValueDatatype="130" unbalanced="0"/>
    <cacheHierarchy uniqueName="[DimInjures].[OCCUPATION]" caption="OCCUPATION" attribute="1" defaultMemberUniqueName="[DimInjures].[OCCUPATION].[All]" allUniqueName="[DimInjures].[OCCUPATION].[All]" dimensionUniqueName="[DimInjures]" displayFolder="" count="2" memberValueDatatype="130" unbalanced="0"/>
    <cacheHierarchy uniqueName="[DimInjures].[ACTIVITY]" caption="ACTIVITY" attribute="1" defaultMemberUniqueName="[DimInjures].[ACTIVITY].[All]" allUniqueName="[DimInjures].[ACTIVITY].[All]" dimensionUniqueName="[DimInjures]" displayFolder="" count="2" memberValueDatatype="130" unbalanced="0"/>
    <cacheHierarchy uniqueName="[DimInjures].[INJURY_SOURCE]" caption="INJURY_SOURCE" attribute="1" defaultMemberUniqueName="[DimInjures].[INJURY_SOURCE].[All]" allUniqueName="[DimInjures].[INJURY_SOURCE].[All]" dimensionUniqueName="[DimInjures]" displayFolder="" count="2" memberValueDatatype="130" unbalanced="0"/>
    <cacheHierarchy uniqueName="[DimInjures].[NATURE_INJURY]" caption="NATURE_INJURY" attribute="1" defaultMemberUniqueName="[DimInjures].[NATURE_INJURY].[All]" allUniqueName="[DimInjures].[NATURE_INJURY].[All]" dimensionUniqueName="[DimInjures]" displayFolder="" count="2" memberValueDatatype="130" unbalanced="0"/>
    <cacheHierarchy uniqueName="[DimInjures].[INJ_BODY_PART]" caption="INJ_BODY_PART" attribute="1" defaultMemberUniqueName="[DimInjures].[INJ_BODY_PART].[All]" allUniqueName="[DimInjures].[INJ_BODY_PART].[All]" dimensionUniqueName="[DimInjures]" displayFolder="" count="2" memberValueDatatype="130" unbalanced="0"/>
    <cacheHierarchy uniqueName="[DimInjures].[DATE]" caption="DATE" attribute="1" time="1" defaultMemberUniqueName="[DimInjures].[DATE].[All]" allUniqueName="[DimInjures].[DATE].[All]" dimensionUniqueName="[DimInjures]" displayFolder="" count="2" memberValueDatatype="7" unbalanced="0"/>
    <cacheHierarchy uniqueName="[DimInjures].[DATE_YEAR]" caption="DATE_YEAR" attribute="1" defaultMemberUniqueName="[DimInjures].[DATE_YEAR].[All]" allUniqueName="[DimInjures].[DATE_YEAR].[All]" dimensionUniqueName="[DimInjures]" displayFolder="" count="2" memberValueDatatype="130" unbalanced="0"/>
    <cacheHierarchy uniqueName="[DimInjures].[Fiscal_Year]" caption="Fiscal_Year" attribute="1" defaultMemberUniqueName="[DimInjures].[Fiscal_Year].[All]" allUniqueName="[DimInjures].[Fiscal_Year].[All]" dimensionUniqueName="[DimInjures]" displayFolder="" count="2" memberValueDatatype="20" unbalanced="0"/>
    <cacheHierarchy uniqueName="[Mines].[MINE_ID]" caption="MINE_ID" attribute="1" defaultMemberUniqueName="[Mines].[MINE_ID].[All]" allUniqueName="[Mines].[MINE_ID].[All]" dimensionUniqueName="[Mines]" displayFolder="" count="2" memberValueDatatype="130" unbalanced="0"/>
    <cacheHierarchy uniqueName="[Mines].[CURRENT_MINE_NAME]" caption="CURRENT_MINE_NAME" attribute="1" defaultMemberUniqueName="[Mines].[CURRENT_MINE_NAME].[All]" allUniqueName="[Mines].[CURRENT_MINE_NAME].[All]" dimensionUniqueName="[Mines]" displayFolder="" count="2" memberValueDatatype="130" unbalanced="0"/>
    <cacheHierarchy uniqueName="[Mines].[COAL_METAL_IND]" caption="COAL_METAL_IND" attribute="1" defaultMemberUniqueName="[Mines].[COAL_METAL_IND].[All]" allUniqueName="[Mines].[COAL_METAL_IND].[All]" dimensionUniqueName="[Mines]" displayFolder="" count="2" memberValueDatatype="130" unbalanced="0"/>
    <cacheHierarchy uniqueName="[Mines].[CURRENT_MINE_TYPE]" caption="CURRENT_MINE_TYPE" attribute="1" defaultMemberUniqueName="[Mines].[CURRENT_MINE_TYPE].[All]" allUniqueName="[Mines].[CURRENT_MINE_TYPE].[All]" dimensionUniqueName="[Mines]" displayFolder="" count="2" memberValueDatatype="130" unbalanced="0">
      <fieldsUsage count="2">
        <fieldUsage x="-1"/>
        <fieldUsage x="1"/>
      </fieldsUsage>
    </cacheHierarchy>
    <cacheHierarchy uniqueName="[Mines].[CURRENT_MINE_STATUS]" caption="CURRENT_MINE_STATUS" attribute="1" defaultMemberUniqueName="[Mines].[CURRENT_MINE_STATUS].[All]" allUniqueName="[Mines].[CURRENT_MINE_STATUS].[All]" dimensionUniqueName="[Mines]" displayFolder="" count="2" memberValueDatatype="130" unbalanced="0"/>
    <cacheHierarchy uniqueName="[Mines].[STATE]" caption="STATE" attribute="1" defaultMemberUniqueName="[Mines].[STATE].[All]" allUniqueName="[Mines].[STATE].[All]" dimensionUniqueName="[Mines]" displayFolder="" count="2" memberValueDatatype="130" unbalanced="0"/>
    <cacheHierarchy uniqueName="[Mines].[COMPANY_TYPE]" caption="COMPANY_TYPE" attribute="1" defaultMemberUniqueName="[Mines].[COMPANY_TYPE].[All]" allUniqueName="[Mines].[COMPANY_TYPE].[All]" dimensionUniqueName="[Mines]" displayFolder="" count="2" memberValueDatatype="130" unbalanced="0"/>
    <cacheHierarchy uniqueName="[Mines].[PRIMARY_SIC]" caption="PRIMARY_SIC" attribute="1" defaultMemberUniqueName="[Mines].[PRIMARY_SIC].[All]" allUniqueName="[Mines].[PRIMARY_SIC].[All]" dimensionUniqueName="[Mines]" displayFolder="" count="2" memberValueDatatype="130" unbalanced="0"/>
    <cacheHierarchy uniqueName="[Mines].[PRIMARY_CANVASS]" caption="PRIMARY_CANVASS" attribute="1" defaultMemberUniqueName="[Mines].[PRIMARY_CANVASS].[All]" allUniqueName="[Mines].[PRIMARY_CANVASS].[All]" dimensionUniqueName="[Mines]" displayFolder="" count="2" memberValueDatatype="130" unbalanced="0"/>
    <cacheHierarchy uniqueName="[Mines].[NO_EMPLOYEES]" caption="NO_EMPLOYEES" attribute="1" defaultMemberUniqueName="[Mines].[NO_EMPLOYEES].[All]" allUniqueName="[Mines].[NO_EMPLOYEES].[All]" dimensionUniqueName="[Mines]" displayFolder="" count="2" memberValueDatatype="20" unbalanced="0"/>
    <cacheHierarchy uniqueName="[Mines].[LONGITUDE]" caption="LONGITUDE" attribute="1" defaultMemberUniqueName="[Mines].[LONGITUDE].[All]" allUniqueName="[Mines].[LONGITUDE].[All]" dimensionUniqueName="[Mines]" displayFolder="" count="2" memberValueDatatype="5" unbalanced="0"/>
    <cacheHierarchy uniqueName="[Mines].[LATITUDE]" caption="LATITUDE" attribute="1" defaultMemberUniqueName="[Mines].[LATITUDE].[All]" allUniqueName="[Mines].[LATITUDE].[All]" dimensionUniqueName="[Mines]" displayFolder="" count="2" memberValueDatatype="5" unbalanced="0"/>
    <cacheHierarchy uniqueName="[Number of employee hours  in millions].[Sector]" caption="Sector" attribute="1" defaultMemberUniqueName="[Number of employee hours  in millions].[Sector].[All]" allUniqueName="[Number of employee hours  in millions].[Sector].[All]" dimensionUniqueName="[Number of employee hours  in millions]" displayFolder="" count="2" memberValueDatatype="130" unbalanced="0"/>
    <cacheHierarchy uniqueName="[Number of employee hours  in millions].[Year_Fiscal]" caption="Year_Fiscal" attribute="1" defaultMemberUniqueName="[Number of employee hours  in millions].[Year_Fiscal].[All]" allUniqueName="[Number of employee hours  in millions].[Year_Fiscal].[All]" dimensionUniqueName="[Number of employee hours  in millions]" displayFolder="" count="2" memberValueDatatype="20" unbalanced="0"/>
    <cacheHierarchy uniqueName="[Number of employee hours  in millions].[Horas trabajadas(Mill.)]" caption="Horas trabajadas(Mill.)" attribute="1" defaultMemberUniqueName="[Number of employee hours  in millions].[Horas trabajadas(Mill.)].[All]" allUniqueName="[Number of employee hours  in millions].[Horas trabajadas(Mill.)].[All]" dimensionUniqueName="[Number of employee hours  in millions]" displayFolder="" count="2" memberValueDatatype="5" unbalanced="0"/>
    <cacheHierarchy uniqueName="[Number of employee hours  in millions].[Horas trabajadas]" caption="Horas trabajadas" attribute="1" defaultMemberUniqueName="[Number of employee hours  in millions].[Horas trabajadas].[All]" allUniqueName="[Number of employee hours  in millions].[Horas trabajadas].[All]" dimensionUniqueName="[Number of employee hours  in millions]" displayFolder="" count="2" memberValueDatatype="20" unbalanced="0"/>
    <cacheHierarchy uniqueName="[States].[States_ID]" caption="States_ID" attribute="1" defaultMemberUniqueName="[States].[States_ID].[All]" allUniqueName="[States].[States_ID].[All]" dimensionUniqueName="[States]" displayFolder="" count="2" memberValueDatatype="130" unbalanced="0"/>
    <cacheHierarchy uniqueName="[States].[STATES_NAME]" caption="STATES_NAME" attribute="1" defaultMemberUniqueName="[States].[STATES_NAME].[All]" allUniqueName="[States].[STATES_NAME].[All]" dimensionUniqueName="[States]" displayFolder="" count="2" memberValueDatatype="130" unbalanced="0"/>
    <cacheHierarchy uniqueName="[States].[STATES_AB]" caption="STATES_AB" attribute="1" defaultMemberUniqueName="[States].[STATES_AB].[All]" allUniqueName="[States].[STATES_AB].[All]" dimensionUniqueName="[States]" displayFolder="" count="2" memberValueDatatype="130" unbalanced="0"/>
    <cacheHierarchy uniqueName="[States].[STATES_CATEGORY]" caption="STATES_CATEGORY" attribute="1" defaultMemberUniqueName="[States].[STATES_CATEGORY].[All]" allUniqueName="[States].[STATES_CATEGORY].[All]" dimensionUniqueName="[States]" displayFolder="" count="2" memberValueDatatype="130" unbalanced="0"/>
    <cacheHierarchy uniqueName="[Tabla2].[Estados]" caption="Estados" attribute="1" defaultMemberUniqueName="[Tabla2].[Estados].[All]" allUniqueName="[Tabla2].[Estados].[All]" dimensionUniqueName="[Tabla2]" displayFolder="" count="2" memberValueDatatype="130" unbalanced="0"/>
    <cacheHierarchy uniqueName="[Tabla2].[Accidentes]" caption="Accidentes" attribute="1" defaultMemberUniqueName="[Tabla2].[Accidentes].[All]" allUniqueName="[Tabla2].[Accidentes].[All]" dimensionUniqueName="[Tabla2]" displayFolder="" count="2" memberValueDatatype="20" unbalanced="0"/>
    <cacheHierarchy uniqueName="[Accidents].[DATE (índice de meses)]" caption="DATE (índice de meses)" attribute="1" defaultMemberUniqueName="[Accidents].[DATE (índice de meses)].[All]" allUniqueName="[Accidents].[DATE (índice de meses)].[All]" dimensionUniqueName="[Accidents]" displayFolder="" count="2" memberValueDatatype="20" unbalanced="0" hidden="1"/>
    <cacheHierarchy uniqueName="[Measures].[Total de Acidentes]" caption="Total de Acidentes" measure="1" displayFolder="" measureGroup="Accidents" count="0"/>
    <cacheHierarchy uniqueName="[Measures].[Total fatality]" caption="Total fatality" measure="1" displayFolder="" measureGroup="DimInjures" count="0"/>
    <cacheHierarchy uniqueName="[Measures].[Días perdidos prom. por evento con lesión]" caption="Días perdidos prom. por evento con lesión" measure="1" displayFolder="" measureGroup="Accidents" count="0"/>
    <cacheHierarchy uniqueName="[Measures].[Total de Accidente]" caption="Total de Accidente" measure="1" displayFolder="" measureGroup="Accidents" count="0"/>
    <cacheHierarchy uniqueName="[Measures].[Promedio_Dias_Perdidos ]" caption="Promedio_Dias_Perdidos " measure="1" displayFolder="" measureGroup="Accidents" count="0"/>
    <cacheHierarchy uniqueName="[Measures].[__XL_Count Accidents]" caption="__XL_Count Accidents" measure="1" displayFolder="" measureGroup="Accidents" count="0" hidden="1"/>
    <cacheHierarchy uniqueName="[Measures].[__XL_Count Mines]" caption="__XL_Count Mines" measure="1" displayFolder="" measureGroup="Mines" count="0" hidden="1"/>
    <cacheHierarchy uniqueName="[Measures].[__XL_Count DimInjures]" caption="__XL_Count DimInjures" measure="1" displayFolder="" measureGroup="DimInjures" count="0" hidden="1"/>
    <cacheHierarchy uniqueName="[Measures].[__XL_Count States]" caption="__XL_Count States" measure="1" displayFolder="" measureGroup="States" count="0" hidden="1"/>
    <cacheHierarchy uniqueName="[Measures].[__XL_Count Calendar]" caption="__XL_Count Calendar" measure="1" displayFolder="" measureGroup="Calendar" count="0" hidden="1"/>
    <cacheHierarchy uniqueName="[Measures].[__XL_Count Number of employee hours  in millions]" caption="__XL_Count Number of employee hours  in millions" measure="1" displayFolder="" measureGroup="Number of employee hours  in millions" count="0" hidden="1"/>
    <cacheHierarchy uniqueName="[Measures].[__XL_Count AIR_FIR]" caption="__XL_Count AIR_FIR" measure="1" displayFolder="" measureGroup="AIR_FIR" count="0" hidden="1"/>
    <cacheHierarchy uniqueName="[Measures].[__XL_Count Tabla2]" caption="__XL_Count Tabla2" measure="1" displayFolder="" measureGroup="Tabla2" count="0" hidden="1"/>
    <cacheHierarchy uniqueName="[Measures].[__No measures defined]" caption="__No measures defined" measure="1" displayFolder="" count="0" hidden="1"/>
    <cacheHierarchy uniqueName="[Measures].[Recuento de MINE_ID]" caption="Recuento de MINE_ID" measure="1" displayFolder="" measureGroup="Accide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DOCUMENT_NO]" caption="Recuento de DOCUMENT_NO" measure="1" displayFolder="" measureGroup="DimInjur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NO_EMPLOYEES]" caption="Suma de NO_EMPLOYEES" measure="1" displayFolder="" measureGroup="Mine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DAYS_LOST]" caption="Suma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DAYS_LOST]" caption="Promedio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TOT_EXPER]" caption="Suma de TOT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MINE_EXPER]" caption="Suma de MINE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AYS_RESTRICT]" caption="Suma de DAYS_RESTRICT" measure="1" displayFolder="" measureGroup="Accid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JOB_EXPER]" caption="Suma de JOB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FISCAL_YEAR]" caption="Suma de FISCAL_YEAR" measure="1" displayFolder="" measureGroup="Acciden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DOCUMENT_NO 2]" caption="Recuento de DOCUMENT_NO 2" measure="1" displayFolder="" measureGroup="Accident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DOCUMENT_NO]" caption="Recuento distinto de DOCUMENT_NO" measure="1" displayFolder="" measureGroup="Accide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GREE_INJURY]" caption="Recuento de DEGREE_INJURY" measure="1" displayFolder="" measureGroup="DimInjur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Horas trabajadas]" caption="Recuento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]" caption="Suma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(Mill.)]" caption="Suma de Horas trabajadas(Mill.)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AIR]" caption="Suma de AIR" measure="1" displayFolder="" measureGroup="AIR_FI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Accidentes]" caption="Suma de Accidentes" measure="1" displayFolder="" measureGroup="AIR_FI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FIR]" caption="Suma de FIR" measure="1" displayFolder="" measureGroup="AIR_FI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Accidentes 2]" caption="Suma de Accidentes 2" measure="1" displayFolder="" measureGroup="Tabla2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a de Año Fiscal]" caption="Suma de Año Fiscal" measure="1" displayFolder="" measureGroup="AIR_FI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Muertes]" caption="Suma de Muertes" measure="1" displayFolder="" measureGroup="AIR_FI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Horas Trabajadas 2]" caption="Suma de Horas Trabajadas 2" measure="1" displayFolder="" measureGroup="AIR_FI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UG_MINING_METHOD]" caption="Recuento de UG_MINING_METHOD" measure="1" displayFolder="" measureGroup="DimInjur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CURRENT_MINE_TYPE]" caption="Recuento de CURRENT_MINE_TYPE" measure="1" displayFolder="" measureGroup="Min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Fiscal_Year 2]" caption="Suma de Fiscal_Year 2" measure="1" displayFolder="" measureGroup="DimInjure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9">
    <dimension name="Accidents" uniqueName="[Accidents]" caption="Accidents"/>
    <dimension name="AIR_FIR" uniqueName="[AIR_FIR]" caption="AIR_FIR"/>
    <dimension name="Calendar" uniqueName="[Calendar]" caption="Calendar"/>
    <dimension name="DimInjures" uniqueName="[DimInjures]" caption="DimInjures"/>
    <dimension measure="1" name="Measures" uniqueName="[Measures]" caption="Measures"/>
    <dimension name="Mines" uniqueName="[Mines]" caption="Mines"/>
    <dimension name="Number of employee hours  in millions" uniqueName="[Number of employee hours  in millions]" caption="Number of employee hours  in millions"/>
    <dimension name="States" uniqueName="[States]" caption="States"/>
    <dimension name="Tabla2" uniqueName="[Tabla2]" caption="Tabla2"/>
  </dimensions>
  <measureGroups count="8">
    <measureGroup name="Accidents" caption="Accidents"/>
    <measureGroup name="AIR_FIR" caption="AIR_FIR"/>
    <measureGroup name="Calendar" caption="Calendar"/>
    <measureGroup name="DimInjures" caption="DimInjures"/>
    <measureGroup name="Mines" caption="Mines"/>
    <measureGroup name="Number of employee hours  in millions" caption="Number of employee hours  in millions"/>
    <measureGroup name="States" caption="States"/>
    <measureGroup name="Tabla2" caption="Tabla2"/>
  </measureGroups>
  <maps count="15">
    <map measureGroup="0" dimension="0"/>
    <map measureGroup="0" dimension="1"/>
    <map measureGroup="0" dimension="2"/>
    <map measureGroup="0" dimension="3"/>
    <map measureGroup="0" dimension="5"/>
    <map measureGroup="0" dimension="7"/>
    <map measureGroup="1" dimension="1"/>
    <map measureGroup="2" dimension="1"/>
    <map measureGroup="2" dimension="2"/>
    <map measureGroup="3" dimension="3"/>
    <map measureGroup="4" dimension="5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io valenzuela" refreshedDate="46169.876130787037" backgroundQuery="1" createdVersion="8" refreshedVersion="8" minRefreshableVersion="3" recordCount="0" supportSubquery="1" supportAdvancedDrill="1" xr:uid="{2C0A4CEC-468D-46E9-9EA8-531577081A7C}">
  <cacheSource type="external" connectionId="8"/>
  <cacheFields count="4">
    <cacheField name="[Mines].[PRIMARY_CANVASS].[PRIMARY_CANVASS]" caption="PRIMARY_CANVASS" numFmtId="0" hierarchy="52" level="1">
      <sharedItems count="5">
        <s v="Coal"/>
        <s v="Metal"/>
        <s v="Nonmetal"/>
        <s v="SandAndGravel"/>
        <s v="Stone"/>
      </sharedItems>
    </cacheField>
    <cacheField name="[Mines].[CURRENT_MINE_TYPE].[CURRENT_MINE_TYPE]" caption="CURRENT_MINE_TYPE" numFmtId="0" hierarchy="47" level="1">
      <sharedItems count="3">
        <s v="Facility"/>
        <s v="Surface"/>
        <s v="Underground"/>
      </sharedItems>
    </cacheField>
    <cacheField name="[Measures].[Recuento de DOCUMENT_NO 2]" caption="Recuento de DOCUMENT_NO 2" numFmtId="0" hierarchy="91" level="32767"/>
    <cacheField name="[AIR_FIR].[Año Fiscal].[Año Fiscal]" caption="Año Fiscal" numFmtId="0" hierarchy="14" level="1">
      <sharedItems containsSemiMixedTypes="0" containsNonDate="0" containsString="0"/>
    </cacheField>
  </cacheFields>
  <cacheHierarchies count="107">
    <cacheHierarchy uniqueName="[Accidents].[MINE_ID]" caption="MINE_ID" attribute="1" defaultMemberUniqueName="[Accidents].[MINE_ID].[All]" allUniqueName="[Accidents].[MINE_ID].[All]" dimensionUniqueName="[Accidents]" displayFolder="" count="0" memberValueDatatype="130" unbalanced="0"/>
    <cacheHierarchy uniqueName="[Accidents].[DOCUMENT_NO]" caption="DOCUMENT_NO" attribute="1" defaultMemberUniqueName="[Accidents].[DOCUMENT_NO].[All]" allUniqueName="[Accidents].[DOCUMENT_NO].[All]" dimensionUniqueName="[Accidents]" displayFolder="" count="0" memberValueDatatype="130" unbalanced="0"/>
    <cacheHierarchy uniqueName="[Accidents].[TOT_EXPER]" caption="TOT_EXPER" attribute="1" defaultMemberUniqueName="[Accidents].[TOT_EXPER].[All]" allUniqueName="[Accidents].[TOT_EXPER].[All]" dimensionUniqueName="[Accidents]" displayFolder="" count="0" memberValueDatatype="5" unbalanced="0"/>
    <cacheHierarchy uniqueName="[Accidents].[MINE_EXPER]" caption="MINE_EXPER" attribute="1" defaultMemberUniqueName="[Accidents].[MINE_EXPER].[All]" allUniqueName="[Accidents].[MINE_EXPER].[All]" dimensionUniqueName="[Accidents]" displayFolder="" count="0" memberValueDatatype="5" unbalanced="0"/>
    <cacheHierarchy uniqueName="[Accidents].[JOB_EXPER]" caption="JOB_EXPER" attribute="1" defaultMemberUniqueName="[Accidents].[JOB_EXPER].[All]" allUniqueName="[Accidents].[JOB_EXPER].[All]" dimensionUniqueName="[Accidents]" displayFolder="" count="0" memberValueDatatype="5" unbalanced="0"/>
    <cacheHierarchy uniqueName="[Accidents].[SCHEDULE_CHARGE]" caption="SCHEDULE_CHARGE" attribute="1" defaultMemberUniqueName="[Accidents].[SCHEDULE_CHARGE].[All]" allUniqueName="[Accidents].[SCHEDULE_CHARGE].[All]" dimensionUniqueName="[Accidents]" displayFolder="" count="0" memberValueDatatype="20" unbalanced="0"/>
    <cacheHierarchy uniqueName="[Accidents].[DAYS_RESTRICT]" caption="DAYS_RESTRICT" attribute="1" defaultMemberUniqueName="[Accidents].[DAYS_RESTRICT].[All]" allUniqueName="[Accidents].[DAYS_RESTRICT].[All]" dimensionUniqueName="[Accidents]" displayFolder="" count="0" memberValueDatatype="20" unbalanced="0"/>
    <cacheHierarchy uniqueName="[Accidents].[DAYS_LOST]" caption="DAYS_LOST" attribute="1" defaultMemberUniqueName="[Accidents].[DAYS_LOST].[All]" allUniqueName="[Accidents].[DAYS_LOST].[All]" dimensionUniqueName="[Accidents]" displayFolder="" count="0" memberValueDatatype="20" unbalanced="0"/>
    <cacheHierarchy uniqueName="[Accidents].[FISCAL_YEAR]" caption="FISCAL_YEAR" attribute="1" defaultMemberUniqueName="[Accidents].[FISCAL_YEAR].[All]" allUniqueName="[Accidents].[FISCAL_YEAR].[All]" dimensionUniqueName="[Accidents]" displayFolder="" count="0" memberValueDatatype="20" unbalanced="0"/>
    <cacheHierarchy uniqueName="[Accidents].[DATE]" caption="DATE" attribute="1" time="1" defaultMemberUniqueName="[Accidents].[DATE].[All]" allUniqueName="[Accidents].[DATE].[All]" dimensionUniqueName="[Accidents]" displayFolder="" count="0" memberValueDatatype="7" unbalanced="0"/>
    <cacheHierarchy uniqueName="[Accidents].[Experiencia]" caption="Experiencia" attribute="1" defaultMemberUniqueName="[Accidents].[Experiencia].[All]" allUniqueName="[Accidents].[Experiencia].[All]" dimensionUniqueName="[Accidents]" displayFolder="" count="0" memberValueDatatype="130" unbalanced="0"/>
    <cacheHierarchy uniqueName="[Accidents].[DATE (año)]" caption="DATE (año)" attribute="1" defaultMemberUniqueName="[Accidents].[DATE (año)].[All]" allUniqueName="[Accidents].[DATE (año)].[All]" dimensionUniqueName="[Accidents]" displayFolder="" count="0" memberValueDatatype="130" unbalanced="0"/>
    <cacheHierarchy uniqueName="[Accidents].[DATE (trimestre)]" caption="DATE (trimestre)" attribute="1" defaultMemberUniqueName="[Accidents].[DATE (trimestre)].[All]" allUniqueName="[Accidents].[DATE (trimestre)].[All]" dimensionUniqueName="[Accidents]" displayFolder="" count="0" memberValueDatatype="130" unbalanced="0"/>
    <cacheHierarchy uniqueName="[Accidents].[DATE (mes)]" caption="DATE (mes)" attribute="1" defaultMemberUniqueName="[Accidents].[DATE (mes)].[All]" allUniqueName="[Accidents].[DATE (mes)].[All]" dimensionUniqueName="[Accidents]" displayFolder="" count="0" memberValueDatatype="130" unbalanced="0"/>
    <cacheHierarchy uniqueName="[AIR_FIR].[Año Fiscal]" caption="Año Fiscal" attribute="1" defaultMemberUniqueName="[AIR_FIR].[Año Fiscal].[All]" allUniqueName="[AIR_FIR].[Año Fiscal].[All]" dimensionUniqueName="[AIR_FIR]" displayFolder="" count="2" memberValueDatatype="20" unbalanced="0">
      <fieldsUsage count="2">
        <fieldUsage x="-1"/>
        <fieldUsage x="3"/>
      </fieldsUsage>
    </cacheHierarchy>
    <cacheHierarchy uniqueName="[AIR_FIR].[Muertes]" caption="Muertes" attribute="1" defaultMemberUniqueName="[AIR_FIR].[Muertes].[All]" allUniqueName="[AIR_FIR].[Muertes].[All]" dimensionUniqueName="[AIR_FIR]" displayFolder="" count="0" memberValueDatatype="20" unbalanced="0"/>
    <cacheHierarchy uniqueName="[AIR_FIR].[Horas Trabajadas]" caption="Horas Trabajadas" attribute="1" defaultMemberUniqueName="[AIR_FIR].[Horas Trabajadas].[All]" allUniqueName="[AIR_FIR].[Horas Trabajadas].[All]" dimensionUniqueName="[AIR_FIR]" displayFolder="" count="0" memberValueDatatype="20" unbalanced="0"/>
    <cacheHierarchy uniqueName="[AIR_FIR].[FIR]" caption="FIR" attribute="1" defaultMemberUniqueName="[AIR_FIR].[FIR].[All]" allUniqueName="[AIR_FIR].[FIR].[All]" dimensionUniqueName="[AIR_FIR]" displayFolder="" count="0" memberValueDatatype="5" unbalanced="0"/>
    <cacheHierarchy uniqueName="[AIR_FIR].[Accidentes]" caption="Accidentes" attribute="1" defaultMemberUniqueName="[AIR_FIR].[Accidentes].[All]" allUniqueName="[AIR_FIR].[Accidentes].[All]" dimensionUniqueName="[AIR_FIR]" displayFolder="" count="0" memberValueDatatype="20" unbalanced="0"/>
    <cacheHierarchy uniqueName="[AIR_FIR].[AIR]" caption="AIR" attribute="1" defaultMemberUniqueName="[AIR_FIR].[AIR].[All]" allUniqueName="[AIR_FIR].[AIR].[All]" dimensionUniqueName="[AIR_FIR]" displayFolder="" count="0" memberValueDatatype="5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Year Fiscal]" caption="Year Fiscal" attribute="1" time="1" defaultMemberUniqueName="[Calendar].[Year Fiscal].[All]" allUniqueName="[Calendar].[Year Fiscal].[All]" dimensionUniqueName="[Calendar]" displayFolder="" count="0" memberValueDatatype="20" unbalanced="0"/>
    <cacheHierarchy uniqueName="[DimInjures].[DOCUMENT_NO]" caption="DOCUMENT_NO" attribute="1" defaultMemberUniqueName="[DimInjures].[DOCUMENT_NO].[All]" allUniqueName="[DimInjures].[DOCUMENT_NO].[All]" dimensionUniqueName="[DimInjures]" displayFolder="" count="0" memberValueDatatype="130" unbalanced="0"/>
    <cacheHierarchy uniqueName="[DimInjures].[SUBUNIT]" caption="SUBUNIT" attribute="1" defaultMemberUniqueName="[DimInjures].[SUBUNIT].[All]" allUniqueName="[DimInjures].[SUBUNIT].[All]" dimensionUniqueName="[DimInjures]" displayFolder="" count="0" memberValueDatatype="130" unbalanced="0"/>
    <cacheHierarchy uniqueName="[DimInjures].[DEGREE_INJURY]" caption="DEGREE_INJURY" attribute="1" defaultMemberUniqueName="[DimInjures].[DEGREE_INJURY].[All]" allUniqueName="[DimInjures].[DEGREE_INJURY].[All]" dimensionUniqueName="[DimInjures]" displayFolder="" count="2" memberValueDatatype="130" unbalanced="0"/>
    <cacheHierarchy uniqueName="[DimInjures].[UG_LOCATION]" caption="UG_LOCATION" attribute="1" defaultMemberUniqueName="[DimInjures].[UG_LOCATION].[All]" allUniqueName="[DimInjures].[UG_LOCATION].[All]" dimensionUniqueName="[DimInjures]" displayFolder="" count="0" memberValueDatatype="130" unbalanced="0"/>
    <cacheHierarchy uniqueName="[DimInjures].[UG_MINING_METHOD]" caption="UG_MINING_METHOD" attribute="1" defaultMemberUniqueName="[DimInjures].[UG_MINING_METHOD].[All]" allUniqueName="[DimInjures].[UG_MINING_METHOD].[All]" dimensionUniqueName="[DimInjures]" displayFolder="" count="0" memberValueDatatype="130" unbalanced="0"/>
    <cacheHierarchy uniqueName="[DimInjures].[CLASSIFICATION]" caption="CLASSIFICATION" attribute="1" defaultMemberUniqueName="[DimInjures].[CLASSIFICATION].[All]" allUniqueName="[DimInjures].[CLASSIFICATION].[All]" dimensionUniqueName="[DimInjures]" displayFolder="" count="0" memberValueDatatype="130" unbalanced="0"/>
    <cacheHierarchy uniqueName="[DimInjures].[ACCIDENT_TYPE]" caption="ACCIDENT_TYPE" attribute="1" defaultMemberUniqueName="[DimInjures].[ACCIDENT_TYPE].[All]" allUniqueName="[DimInjures].[ACCIDENT_TYPE].[All]" dimensionUniqueName="[DimInjures]" displayFolder="" count="0" memberValueDatatype="130" unbalanced="0"/>
    <cacheHierarchy uniqueName="[DimInjures].[OCCUPATION]" caption="OCCUPATION" attribute="1" defaultMemberUniqueName="[DimInjures].[OCCUPATION].[All]" allUniqueName="[DimInjures].[OCCUPATION].[All]" dimensionUniqueName="[DimInjures]" displayFolder="" count="0" memberValueDatatype="130" unbalanced="0"/>
    <cacheHierarchy uniqueName="[DimInjures].[ACTIVITY]" caption="ACTIVITY" attribute="1" defaultMemberUniqueName="[DimInjures].[ACTIVITY].[All]" allUniqueName="[DimInjures].[ACTIVITY].[All]" dimensionUniqueName="[DimInjures]" displayFolder="" count="0" memberValueDatatype="130" unbalanced="0"/>
    <cacheHierarchy uniqueName="[DimInjures].[INJURY_SOURCE]" caption="INJURY_SOURCE" attribute="1" defaultMemberUniqueName="[DimInjures].[INJURY_SOURCE].[All]" allUniqueName="[DimInjures].[INJURY_SOURCE].[All]" dimensionUniqueName="[DimInjures]" displayFolder="" count="0" memberValueDatatype="130" unbalanced="0"/>
    <cacheHierarchy uniqueName="[DimInjures].[NATURE_INJURY]" caption="NATURE_INJURY" attribute="1" defaultMemberUniqueName="[DimInjures].[NATURE_INJURY].[All]" allUniqueName="[DimInjures].[NATURE_INJURY].[All]" dimensionUniqueName="[DimInjures]" displayFolder="" count="0" memberValueDatatype="130" unbalanced="0"/>
    <cacheHierarchy uniqueName="[DimInjures].[INJ_BODY_PART]" caption="INJ_BODY_PART" attribute="1" defaultMemberUniqueName="[DimInjures].[INJ_BODY_PART].[All]" allUniqueName="[DimInjures].[INJ_BODY_PART].[All]" dimensionUniqueName="[DimInjures]" displayFolder="" count="0" memberValueDatatype="130" unbalanced="0"/>
    <cacheHierarchy uniqueName="[DimInjures].[DATE]" caption="DATE" attribute="1" time="1" defaultMemberUniqueName="[DimInjures].[DATE].[All]" allUniqueName="[DimInjures].[DATE].[All]" dimensionUniqueName="[DimInjures]" displayFolder="" count="0" memberValueDatatype="7" unbalanced="0"/>
    <cacheHierarchy uniqueName="[DimInjures].[DATE_YEAR]" caption="DATE_YEAR" attribute="1" defaultMemberUniqueName="[DimInjures].[DATE_YEAR].[All]" allUniqueName="[DimInjures].[DATE_YEAR].[All]" dimensionUniqueName="[DimInjures]" displayFolder="" count="0" memberValueDatatype="130" unbalanced="0"/>
    <cacheHierarchy uniqueName="[DimInjures].[Fiscal_Year]" caption="Fiscal_Year" attribute="1" defaultMemberUniqueName="[DimInjures].[Fiscal_Year].[All]" allUniqueName="[DimInjures].[Fiscal_Year].[All]" dimensionUniqueName="[DimInjures]" displayFolder="" count="0" memberValueDatatype="20" unbalanced="0"/>
    <cacheHierarchy uniqueName="[Mines].[MINE_ID]" caption="MINE_ID" attribute="1" defaultMemberUniqueName="[Mines].[MINE_ID].[All]" allUniqueName="[Mines].[MINE_ID].[All]" dimensionUniqueName="[Mines]" displayFolder="" count="0" memberValueDatatype="130" unbalanced="0"/>
    <cacheHierarchy uniqueName="[Mines].[CURRENT_MINE_NAME]" caption="CURRENT_MINE_NAME" attribute="1" defaultMemberUniqueName="[Mines].[CURRENT_MINE_NAME].[All]" allUniqueName="[Mines].[CURRENT_MINE_NAME].[All]" dimensionUniqueName="[Mines]" displayFolder="" count="0" memberValueDatatype="130" unbalanced="0"/>
    <cacheHierarchy uniqueName="[Mines].[COAL_METAL_IND]" caption="COAL_METAL_IND" attribute="1" defaultMemberUniqueName="[Mines].[COAL_METAL_IND].[All]" allUniqueName="[Mines].[COAL_METAL_IND].[All]" dimensionUniqueName="[Mines]" displayFolder="" count="0" memberValueDatatype="130" unbalanced="0"/>
    <cacheHierarchy uniqueName="[Mines].[CURRENT_MINE_TYPE]" caption="CURRENT_MINE_TYPE" attribute="1" defaultMemberUniqueName="[Mines].[CURRENT_MINE_TYPE].[All]" allUniqueName="[Mines].[CURRENT_MINE_TYPE].[All]" dimensionUniqueName="[Mines]" displayFolder="" count="2" memberValueDatatype="130" unbalanced="0">
      <fieldsUsage count="2">
        <fieldUsage x="-1"/>
        <fieldUsage x="1"/>
      </fieldsUsage>
    </cacheHierarchy>
    <cacheHierarchy uniqueName="[Mines].[CURRENT_MINE_STATUS]" caption="CURRENT_MINE_STATUS" attribute="1" defaultMemberUniqueName="[Mines].[CURRENT_MINE_STATUS].[All]" allUniqueName="[Mines].[CURRENT_MINE_STATUS].[All]" dimensionUniqueName="[Mines]" displayFolder="" count="0" memberValueDatatype="130" unbalanced="0"/>
    <cacheHierarchy uniqueName="[Mines].[STATE]" caption="STATE" attribute="1" defaultMemberUniqueName="[Mines].[STATE].[All]" allUniqueName="[Mines].[STATE].[All]" dimensionUniqueName="[Mines]" displayFolder="" count="0" memberValueDatatype="130" unbalanced="0"/>
    <cacheHierarchy uniqueName="[Mines].[COMPANY_TYPE]" caption="COMPANY_TYPE" attribute="1" defaultMemberUniqueName="[Mines].[COMPANY_TYPE].[All]" allUniqueName="[Mines].[COMPANY_TYPE].[All]" dimensionUniqueName="[Mines]" displayFolder="" count="0" memberValueDatatype="130" unbalanced="0"/>
    <cacheHierarchy uniqueName="[Mines].[PRIMARY_SIC]" caption="PRIMARY_SIC" attribute="1" defaultMemberUniqueName="[Mines].[PRIMARY_SIC].[All]" allUniqueName="[Mines].[PRIMARY_SIC].[All]" dimensionUniqueName="[Mines]" displayFolder="" count="0" memberValueDatatype="130" unbalanced="0"/>
    <cacheHierarchy uniqueName="[Mines].[PRIMARY_CANVASS]" caption="PRIMARY_CANVASS" attribute="1" defaultMemberUniqueName="[Mines].[PRIMARY_CANVASS].[All]" allUniqueName="[Mines].[PRIMARY_CANVASS].[All]" dimensionUniqueName="[Mines]" displayFolder="" count="2" memberValueDatatype="130" unbalanced="0">
      <fieldsUsage count="2">
        <fieldUsage x="-1"/>
        <fieldUsage x="0"/>
      </fieldsUsage>
    </cacheHierarchy>
    <cacheHierarchy uniqueName="[Mines].[NO_EMPLOYEES]" caption="NO_EMPLOYEES" attribute="1" defaultMemberUniqueName="[Mines].[NO_EMPLOYEES].[All]" allUniqueName="[Mines].[NO_EMPLOYEES].[All]" dimensionUniqueName="[Mines]" displayFolder="" count="0" memberValueDatatype="20" unbalanced="0"/>
    <cacheHierarchy uniqueName="[Mines].[LONGITUDE]" caption="LONGITUDE" attribute="1" defaultMemberUniqueName="[Mines].[LONGITUDE].[All]" allUniqueName="[Mines].[LONGITUDE].[All]" dimensionUniqueName="[Mines]" displayFolder="" count="0" memberValueDatatype="5" unbalanced="0"/>
    <cacheHierarchy uniqueName="[Mines].[LATITUDE]" caption="LATITUDE" attribute="1" defaultMemberUniqueName="[Mines].[LATITUDE].[All]" allUniqueName="[Mines].[LATITUDE].[All]" dimensionUniqueName="[Mines]" displayFolder="" count="0" memberValueDatatype="5" unbalanced="0"/>
    <cacheHierarchy uniqueName="[Number of employee hours  in millions].[Sector]" caption="Sector" attribute="1" defaultMemberUniqueName="[Number of employee hours  in millions].[Sector].[All]" allUniqueName="[Number of employee hours  in millions].[Sector].[All]" dimensionUniqueName="[Number of employee hours  in millions]" displayFolder="" count="0" memberValueDatatype="130" unbalanced="0"/>
    <cacheHierarchy uniqueName="[Number of employee hours  in millions].[Year_Fiscal]" caption="Year_Fiscal" attribute="1" defaultMemberUniqueName="[Number of employee hours  in millions].[Year_Fiscal].[All]" allUniqueName="[Number of employee hours  in millions].[Year_Fiscal].[All]" dimensionUniqueName="[Number of employee hours  in millions]" displayFolder="" count="0" memberValueDatatype="20" unbalanced="0"/>
    <cacheHierarchy uniqueName="[Number of employee hours  in millions].[Horas trabajadas(Mill.)]" caption="Horas trabajadas(Mill.)" attribute="1" defaultMemberUniqueName="[Number of employee hours  in millions].[Horas trabajadas(Mill.)].[All]" allUniqueName="[Number of employee hours  in millions].[Horas trabajadas(Mill.)].[All]" dimensionUniqueName="[Number of employee hours  in millions]" displayFolder="" count="0" memberValueDatatype="5" unbalanced="0"/>
    <cacheHierarchy uniqueName="[Number of employee hours  in millions].[Horas trabajadas]" caption="Horas trabajadas" attribute="1" defaultMemberUniqueName="[Number of employee hours  in millions].[Horas trabajadas].[All]" allUniqueName="[Number of employee hours  in millions].[Horas trabajadas].[All]" dimensionUniqueName="[Number of employee hours  in millions]" displayFolder="" count="0" memberValueDatatype="20" unbalanced="0"/>
    <cacheHierarchy uniqueName="[States].[States_ID]" caption="States_ID" attribute="1" defaultMemberUniqueName="[States].[States_ID].[All]" allUniqueName="[States].[States_ID].[All]" dimensionUniqueName="[States]" displayFolder="" count="0" memberValueDatatype="130" unbalanced="0"/>
    <cacheHierarchy uniqueName="[States].[STATES_NAME]" caption="STATES_NAME" attribute="1" defaultMemberUniqueName="[States].[STATES_NAME].[All]" allUniqueName="[States].[STATES_NAME].[All]" dimensionUniqueName="[States]" displayFolder="" count="0" memberValueDatatype="130" unbalanced="0"/>
    <cacheHierarchy uniqueName="[States].[STATES_AB]" caption="STATES_AB" attribute="1" defaultMemberUniqueName="[States].[STATES_AB].[All]" allUniqueName="[States].[STATES_AB].[All]" dimensionUniqueName="[States]" displayFolder="" count="0" memberValueDatatype="130" unbalanced="0"/>
    <cacheHierarchy uniqueName="[States].[STATES_CATEGORY]" caption="STATES_CATEGORY" attribute="1" defaultMemberUniqueName="[States].[STATES_CATEGORY].[All]" allUniqueName="[States].[STATES_CATEGORY].[All]" dimensionUniqueName="[States]" displayFolder="" count="0" memberValueDatatype="130" unbalanced="0"/>
    <cacheHierarchy uniqueName="[Tabla2].[Estados]" caption="Estados" attribute="1" defaultMemberUniqueName="[Tabla2].[Estados].[All]" allUniqueName="[Tabla2].[Estados].[All]" dimensionUniqueName="[Tabla2]" displayFolder="" count="0" memberValueDatatype="130" unbalanced="0"/>
    <cacheHierarchy uniqueName="[Tabla2].[Accidentes]" caption="Accidentes" attribute="1" defaultMemberUniqueName="[Tabla2].[Accidentes].[All]" allUniqueName="[Tabla2].[Accidentes].[All]" dimensionUniqueName="[Tabla2]" displayFolder="" count="0" memberValueDatatype="20" unbalanced="0"/>
    <cacheHierarchy uniqueName="[Accidents].[DATE (índice de meses)]" caption="DATE (índice de meses)" attribute="1" defaultMemberUniqueName="[Accidents].[DATE (índice de meses)].[All]" allUniqueName="[Accidents].[DATE (índice de meses)].[All]" dimensionUniqueName="[Accidents]" displayFolder="" count="0" memberValueDatatype="20" unbalanced="0" hidden="1"/>
    <cacheHierarchy uniqueName="[Measures].[Total de Acidentes]" caption="Total de Acidentes" measure="1" displayFolder="" measureGroup="Accidents" count="0"/>
    <cacheHierarchy uniqueName="[Measures].[Total fatality]" caption="Total fatality" measure="1" displayFolder="" measureGroup="DimInjures" count="0"/>
    <cacheHierarchy uniqueName="[Measures].[Días perdidos prom. por evento con lesión]" caption="Días perdidos prom. por evento con lesión" measure="1" displayFolder="" measureGroup="Accidents" count="0"/>
    <cacheHierarchy uniqueName="[Measures].[Total de Accidente]" caption="Total de Accidente" measure="1" displayFolder="" measureGroup="Accidents" count="0"/>
    <cacheHierarchy uniqueName="[Measures].[Promedio_Dias_Perdidos ]" caption="Promedio_Dias_Perdidos " measure="1" displayFolder="" measureGroup="Accidents" count="0"/>
    <cacheHierarchy uniqueName="[Measures].[__XL_Count Accidents]" caption="__XL_Count Accidents" measure="1" displayFolder="" measureGroup="Accidents" count="0" hidden="1"/>
    <cacheHierarchy uniqueName="[Measures].[__XL_Count Mines]" caption="__XL_Count Mines" measure="1" displayFolder="" measureGroup="Mines" count="0" hidden="1"/>
    <cacheHierarchy uniqueName="[Measures].[__XL_Count DimInjures]" caption="__XL_Count DimInjures" measure="1" displayFolder="" measureGroup="DimInjures" count="0" hidden="1"/>
    <cacheHierarchy uniqueName="[Measures].[__XL_Count States]" caption="__XL_Count States" measure="1" displayFolder="" measureGroup="States" count="0" hidden="1"/>
    <cacheHierarchy uniqueName="[Measures].[__XL_Count Calendar]" caption="__XL_Count Calendar" measure="1" displayFolder="" measureGroup="Calendar" count="0" hidden="1"/>
    <cacheHierarchy uniqueName="[Measures].[__XL_Count Number of employee hours  in millions]" caption="__XL_Count Number of employee hours  in millions" measure="1" displayFolder="" measureGroup="Number of employee hours  in millions" count="0" hidden="1"/>
    <cacheHierarchy uniqueName="[Measures].[__XL_Count AIR_FIR]" caption="__XL_Count AIR_FIR" measure="1" displayFolder="" measureGroup="AIR_FIR" count="0" hidden="1"/>
    <cacheHierarchy uniqueName="[Measures].[__XL_Count Tabla2]" caption="__XL_Count Tabla2" measure="1" displayFolder="" measureGroup="Tabla2" count="0" hidden="1"/>
    <cacheHierarchy uniqueName="[Measures].[__No measures defined]" caption="__No measures defined" measure="1" displayFolder="" count="0" hidden="1"/>
    <cacheHierarchy uniqueName="[Measures].[Recuento de MINE_ID]" caption="Recuento de MINE_ID" measure="1" displayFolder="" measureGroup="Accide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DOCUMENT_NO]" caption="Recuento de DOCUMENT_NO" measure="1" displayFolder="" measureGroup="DimInjur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NO_EMPLOYEES]" caption="Suma de NO_EMPLOYEES" measure="1" displayFolder="" measureGroup="Mine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DAYS_LOST]" caption="Suma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DAYS_LOST]" caption="Promedio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TOT_EXPER]" caption="Suma de TOT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MINE_EXPER]" caption="Suma de MINE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AYS_RESTRICT]" caption="Suma de DAYS_RESTRICT" measure="1" displayFolder="" measureGroup="Accid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JOB_EXPER]" caption="Suma de JOB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FISCAL_YEAR]" caption="Suma de FISCAL_YEAR" measure="1" displayFolder="" measureGroup="Acciden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DOCUMENT_NO 2]" caption="Recuento de DOCUMENT_NO 2" measure="1" displayFolder="" measureGroup="Accident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DOCUMENT_NO]" caption="Recuento distinto de DOCUMENT_NO" measure="1" displayFolder="" measureGroup="Accide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GREE_INJURY]" caption="Recuento de DEGREE_INJURY" measure="1" displayFolder="" measureGroup="DimInjur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Horas trabajadas]" caption="Recuento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]" caption="Suma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(Mill.)]" caption="Suma de Horas trabajadas(Mill.)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AIR]" caption="Suma de AIR" measure="1" displayFolder="" measureGroup="AIR_FI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Accidentes]" caption="Suma de Accidentes" measure="1" displayFolder="" measureGroup="AIR_FI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FIR]" caption="Suma de FIR" measure="1" displayFolder="" measureGroup="AIR_FI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Accidentes 2]" caption="Suma de Accidentes 2" measure="1" displayFolder="" measureGroup="Tabla2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a de Año Fiscal]" caption="Suma de Año Fiscal" measure="1" displayFolder="" measureGroup="AIR_FI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Muertes]" caption="Suma de Muertes" measure="1" displayFolder="" measureGroup="AIR_FI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Horas Trabajadas 2]" caption="Suma de Horas Trabajadas 2" measure="1" displayFolder="" measureGroup="AIR_FI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UG_MINING_METHOD]" caption="Recuento de UG_MINING_METHOD" measure="1" displayFolder="" measureGroup="DimInjur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CURRENT_MINE_TYPE]" caption="Recuento de CURRENT_MINE_TYPE" measure="1" displayFolder="" measureGroup="Min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Fiscal_Year 2]" caption="Suma de Fiscal_Year 2" measure="1" displayFolder="" measureGroup="DimInjure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9">
    <dimension name="Accidents" uniqueName="[Accidents]" caption="Accidents"/>
    <dimension name="AIR_FIR" uniqueName="[AIR_FIR]" caption="AIR_FIR"/>
    <dimension name="Calendar" uniqueName="[Calendar]" caption="Calendar"/>
    <dimension name="DimInjures" uniqueName="[DimInjures]" caption="DimInjures"/>
    <dimension measure="1" name="Measures" uniqueName="[Measures]" caption="Measures"/>
    <dimension name="Mines" uniqueName="[Mines]" caption="Mines"/>
    <dimension name="Number of employee hours  in millions" uniqueName="[Number of employee hours  in millions]" caption="Number of employee hours  in millions"/>
    <dimension name="States" uniqueName="[States]" caption="States"/>
    <dimension name="Tabla2" uniqueName="[Tabla2]" caption="Tabla2"/>
  </dimensions>
  <measureGroups count="8">
    <measureGroup name="Accidents" caption="Accidents"/>
    <measureGroup name="AIR_FIR" caption="AIR_FIR"/>
    <measureGroup name="Calendar" caption="Calendar"/>
    <measureGroup name="DimInjures" caption="DimInjures"/>
    <measureGroup name="Mines" caption="Mines"/>
    <measureGroup name="Number of employee hours  in millions" caption="Number of employee hours  in millions"/>
    <measureGroup name="States" caption="States"/>
    <measureGroup name="Tabla2" caption="Tabla2"/>
  </measureGroups>
  <maps count="15">
    <map measureGroup="0" dimension="0"/>
    <map measureGroup="0" dimension="1"/>
    <map measureGroup="0" dimension="2"/>
    <map measureGroup="0" dimension="3"/>
    <map measureGroup="0" dimension="5"/>
    <map measureGroup="0" dimension="7"/>
    <map measureGroup="1" dimension="1"/>
    <map measureGroup="2" dimension="1"/>
    <map measureGroup="2" dimension="2"/>
    <map measureGroup="3" dimension="3"/>
    <map measureGroup="4" dimension="5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io valenzuela" refreshedDate="46169.876134259262" backgroundQuery="1" createdVersion="8" refreshedVersion="8" minRefreshableVersion="3" recordCount="0" supportSubquery="1" supportAdvancedDrill="1" xr:uid="{9490E770-63F2-4DF7-B20C-EA21EE402A96}">
  <cacheSource type="external" connectionId="8"/>
  <cacheFields count="5">
    <cacheField name="[Measures].[Recuento de DOCUMENT_NO 2]" caption="Recuento de DOCUMENT_NO 2" numFmtId="0" hierarchy="91" level="32767"/>
    <cacheField name="[DimInjures].[DEGREE_INJURY].[DEGREE_INJURY]" caption="DEGREE_INJURY" numFmtId="0" hierarchy="31" level="1">
      <sharedItems containsSemiMixedTypes="0" containsNonDate="0" containsString="0"/>
    </cacheField>
    <cacheField name="[Mines].[PRIMARY_CANVASS].[PRIMARY_CANVASS]" caption="PRIMARY_CANVASS" numFmtId="0" hierarchy="52" level="1">
      <sharedItems count="5">
        <s v="Coal"/>
        <s v="Metal"/>
        <s v="Nonmetal"/>
        <s v="SandAndGravel"/>
        <s v="Stone"/>
      </sharedItems>
    </cacheField>
    <cacheField name="[DimInjures].[Fiscal_Year].[Fiscal_Year]" caption="Fiscal_Year" numFmtId="0" hierarchy="43" level="1">
      <sharedItems containsSemiMixedTypes="0" containsString="0" containsNumber="1" containsInteger="1" minValue="2000" maxValue="2025" count="26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DimInjures].[Fiscal_Year].&amp;[2000]"/>
            <x15:cachedUniqueName index="1" name="[DimInjures].[Fiscal_Year].&amp;[2001]"/>
            <x15:cachedUniqueName index="2" name="[DimInjures].[Fiscal_Year].&amp;[2002]"/>
            <x15:cachedUniqueName index="3" name="[DimInjures].[Fiscal_Year].&amp;[2003]"/>
            <x15:cachedUniqueName index="4" name="[DimInjures].[Fiscal_Year].&amp;[2004]"/>
            <x15:cachedUniqueName index="5" name="[DimInjures].[Fiscal_Year].&amp;[2005]"/>
            <x15:cachedUniqueName index="6" name="[DimInjures].[Fiscal_Year].&amp;[2006]"/>
            <x15:cachedUniqueName index="7" name="[DimInjures].[Fiscal_Year].&amp;[2007]"/>
            <x15:cachedUniqueName index="8" name="[DimInjures].[Fiscal_Year].&amp;[2008]"/>
            <x15:cachedUniqueName index="9" name="[DimInjures].[Fiscal_Year].&amp;[2009]"/>
            <x15:cachedUniqueName index="10" name="[DimInjures].[Fiscal_Year].&amp;[2010]"/>
            <x15:cachedUniqueName index="11" name="[DimInjures].[Fiscal_Year].&amp;[2011]"/>
            <x15:cachedUniqueName index="12" name="[DimInjures].[Fiscal_Year].&amp;[2012]"/>
            <x15:cachedUniqueName index="13" name="[DimInjures].[Fiscal_Year].&amp;[2013]"/>
            <x15:cachedUniqueName index="14" name="[DimInjures].[Fiscal_Year].&amp;[2014]"/>
            <x15:cachedUniqueName index="15" name="[DimInjures].[Fiscal_Year].&amp;[2015]"/>
            <x15:cachedUniqueName index="16" name="[DimInjures].[Fiscal_Year].&amp;[2016]"/>
            <x15:cachedUniqueName index="17" name="[DimInjures].[Fiscal_Year].&amp;[2017]"/>
            <x15:cachedUniqueName index="18" name="[DimInjures].[Fiscal_Year].&amp;[2018]"/>
            <x15:cachedUniqueName index="19" name="[DimInjures].[Fiscal_Year].&amp;[2019]"/>
            <x15:cachedUniqueName index="20" name="[DimInjures].[Fiscal_Year].&amp;[2020]"/>
            <x15:cachedUniqueName index="21" name="[DimInjures].[Fiscal_Year].&amp;[2021]"/>
            <x15:cachedUniqueName index="22" name="[DimInjures].[Fiscal_Year].&amp;[2022]"/>
            <x15:cachedUniqueName index="23" name="[DimInjures].[Fiscal_Year].&amp;[2023]"/>
            <x15:cachedUniqueName index="24" name="[DimInjures].[Fiscal_Year].&amp;[2024]"/>
            <x15:cachedUniqueName index="25" name="[DimInjures].[Fiscal_Year].&amp;[2025]"/>
          </x15:cachedUniqueNames>
        </ext>
      </extLst>
    </cacheField>
    <cacheField name="[AIR_FIR].[Año Fiscal].[Año Fiscal]" caption="Año Fiscal" numFmtId="0" hierarchy="14" level="1">
      <sharedItems containsSemiMixedTypes="0" containsNonDate="0" containsString="0"/>
    </cacheField>
  </cacheFields>
  <cacheHierarchies count="107">
    <cacheHierarchy uniqueName="[Accidents].[MINE_ID]" caption="MINE_ID" attribute="1" defaultMemberUniqueName="[Accidents].[MINE_ID].[All]" allUniqueName="[Accidents].[MINE_ID].[All]" dimensionUniqueName="[Accidents]" displayFolder="" count="0" memberValueDatatype="130" unbalanced="0"/>
    <cacheHierarchy uniqueName="[Accidents].[DOCUMENT_NO]" caption="DOCUMENT_NO" attribute="1" defaultMemberUniqueName="[Accidents].[DOCUMENT_NO].[All]" allUniqueName="[Accidents].[DOCUMENT_NO].[All]" dimensionUniqueName="[Accidents]" displayFolder="" count="0" memberValueDatatype="130" unbalanced="0"/>
    <cacheHierarchy uniqueName="[Accidents].[TOT_EXPER]" caption="TOT_EXPER" attribute="1" defaultMemberUniqueName="[Accidents].[TOT_EXPER].[All]" allUniqueName="[Accidents].[TOT_EXPER].[All]" dimensionUniqueName="[Accidents]" displayFolder="" count="0" memberValueDatatype="5" unbalanced="0"/>
    <cacheHierarchy uniqueName="[Accidents].[MINE_EXPER]" caption="MINE_EXPER" attribute="1" defaultMemberUniqueName="[Accidents].[MINE_EXPER].[All]" allUniqueName="[Accidents].[MINE_EXPER].[All]" dimensionUniqueName="[Accidents]" displayFolder="" count="0" memberValueDatatype="5" unbalanced="0"/>
    <cacheHierarchy uniqueName="[Accidents].[JOB_EXPER]" caption="JOB_EXPER" attribute="1" defaultMemberUniqueName="[Accidents].[JOB_EXPER].[All]" allUniqueName="[Accidents].[JOB_EXPER].[All]" dimensionUniqueName="[Accidents]" displayFolder="" count="0" memberValueDatatype="5" unbalanced="0"/>
    <cacheHierarchy uniqueName="[Accidents].[SCHEDULE_CHARGE]" caption="SCHEDULE_CHARGE" attribute="1" defaultMemberUniqueName="[Accidents].[SCHEDULE_CHARGE].[All]" allUniqueName="[Accidents].[SCHEDULE_CHARGE].[All]" dimensionUniqueName="[Accidents]" displayFolder="" count="0" memberValueDatatype="20" unbalanced="0"/>
    <cacheHierarchy uniqueName="[Accidents].[DAYS_RESTRICT]" caption="DAYS_RESTRICT" attribute="1" defaultMemberUniqueName="[Accidents].[DAYS_RESTRICT].[All]" allUniqueName="[Accidents].[DAYS_RESTRICT].[All]" dimensionUniqueName="[Accidents]" displayFolder="" count="0" memberValueDatatype="20" unbalanced="0"/>
    <cacheHierarchy uniqueName="[Accidents].[DAYS_LOST]" caption="DAYS_LOST" attribute="1" defaultMemberUniqueName="[Accidents].[DAYS_LOST].[All]" allUniqueName="[Accidents].[DAYS_LOST].[All]" dimensionUniqueName="[Accidents]" displayFolder="" count="0" memberValueDatatype="20" unbalanced="0"/>
    <cacheHierarchy uniqueName="[Accidents].[FISCAL_YEAR]" caption="FISCAL_YEAR" attribute="1" defaultMemberUniqueName="[Accidents].[FISCAL_YEAR].[All]" allUniqueName="[Accidents].[FISCAL_YEAR].[All]" dimensionUniqueName="[Accidents]" displayFolder="" count="0" memberValueDatatype="20" unbalanced="0"/>
    <cacheHierarchy uniqueName="[Accidents].[DATE]" caption="DATE" attribute="1" time="1" defaultMemberUniqueName="[Accidents].[DATE].[All]" allUniqueName="[Accidents].[DATE].[All]" dimensionUniqueName="[Accidents]" displayFolder="" count="0" memberValueDatatype="7" unbalanced="0"/>
    <cacheHierarchy uniqueName="[Accidents].[Experiencia]" caption="Experiencia" attribute="1" defaultMemberUniqueName="[Accidents].[Experiencia].[All]" allUniqueName="[Accidents].[Experiencia].[All]" dimensionUniqueName="[Accidents]" displayFolder="" count="0" memberValueDatatype="130" unbalanced="0"/>
    <cacheHierarchy uniqueName="[Accidents].[DATE (año)]" caption="DATE (año)" attribute="1" defaultMemberUniqueName="[Accidents].[DATE (año)].[All]" allUniqueName="[Accidents].[DATE (año)].[All]" dimensionUniqueName="[Accidents]" displayFolder="" count="0" memberValueDatatype="130" unbalanced="0"/>
    <cacheHierarchy uniqueName="[Accidents].[DATE (trimestre)]" caption="DATE (trimestre)" attribute="1" defaultMemberUniqueName="[Accidents].[DATE (trimestre)].[All]" allUniqueName="[Accidents].[DATE (trimestre)].[All]" dimensionUniqueName="[Accidents]" displayFolder="" count="0" memberValueDatatype="130" unbalanced="0"/>
    <cacheHierarchy uniqueName="[Accidents].[DATE (mes)]" caption="DATE (mes)" attribute="1" defaultMemberUniqueName="[Accidents].[DATE (mes)].[All]" allUniqueName="[Accidents].[DATE (mes)].[All]" dimensionUniqueName="[Accidents]" displayFolder="" count="0" memberValueDatatype="130" unbalanced="0"/>
    <cacheHierarchy uniqueName="[AIR_FIR].[Año Fiscal]" caption="Año Fiscal" attribute="1" defaultMemberUniqueName="[AIR_FIR].[Año Fiscal].[All]" allUniqueName="[AIR_FIR].[Año Fiscal].[All]" dimensionUniqueName="[AIR_FIR]" displayFolder="" count="2" memberValueDatatype="20" unbalanced="0">
      <fieldsUsage count="2">
        <fieldUsage x="-1"/>
        <fieldUsage x="4"/>
      </fieldsUsage>
    </cacheHierarchy>
    <cacheHierarchy uniqueName="[AIR_FIR].[Muertes]" caption="Muertes" attribute="1" defaultMemberUniqueName="[AIR_FIR].[Muertes].[All]" allUniqueName="[AIR_FIR].[Muertes].[All]" dimensionUniqueName="[AIR_FIR]" displayFolder="" count="0" memberValueDatatype="20" unbalanced="0"/>
    <cacheHierarchy uniqueName="[AIR_FIR].[Horas Trabajadas]" caption="Horas Trabajadas" attribute="1" defaultMemberUniqueName="[AIR_FIR].[Horas Trabajadas].[All]" allUniqueName="[AIR_FIR].[Horas Trabajadas].[All]" dimensionUniqueName="[AIR_FIR]" displayFolder="" count="0" memberValueDatatype="20" unbalanced="0"/>
    <cacheHierarchy uniqueName="[AIR_FIR].[FIR]" caption="FIR" attribute="1" defaultMemberUniqueName="[AIR_FIR].[FIR].[All]" allUniqueName="[AIR_FIR].[FIR].[All]" dimensionUniqueName="[AIR_FIR]" displayFolder="" count="0" memberValueDatatype="5" unbalanced="0"/>
    <cacheHierarchy uniqueName="[AIR_FIR].[Accidentes]" caption="Accidentes" attribute="1" defaultMemberUniqueName="[AIR_FIR].[Accidentes].[All]" allUniqueName="[AIR_FIR].[Accidentes].[All]" dimensionUniqueName="[AIR_FIR]" displayFolder="" count="0" memberValueDatatype="20" unbalanced="0"/>
    <cacheHierarchy uniqueName="[AIR_FIR].[AIR]" caption="AIR" attribute="1" defaultMemberUniqueName="[AIR_FIR].[AIR].[All]" allUniqueName="[AIR_FIR].[AIR].[All]" dimensionUniqueName="[AIR_FIR]" displayFolder="" count="0" memberValueDatatype="5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Year Fiscal]" caption="Year Fiscal" attribute="1" time="1" defaultMemberUniqueName="[Calendar].[Year Fiscal].[All]" allUniqueName="[Calendar].[Year Fiscal].[All]" dimensionUniqueName="[Calendar]" displayFolder="" count="0" memberValueDatatype="20" unbalanced="0"/>
    <cacheHierarchy uniqueName="[DimInjures].[DOCUMENT_NO]" caption="DOCUMENT_NO" attribute="1" defaultMemberUniqueName="[DimInjures].[DOCUMENT_NO].[All]" allUniqueName="[DimInjures].[DOCUMENT_NO].[All]" dimensionUniqueName="[DimInjures]" displayFolder="" count="0" memberValueDatatype="130" unbalanced="0"/>
    <cacheHierarchy uniqueName="[DimInjures].[SUBUNIT]" caption="SUBUNIT" attribute="1" defaultMemberUniqueName="[DimInjures].[SUBUNIT].[All]" allUniqueName="[DimInjures].[SUBUNIT].[All]" dimensionUniqueName="[DimInjures]" displayFolder="" count="0" memberValueDatatype="130" unbalanced="0"/>
    <cacheHierarchy uniqueName="[DimInjures].[DEGREE_INJURY]" caption="DEGREE_INJURY" attribute="1" defaultMemberUniqueName="[DimInjures].[DEGREE_INJURY].[All]" allUniqueName="[DimInjures].[DEGREE_INJURY].[All]" dimensionUniqueName="[DimInjures]" displayFolder="" count="2" memberValueDatatype="130" unbalanced="0">
      <fieldsUsage count="2">
        <fieldUsage x="-1"/>
        <fieldUsage x="1"/>
      </fieldsUsage>
    </cacheHierarchy>
    <cacheHierarchy uniqueName="[DimInjures].[UG_LOCATION]" caption="UG_LOCATION" attribute="1" defaultMemberUniqueName="[DimInjures].[UG_LOCATION].[All]" allUniqueName="[DimInjures].[UG_LOCATION].[All]" dimensionUniqueName="[DimInjures]" displayFolder="" count="0" memberValueDatatype="130" unbalanced="0"/>
    <cacheHierarchy uniqueName="[DimInjures].[UG_MINING_METHOD]" caption="UG_MINING_METHOD" attribute="1" defaultMemberUniqueName="[DimInjures].[UG_MINING_METHOD].[All]" allUniqueName="[DimInjures].[UG_MINING_METHOD].[All]" dimensionUniqueName="[DimInjures]" displayFolder="" count="0" memberValueDatatype="130" unbalanced="0"/>
    <cacheHierarchy uniqueName="[DimInjures].[CLASSIFICATION]" caption="CLASSIFICATION" attribute="1" defaultMemberUniqueName="[DimInjures].[CLASSIFICATION].[All]" allUniqueName="[DimInjures].[CLASSIFICATION].[All]" dimensionUniqueName="[DimInjures]" displayFolder="" count="0" memberValueDatatype="130" unbalanced="0"/>
    <cacheHierarchy uniqueName="[DimInjures].[ACCIDENT_TYPE]" caption="ACCIDENT_TYPE" attribute="1" defaultMemberUniqueName="[DimInjures].[ACCIDENT_TYPE].[All]" allUniqueName="[DimInjures].[ACCIDENT_TYPE].[All]" dimensionUniqueName="[DimInjures]" displayFolder="" count="0" memberValueDatatype="130" unbalanced="0"/>
    <cacheHierarchy uniqueName="[DimInjures].[OCCUPATION]" caption="OCCUPATION" attribute="1" defaultMemberUniqueName="[DimInjures].[OCCUPATION].[All]" allUniqueName="[DimInjures].[OCCUPATION].[All]" dimensionUniqueName="[DimInjures]" displayFolder="" count="0" memberValueDatatype="130" unbalanced="0"/>
    <cacheHierarchy uniqueName="[DimInjures].[ACTIVITY]" caption="ACTIVITY" attribute="1" defaultMemberUniqueName="[DimInjures].[ACTIVITY].[All]" allUniqueName="[DimInjures].[ACTIVITY].[All]" dimensionUniqueName="[DimInjures]" displayFolder="" count="0" memberValueDatatype="130" unbalanced="0"/>
    <cacheHierarchy uniqueName="[DimInjures].[INJURY_SOURCE]" caption="INJURY_SOURCE" attribute="1" defaultMemberUniqueName="[DimInjures].[INJURY_SOURCE].[All]" allUniqueName="[DimInjures].[INJURY_SOURCE].[All]" dimensionUniqueName="[DimInjures]" displayFolder="" count="0" memberValueDatatype="130" unbalanced="0"/>
    <cacheHierarchy uniqueName="[DimInjures].[NATURE_INJURY]" caption="NATURE_INJURY" attribute="1" defaultMemberUniqueName="[DimInjures].[NATURE_INJURY].[All]" allUniqueName="[DimInjures].[NATURE_INJURY].[All]" dimensionUniqueName="[DimInjures]" displayFolder="" count="0" memberValueDatatype="130" unbalanced="0"/>
    <cacheHierarchy uniqueName="[DimInjures].[INJ_BODY_PART]" caption="INJ_BODY_PART" attribute="1" defaultMemberUniqueName="[DimInjures].[INJ_BODY_PART].[All]" allUniqueName="[DimInjures].[INJ_BODY_PART].[All]" dimensionUniqueName="[DimInjures]" displayFolder="" count="0" memberValueDatatype="130" unbalanced="0"/>
    <cacheHierarchy uniqueName="[DimInjures].[DATE]" caption="DATE" attribute="1" time="1" defaultMemberUniqueName="[DimInjures].[DATE].[All]" allUniqueName="[DimInjures].[DATE].[All]" dimensionUniqueName="[DimInjures]" displayFolder="" count="0" memberValueDatatype="7" unbalanced="0"/>
    <cacheHierarchy uniqueName="[DimInjures].[DATE_YEAR]" caption="DATE_YEAR" attribute="1" defaultMemberUniqueName="[DimInjures].[DATE_YEAR].[All]" allUniqueName="[DimInjures].[DATE_YEAR].[All]" dimensionUniqueName="[DimInjures]" displayFolder="" count="0" memberValueDatatype="130" unbalanced="0"/>
    <cacheHierarchy uniqueName="[DimInjures].[Fiscal_Year]" caption="Fiscal_Year" attribute="1" defaultMemberUniqueName="[DimInjures].[Fiscal_Year].[All]" allUniqueName="[DimInjures].[Fiscal_Year].[All]" dimensionUniqueName="[DimInjures]" displayFolder="" count="2" memberValueDatatype="20" unbalanced="0">
      <fieldsUsage count="2">
        <fieldUsage x="-1"/>
        <fieldUsage x="3"/>
      </fieldsUsage>
    </cacheHierarchy>
    <cacheHierarchy uniqueName="[Mines].[MINE_ID]" caption="MINE_ID" attribute="1" defaultMemberUniqueName="[Mines].[MINE_ID].[All]" allUniqueName="[Mines].[MINE_ID].[All]" dimensionUniqueName="[Mines]" displayFolder="" count="0" memberValueDatatype="130" unbalanced="0"/>
    <cacheHierarchy uniqueName="[Mines].[CURRENT_MINE_NAME]" caption="CURRENT_MINE_NAME" attribute="1" defaultMemberUniqueName="[Mines].[CURRENT_MINE_NAME].[All]" allUniqueName="[Mines].[CURRENT_MINE_NAME].[All]" dimensionUniqueName="[Mines]" displayFolder="" count="0" memberValueDatatype="130" unbalanced="0"/>
    <cacheHierarchy uniqueName="[Mines].[COAL_METAL_IND]" caption="COAL_METAL_IND" attribute="1" defaultMemberUniqueName="[Mines].[COAL_METAL_IND].[All]" allUniqueName="[Mines].[COAL_METAL_IND].[All]" dimensionUniqueName="[Mines]" displayFolder="" count="0" memberValueDatatype="130" unbalanced="0"/>
    <cacheHierarchy uniqueName="[Mines].[CURRENT_MINE_TYPE]" caption="CURRENT_MINE_TYPE" attribute="1" defaultMemberUniqueName="[Mines].[CURRENT_MINE_TYPE].[All]" allUniqueName="[Mines].[CURRENT_MINE_TYPE].[All]" dimensionUniqueName="[Mines]" displayFolder="" count="0" memberValueDatatype="130" unbalanced="0"/>
    <cacheHierarchy uniqueName="[Mines].[CURRENT_MINE_STATUS]" caption="CURRENT_MINE_STATUS" attribute="1" defaultMemberUniqueName="[Mines].[CURRENT_MINE_STATUS].[All]" allUniqueName="[Mines].[CURRENT_MINE_STATUS].[All]" dimensionUniqueName="[Mines]" displayFolder="" count="0" memberValueDatatype="130" unbalanced="0"/>
    <cacheHierarchy uniqueName="[Mines].[STATE]" caption="STATE" attribute="1" defaultMemberUniqueName="[Mines].[STATE].[All]" allUniqueName="[Mines].[STATE].[All]" dimensionUniqueName="[Mines]" displayFolder="" count="0" memberValueDatatype="130" unbalanced="0"/>
    <cacheHierarchy uniqueName="[Mines].[COMPANY_TYPE]" caption="COMPANY_TYPE" attribute="1" defaultMemberUniqueName="[Mines].[COMPANY_TYPE].[All]" allUniqueName="[Mines].[COMPANY_TYPE].[All]" dimensionUniqueName="[Mines]" displayFolder="" count="0" memberValueDatatype="130" unbalanced="0"/>
    <cacheHierarchy uniqueName="[Mines].[PRIMARY_SIC]" caption="PRIMARY_SIC" attribute="1" defaultMemberUniqueName="[Mines].[PRIMARY_SIC].[All]" allUniqueName="[Mines].[PRIMARY_SIC].[All]" dimensionUniqueName="[Mines]" displayFolder="" count="0" memberValueDatatype="130" unbalanced="0"/>
    <cacheHierarchy uniqueName="[Mines].[PRIMARY_CANVASS]" caption="PRIMARY_CANVASS" attribute="1" defaultMemberUniqueName="[Mines].[PRIMARY_CANVASS].[All]" allUniqueName="[Mines].[PRIMARY_CANVASS].[All]" dimensionUniqueName="[Mines]" displayFolder="" count="2" memberValueDatatype="130" unbalanced="0">
      <fieldsUsage count="2">
        <fieldUsage x="-1"/>
        <fieldUsage x="2"/>
      </fieldsUsage>
    </cacheHierarchy>
    <cacheHierarchy uniqueName="[Mines].[NO_EMPLOYEES]" caption="NO_EMPLOYEES" attribute="1" defaultMemberUniqueName="[Mines].[NO_EMPLOYEES].[All]" allUniqueName="[Mines].[NO_EMPLOYEES].[All]" dimensionUniqueName="[Mines]" displayFolder="" count="0" memberValueDatatype="20" unbalanced="0"/>
    <cacheHierarchy uniqueName="[Mines].[LONGITUDE]" caption="LONGITUDE" attribute="1" defaultMemberUniqueName="[Mines].[LONGITUDE].[All]" allUniqueName="[Mines].[LONGITUDE].[All]" dimensionUniqueName="[Mines]" displayFolder="" count="0" memberValueDatatype="5" unbalanced="0"/>
    <cacheHierarchy uniqueName="[Mines].[LATITUDE]" caption="LATITUDE" attribute="1" defaultMemberUniqueName="[Mines].[LATITUDE].[All]" allUniqueName="[Mines].[LATITUDE].[All]" dimensionUniqueName="[Mines]" displayFolder="" count="0" memberValueDatatype="5" unbalanced="0"/>
    <cacheHierarchy uniqueName="[Number of employee hours  in millions].[Sector]" caption="Sector" attribute="1" defaultMemberUniqueName="[Number of employee hours  in millions].[Sector].[All]" allUniqueName="[Number of employee hours  in millions].[Sector].[All]" dimensionUniqueName="[Number of employee hours  in millions]" displayFolder="" count="0" memberValueDatatype="130" unbalanced="0"/>
    <cacheHierarchy uniqueName="[Number of employee hours  in millions].[Year_Fiscal]" caption="Year_Fiscal" attribute="1" defaultMemberUniqueName="[Number of employee hours  in millions].[Year_Fiscal].[All]" allUniqueName="[Number of employee hours  in millions].[Year_Fiscal].[All]" dimensionUniqueName="[Number of employee hours  in millions]" displayFolder="" count="0" memberValueDatatype="20" unbalanced="0"/>
    <cacheHierarchy uniqueName="[Number of employee hours  in millions].[Horas trabajadas(Mill.)]" caption="Horas trabajadas(Mill.)" attribute="1" defaultMemberUniqueName="[Number of employee hours  in millions].[Horas trabajadas(Mill.)].[All]" allUniqueName="[Number of employee hours  in millions].[Horas trabajadas(Mill.)].[All]" dimensionUniqueName="[Number of employee hours  in millions]" displayFolder="" count="0" memberValueDatatype="5" unbalanced="0"/>
    <cacheHierarchy uniqueName="[Number of employee hours  in millions].[Horas trabajadas]" caption="Horas trabajadas" attribute="1" defaultMemberUniqueName="[Number of employee hours  in millions].[Horas trabajadas].[All]" allUniqueName="[Number of employee hours  in millions].[Horas trabajadas].[All]" dimensionUniqueName="[Number of employee hours  in millions]" displayFolder="" count="0" memberValueDatatype="20" unbalanced="0"/>
    <cacheHierarchy uniqueName="[States].[States_ID]" caption="States_ID" attribute="1" defaultMemberUniqueName="[States].[States_ID].[All]" allUniqueName="[States].[States_ID].[All]" dimensionUniqueName="[States]" displayFolder="" count="0" memberValueDatatype="130" unbalanced="0"/>
    <cacheHierarchy uniqueName="[States].[STATES_NAME]" caption="STATES_NAME" attribute="1" defaultMemberUniqueName="[States].[STATES_NAME].[All]" allUniqueName="[States].[STATES_NAME].[All]" dimensionUniqueName="[States]" displayFolder="" count="0" memberValueDatatype="130" unbalanced="0"/>
    <cacheHierarchy uniqueName="[States].[STATES_AB]" caption="STATES_AB" attribute="1" defaultMemberUniqueName="[States].[STATES_AB].[All]" allUniqueName="[States].[STATES_AB].[All]" dimensionUniqueName="[States]" displayFolder="" count="0" memberValueDatatype="130" unbalanced="0"/>
    <cacheHierarchy uniqueName="[States].[STATES_CATEGORY]" caption="STATES_CATEGORY" attribute="1" defaultMemberUniqueName="[States].[STATES_CATEGORY].[All]" allUniqueName="[States].[STATES_CATEGORY].[All]" dimensionUniqueName="[States]" displayFolder="" count="0" memberValueDatatype="130" unbalanced="0"/>
    <cacheHierarchy uniqueName="[Tabla2].[Estados]" caption="Estados" attribute="1" defaultMemberUniqueName="[Tabla2].[Estados].[All]" allUniqueName="[Tabla2].[Estados].[All]" dimensionUniqueName="[Tabla2]" displayFolder="" count="0" memberValueDatatype="130" unbalanced="0"/>
    <cacheHierarchy uniqueName="[Tabla2].[Accidentes]" caption="Accidentes" attribute="1" defaultMemberUniqueName="[Tabla2].[Accidentes].[All]" allUniqueName="[Tabla2].[Accidentes].[All]" dimensionUniqueName="[Tabla2]" displayFolder="" count="0" memberValueDatatype="20" unbalanced="0"/>
    <cacheHierarchy uniqueName="[Accidents].[DATE (índice de meses)]" caption="DATE (índice de meses)" attribute="1" defaultMemberUniqueName="[Accidents].[DATE (índice de meses)].[All]" allUniqueName="[Accidents].[DATE (índice de meses)].[All]" dimensionUniqueName="[Accidents]" displayFolder="" count="0" memberValueDatatype="20" unbalanced="0" hidden="1"/>
    <cacheHierarchy uniqueName="[Measures].[Total de Acidentes]" caption="Total de Acidentes" measure="1" displayFolder="" measureGroup="Accidents" count="0"/>
    <cacheHierarchy uniqueName="[Measures].[Total fatality]" caption="Total fatality" measure="1" displayFolder="" measureGroup="DimInjures" count="0"/>
    <cacheHierarchy uniqueName="[Measures].[Días perdidos prom. por evento con lesión]" caption="Días perdidos prom. por evento con lesión" measure="1" displayFolder="" measureGroup="Accidents" count="0"/>
    <cacheHierarchy uniqueName="[Measures].[Total de Accidente]" caption="Total de Accidente" measure="1" displayFolder="" measureGroup="Accidents" count="0"/>
    <cacheHierarchy uniqueName="[Measures].[Promedio_Dias_Perdidos ]" caption="Promedio_Dias_Perdidos " measure="1" displayFolder="" measureGroup="Accidents" count="0"/>
    <cacheHierarchy uniqueName="[Measures].[__XL_Count Accidents]" caption="__XL_Count Accidents" measure="1" displayFolder="" measureGroup="Accidents" count="0" hidden="1"/>
    <cacheHierarchy uniqueName="[Measures].[__XL_Count Mines]" caption="__XL_Count Mines" measure="1" displayFolder="" measureGroup="Mines" count="0" hidden="1"/>
    <cacheHierarchy uniqueName="[Measures].[__XL_Count DimInjures]" caption="__XL_Count DimInjures" measure="1" displayFolder="" measureGroup="DimInjures" count="0" hidden="1"/>
    <cacheHierarchy uniqueName="[Measures].[__XL_Count States]" caption="__XL_Count States" measure="1" displayFolder="" measureGroup="States" count="0" hidden="1"/>
    <cacheHierarchy uniqueName="[Measures].[__XL_Count Calendar]" caption="__XL_Count Calendar" measure="1" displayFolder="" measureGroup="Calendar" count="0" hidden="1"/>
    <cacheHierarchy uniqueName="[Measures].[__XL_Count Number of employee hours  in millions]" caption="__XL_Count Number of employee hours  in millions" measure="1" displayFolder="" measureGroup="Number of employee hours  in millions" count="0" hidden="1"/>
    <cacheHierarchy uniqueName="[Measures].[__XL_Count AIR_FIR]" caption="__XL_Count AIR_FIR" measure="1" displayFolder="" measureGroup="AIR_FIR" count="0" hidden="1"/>
    <cacheHierarchy uniqueName="[Measures].[__XL_Count Tabla2]" caption="__XL_Count Tabla2" measure="1" displayFolder="" measureGroup="Tabla2" count="0" hidden="1"/>
    <cacheHierarchy uniqueName="[Measures].[__No measures defined]" caption="__No measures defined" measure="1" displayFolder="" count="0" hidden="1"/>
    <cacheHierarchy uniqueName="[Measures].[Recuento de MINE_ID]" caption="Recuento de MINE_ID" measure="1" displayFolder="" measureGroup="Accide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DOCUMENT_NO]" caption="Recuento de DOCUMENT_NO" measure="1" displayFolder="" measureGroup="DimInjur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NO_EMPLOYEES]" caption="Suma de NO_EMPLOYEES" measure="1" displayFolder="" measureGroup="Mine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DAYS_LOST]" caption="Suma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DAYS_LOST]" caption="Promedio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TOT_EXPER]" caption="Suma de TOT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MINE_EXPER]" caption="Suma de MINE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AYS_RESTRICT]" caption="Suma de DAYS_RESTRICT" measure="1" displayFolder="" measureGroup="Accid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JOB_EXPER]" caption="Suma de JOB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FISCAL_YEAR]" caption="Suma de FISCAL_YEAR" measure="1" displayFolder="" measureGroup="Acciden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DOCUMENT_NO 2]" caption="Recuento de DOCUMENT_NO 2" measure="1" displayFolder="" measureGroup="Accident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DOCUMENT_NO]" caption="Recuento distinto de DOCUMENT_NO" measure="1" displayFolder="" measureGroup="Accide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GREE_INJURY]" caption="Recuento de DEGREE_INJURY" measure="1" displayFolder="" measureGroup="DimInjur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Horas trabajadas]" caption="Recuento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]" caption="Suma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(Mill.)]" caption="Suma de Horas trabajadas(Mill.)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AIR]" caption="Suma de AIR" measure="1" displayFolder="" measureGroup="AIR_FI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Accidentes]" caption="Suma de Accidentes" measure="1" displayFolder="" measureGroup="AIR_FI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FIR]" caption="Suma de FIR" measure="1" displayFolder="" measureGroup="AIR_FI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Accidentes 2]" caption="Suma de Accidentes 2" measure="1" displayFolder="" measureGroup="Tabla2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a de Año Fiscal]" caption="Suma de Año Fiscal" measure="1" displayFolder="" measureGroup="AIR_FI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Muertes]" caption="Suma de Muertes" measure="1" displayFolder="" measureGroup="AIR_FI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Horas Trabajadas 2]" caption="Suma de Horas Trabajadas 2" measure="1" displayFolder="" measureGroup="AIR_FI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UG_MINING_METHOD]" caption="Recuento de UG_MINING_METHOD" measure="1" displayFolder="" measureGroup="DimInjur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CURRENT_MINE_TYPE]" caption="Recuento de CURRENT_MINE_TYPE" measure="1" displayFolder="" measureGroup="Min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Fiscal_Year 2]" caption="Suma de Fiscal_Year 2" measure="1" displayFolder="" measureGroup="DimInjure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9">
    <dimension name="Accidents" uniqueName="[Accidents]" caption="Accidents"/>
    <dimension name="AIR_FIR" uniqueName="[AIR_FIR]" caption="AIR_FIR"/>
    <dimension name="Calendar" uniqueName="[Calendar]" caption="Calendar"/>
    <dimension name="DimInjures" uniqueName="[DimInjures]" caption="DimInjures"/>
    <dimension measure="1" name="Measures" uniqueName="[Measures]" caption="Measures"/>
    <dimension name="Mines" uniqueName="[Mines]" caption="Mines"/>
    <dimension name="Number of employee hours  in millions" uniqueName="[Number of employee hours  in millions]" caption="Number of employee hours  in millions"/>
    <dimension name="States" uniqueName="[States]" caption="States"/>
    <dimension name="Tabla2" uniqueName="[Tabla2]" caption="Tabla2"/>
  </dimensions>
  <measureGroups count="8">
    <measureGroup name="Accidents" caption="Accidents"/>
    <measureGroup name="AIR_FIR" caption="AIR_FIR"/>
    <measureGroup name="Calendar" caption="Calendar"/>
    <measureGroup name="DimInjures" caption="DimInjures"/>
    <measureGroup name="Mines" caption="Mines"/>
    <measureGroup name="Number of employee hours  in millions" caption="Number of employee hours  in millions"/>
    <measureGroup name="States" caption="States"/>
    <measureGroup name="Tabla2" caption="Tabla2"/>
  </measureGroups>
  <maps count="15">
    <map measureGroup="0" dimension="0"/>
    <map measureGroup="0" dimension="1"/>
    <map measureGroup="0" dimension="2"/>
    <map measureGroup="0" dimension="3"/>
    <map measureGroup="0" dimension="5"/>
    <map measureGroup="0" dimension="7"/>
    <map measureGroup="1" dimension="1"/>
    <map measureGroup="2" dimension="1"/>
    <map measureGroup="2" dimension="2"/>
    <map measureGroup="3" dimension="3"/>
    <map measureGroup="4" dimension="5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io valenzuela" refreshedDate="46169.876134953702" backgroundQuery="1" createdVersion="8" refreshedVersion="8" minRefreshableVersion="3" recordCount="0" supportSubquery="1" supportAdvancedDrill="1" xr:uid="{E6E2AD0E-A301-422D-A8CA-DBE53F2DBCE8}">
  <cacheSource type="external" connectionId="8"/>
  <cacheFields count="3">
    <cacheField name="[Accidents].[Experiencia].[Experiencia]" caption="Experiencia" numFmtId="0" hierarchy="10" level="1">
      <sharedItems count="5">
        <s v="Alta Experiencia (&gt;20)"/>
        <s v="Baja Experiencia (1-5)"/>
        <s v="Media Alta Experiencia (10-20)"/>
        <s v="Media Baja Experiencia (5-10)"/>
        <s v="Poca Experiencia (&lt;1)"/>
      </sharedItems>
    </cacheField>
    <cacheField name="[Measures].[Recuento de DOCUMENT_NO 2]" caption="Recuento de DOCUMENT_NO 2" numFmtId="0" hierarchy="91" level="32767"/>
    <cacheField name="[AIR_FIR].[Año Fiscal].[Año Fiscal]" caption="Año Fiscal" numFmtId="0" hierarchy="14" level="1">
      <sharedItems containsSemiMixedTypes="0" containsNonDate="0" containsString="0"/>
    </cacheField>
  </cacheFields>
  <cacheHierarchies count="107">
    <cacheHierarchy uniqueName="[Accidents].[MINE_ID]" caption="MINE_ID" attribute="1" defaultMemberUniqueName="[Accidents].[MINE_ID].[All]" allUniqueName="[Accidents].[MINE_ID].[All]" dimensionUniqueName="[Accidents]" displayFolder="" count="0" memberValueDatatype="130" unbalanced="0"/>
    <cacheHierarchy uniqueName="[Accidents].[DOCUMENT_NO]" caption="DOCUMENT_NO" attribute="1" defaultMemberUniqueName="[Accidents].[DOCUMENT_NO].[All]" allUniqueName="[Accidents].[DOCUMENT_NO].[All]" dimensionUniqueName="[Accidents]" displayFolder="" count="0" memberValueDatatype="130" unbalanced="0"/>
    <cacheHierarchy uniqueName="[Accidents].[TOT_EXPER]" caption="TOT_EXPER" attribute="1" defaultMemberUniqueName="[Accidents].[TOT_EXPER].[All]" allUniqueName="[Accidents].[TOT_EXPER].[All]" dimensionUniqueName="[Accidents]" displayFolder="" count="0" memberValueDatatype="5" unbalanced="0"/>
    <cacheHierarchy uniqueName="[Accidents].[MINE_EXPER]" caption="MINE_EXPER" attribute="1" defaultMemberUniqueName="[Accidents].[MINE_EXPER].[All]" allUniqueName="[Accidents].[MINE_EXPER].[All]" dimensionUniqueName="[Accidents]" displayFolder="" count="0" memberValueDatatype="5" unbalanced="0"/>
    <cacheHierarchy uniqueName="[Accidents].[JOB_EXPER]" caption="JOB_EXPER" attribute="1" defaultMemberUniqueName="[Accidents].[JOB_EXPER].[All]" allUniqueName="[Accidents].[JOB_EXPER].[All]" dimensionUniqueName="[Accidents]" displayFolder="" count="0" memberValueDatatype="5" unbalanced="0"/>
    <cacheHierarchy uniqueName="[Accidents].[SCHEDULE_CHARGE]" caption="SCHEDULE_CHARGE" attribute="1" defaultMemberUniqueName="[Accidents].[SCHEDULE_CHARGE].[All]" allUniqueName="[Accidents].[SCHEDULE_CHARGE].[All]" dimensionUniqueName="[Accidents]" displayFolder="" count="0" memberValueDatatype="20" unbalanced="0"/>
    <cacheHierarchy uniqueName="[Accidents].[DAYS_RESTRICT]" caption="DAYS_RESTRICT" attribute="1" defaultMemberUniqueName="[Accidents].[DAYS_RESTRICT].[All]" allUniqueName="[Accidents].[DAYS_RESTRICT].[All]" dimensionUniqueName="[Accidents]" displayFolder="" count="0" memberValueDatatype="20" unbalanced="0"/>
    <cacheHierarchy uniqueName="[Accidents].[DAYS_LOST]" caption="DAYS_LOST" attribute="1" defaultMemberUniqueName="[Accidents].[DAYS_LOST].[All]" allUniqueName="[Accidents].[DAYS_LOST].[All]" dimensionUniqueName="[Accidents]" displayFolder="" count="0" memberValueDatatype="20" unbalanced="0"/>
    <cacheHierarchy uniqueName="[Accidents].[FISCAL_YEAR]" caption="FISCAL_YEAR" attribute="1" defaultMemberUniqueName="[Accidents].[FISCAL_YEAR].[All]" allUniqueName="[Accidents].[FISCAL_YEAR].[All]" dimensionUniqueName="[Accidents]" displayFolder="" count="0" memberValueDatatype="20" unbalanced="0"/>
    <cacheHierarchy uniqueName="[Accidents].[DATE]" caption="DATE" attribute="1" time="1" defaultMemberUniqueName="[Accidents].[DATE].[All]" allUniqueName="[Accidents].[DATE].[All]" dimensionUniqueName="[Accidents]" displayFolder="" count="0" memberValueDatatype="7" unbalanced="0"/>
    <cacheHierarchy uniqueName="[Accidents].[Experiencia]" caption="Experiencia" attribute="1" defaultMemberUniqueName="[Accidents].[Experiencia].[All]" allUniqueName="[Accidents].[Experiencia].[All]" dimensionUniqueName="[Accidents]" displayFolder="" count="2" memberValueDatatype="130" unbalanced="0">
      <fieldsUsage count="2">
        <fieldUsage x="-1"/>
        <fieldUsage x="0"/>
      </fieldsUsage>
    </cacheHierarchy>
    <cacheHierarchy uniqueName="[Accidents].[DATE (año)]" caption="DATE (año)" attribute="1" defaultMemberUniqueName="[Accidents].[DATE (año)].[All]" allUniqueName="[Accidents].[DATE (año)].[All]" dimensionUniqueName="[Accidents]" displayFolder="" count="0" memberValueDatatype="130" unbalanced="0"/>
    <cacheHierarchy uniqueName="[Accidents].[DATE (trimestre)]" caption="DATE (trimestre)" attribute="1" defaultMemberUniqueName="[Accidents].[DATE (trimestre)].[All]" allUniqueName="[Accidents].[DATE (trimestre)].[All]" dimensionUniqueName="[Accidents]" displayFolder="" count="0" memberValueDatatype="130" unbalanced="0"/>
    <cacheHierarchy uniqueName="[Accidents].[DATE (mes)]" caption="DATE (mes)" attribute="1" defaultMemberUniqueName="[Accidents].[DATE (mes)].[All]" allUniqueName="[Accidents].[DATE (mes)].[All]" dimensionUniqueName="[Accidents]" displayFolder="" count="0" memberValueDatatype="130" unbalanced="0"/>
    <cacheHierarchy uniqueName="[AIR_FIR].[Año Fiscal]" caption="Año Fiscal" attribute="1" defaultMemberUniqueName="[AIR_FIR].[Año Fiscal].[All]" allUniqueName="[AIR_FIR].[Año Fiscal].[All]" dimensionUniqueName="[AIR_FIR]" displayFolder="" count="2" memberValueDatatype="20" unbalanced="0">
      <fieldsUsage count="2">
        <fieldUsage x="-1"/>
        <fieldUsage x="2"/>
      </fieldsUsage>
    </cacheHierarchy>
    <cacheHierarchy uniqueName="[AIR_FIR].[Muertes]" caption="Muertes" attribute="1" defaultMemberUniqueName="[AIR_FIR].[Muertes].[All]" allUniqueName="[AIR_FIR].[Muertes].[All]" dimensionUniqueName="[AIR_FIR]" displayFolder="" count="0" memberValueDatatype="20" unbalanced="0"/>
    <cacheHierarchy uniqueName="[AIR_FIR].[Horas Trabajadas]" caption="Horas Trabajadas" attribute="1" defaultMemberUniqueName="[AIR_FIR].[Horas Trabajadas].[All]" allUniqueName="[AIR_FIR].[Horas Trabajadas].[All]" dimensionUniqueName="[AIR_FIR]" displayFolder="" count="0" memberValueDatatype="20" unbalanced="0"/>
    <cacheHierarchy uniqueName="[AIR_FIR].[FIR]" caption="FIR" attribute="1" defaultMemberUniqueName="[AIR_FIR].[FIR].[All]" allUniqueName="[AIR_FIR].[FIR].[All]" dimensionUniqueName="[AIR_FIR]" displayFolder="" count="0" memberValueDatatype="5" unbalanced="0"/>
    <cacheHierarchy uniqueName="[AIR_FIR].[Accidentes]" caption="Accidentes" attribute="1" defaultMemberUniqueName="[AIR_FIR].[Accidentes].[All]" allUniqueName="[AIR_FIR].[Accidentes].[All]" dimensionUniqueName="[AIR_FIR]" displayFolder="" count="0" memberValueDatatype="20" unbalanced="0"/>
    <cacheHierarchy uniqueName="[AIR_FIR].[AIR]" caption="AIR" attribute="1" defaultMemberUniqueName="[AIR_FIR].[AIR].[All]" allUniqueName="[AIR_FIR].[AIR].[All]" dimensionUniqueName="[AIR_FIR]" displayFolder="" count="0" memberValueDatatype="5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Year Fiscal]" caption="Year Fiscal" attribute="1" time="1" defaultMemberUniqueName="[Calendar].[Year Fiscal].[All]" allUniqueName="[Calendar].[Year Fiscal].[All]" dimensionUniqueName="[Calendar]" displayFolder="" count="0" memberValueDatatype="20" unbalanced="0"/>
    <cacheHierarchy uniqueName="[DimInjures].[DOCUMENT_NO]" caption="DOCUMENT_NO" attribute="1" defaultMemberUniqueName="[DimInjures].[DOCUMENT_NO].[All]" allUniqueName="[DimInjures].[DOCUMENT_NO].[All]" dimensionUniqueName="[DimInjures]" displayFolder="" count="0" memberValueDatatype="130" unbalanced="0"/>
    <cacheHierarchy uniqueName="[DimInjures].[SUBUNIT]" caption="SUBUNIT" attribute="1" defaultMemberUniqueName="[DimInjures].[SUBUNIT].[All]" allUniqueName="[DimInjures].[SUBUNIT].[All]" dimensionUniqueName="[DimInjures]" displayFolder="" count="0" memberValueDatatype="130" unbalanced="0"/>
    <cacheHierarchy uniqueName="[DimInjures].[DEGREE_INJURY]" caption="DEGREE_INJURY" attribute="1" defaultMemberUniqueName="[DimInjures].[DEGREE_INJURY].[All]" allUniqueName="[DimInjures].[DEGREE_INJURY].[All]" dimensionUniqueName="[DimInjures]" displayFolder="" count="2" memberValueDatatype="130" unbalanced="0"/>
    <cacheHierarchy uniqueName="[DimInjures].[UG_LOCATION]" caption="UG_LOCATION" attribute="1" defaultMemberUniqueName="[DimInjures].[UG_LOCATION].[All]" allUniqueName="[DimInjures].[UG_LOCATION].[All]" dimensionUniqueName="[DimInjures]" displayFolder="" count="0" memberValueDatatype="130" unbalanced="0"/>
    <cacheHierarchy uniqueName="[DimInjures].[UG_MINING_METHOD]" caption="UG_MINING_METHOD" attribute="1" defaultMemberUniqueName="[DimInjures].[UG_MINING_METHOD].[All]" allUniqueName="[DimInjures].[UG_MINING_METHOD].[All]" dimensionUniqueName="[DimInjures]" displayFolder="" count="0" memberValueDatatype="130" unbalanced="0"/>
    <cacheHierarchy uniqueName="[DimInjures].[CLASSIFICATION]" caption="CLASSIFICATION" attribute="1" defaultMemberUniqueName="[DimInjures].[CLASSIFICATION].[All]" allUniqueName="[DimInjures].[CLASSIFICATION].[All]" dimensionUniqueName="[DimInjures]" displayFolder="" count="0" memberValueDatatype="130" unbalanced="0"/>
    <cacheHierarchy uniqueName="[DimInjures].[ACCIDENT_TYPE]" caption="ACCIDENT_TYPE" attribute="1" defaultMemberUniqueName="[DimInjures].[ACCIDENT_TYPE].[All]" allUniqueName="[DimInjures].[ACCIDENT_TYPE].[All]" dimensionUniqueName="[DimInjures]" displayFolder="" count="0" memberValueDatatype="130" unbalanced="0"/>
    <cacheHierarchy uniqueName="[DimInjures].[OCCUPATION]" caption="OCCUPATION" attribute="1" defaultMemberUniqueName="[DimInjures].[OCCUPATION].[All]" allUniqueName="[DimInjures].[OCCUPATION].[All]" dimensionUniqueName="[DimInjures]" displayFolder="" count="0" memberValueDatatype="130" unbalanced="0"/>
    <cacheHierarchy uniqueName="[DimInjures].[ACTIVITY]" caption="ACTIVITY" attribute="1" defaultMemberUniqueName="[DimInjures].[ACTIVITY].[All]" allUniqueName="[DimInjures].[ACTIVITY].[All]" dimensionUniqueName="[DimInjures]" displayFolder="" count="0" memberValueDatatype="130" unbalanced="0"/>
    <cacheHierarchy uniqueName="[DimInjures].[INJURY_SOURCE]" caption="INJURY_SOURCE" attribute="1" defaultMemberUniqueName="[DimInjures].[INJURY_SOURCE].[All]" allUniqueName="[DimInjures].[INJURY_SOURCE].[All]" dimensionUniqueName="[DimInjures]" displayFolder="" count="0" memberValueDatatype="130" unbalanced="0"/>
    <cacheHierarchy uniqueName="[DimInjures].[NATURE_INJURY]" caption="NATURE_INJURY" attribute="1" defaultMemberUniqueName="[DimInjures].[NATURE_INJURY].[All]" allUniqueName="[DimInjures].[NATURE_INJURY].[All]" dimensionUniqueName="[DimInjures]" displayFolder="" count="0" memberValueDatatype="130" unbalanced="0"/>
    <cacheHierarchy uniqueName="[DimInjures].[INJ_BODY_PART]" caption="INJ_BODY_PART" attribute="1" defaultMemberUniqueName="[DimInjures].[INJ_BODY_PART].[All]" allUniqueName="[DimInjures].[INJ_BODY_PART].[All]" dimensionUniqueName="[DimInjures]" displayFolder="" count="0" memberValueDatatype="130" unbalanced="0"/>
    <cacheHierarchy uniqueName="[DimInjures].[DATE]" caption="DATE" attribute="1" time="1" defaultMemberUniqueName="[DimInjures].[DATE].[All]" allUniqueName="[DimInjures].[DATE].[All]" dimensionUniqueName="[DimInjures]" displayFolder="" count="0" memberValueDatatype="7" unbalanced="0"/>
    <cacheHierarchy uniqueName="[DimInjures].[DATE_YEAR]" caption="DATE_YEAR" attribute="1" defaultMemberUniqueName="[DimInjures].[DATE_YEAR].[All]" allUniqueName="[DimInjures].[DATE_YEAR].[All]" dimensionUniqueName="[DimInjures]" displayFolder="" count="0" memberValueDatatype="130" unbalanced="0"/>
    <cacheHierarchy uniqueName="[DimInjures].[Fiscal_Year]" caption="Fiscal_Year" attribute="1" defaultMemberUniqueName="[DimInjures].[Fiscal_Year].[All]" allUniqueName="[DimInjures].[Fiscal_Year].[All]" dimensionUniqueName="[DimInjures]" displayFolder="" count="0" memberValueDatatype="20" unbalanced="0"/>
    <cacheHierarchy uniqueName="[Mines].[MINE_ID]" caption="MINE_ID" attribute="1" defaultMemberUniqueName="[Mines].[MINE_ID].[All]" allUniqueName="[Mines].[MINE_ID].[All]" dimensionUniqueName="[Mines]" displayFolder="" count="0" memberValueDatatype="130" unbalanced="0"/>
    <cacheHierarchy uniqueName="[Mines].[CURRENT_MINE_NAME]" caption="CURRENT_MINE_NAME" attribute="1" defaultMemberUniqueName="[Mines].[CURRENT_MINE_NAME].[All]" allUniqueName="[Mines].[CURRENT_MINE_NAME].[All]" dimensionUniqueName="[Mines]" displayFolder="" count="0" memberValueDatatype="130" unbalanced="0"/>
    <cacheHierarchy uniqueName="[Mines].[COAL_METAL_IND]" caption="COAL_METAL_IND" attribute="1" defaultMemberUniqueName="[Mines].[COAL_METAL_IND].[All]" allUniqueName="[Mines].[COAL_METAL_IND].[All]" dimensionUniqueName="[Mines]" displayFolder="" count="0" memberValueDatatype="130" unbalanced="0"/>
    <cacheHierarchy uniqueName="[Mines].[CURRENT_MINE_TYPE]" caption="CURRENT_MINE_TYPE" attribute="1" defaultMemberUniqueName="[Mines].[CURRENT_MINE_TYPE].[All]" allUniqueName="[Mines].[CURRENT_MINE_TYPE].[All]" dimensionUniqueName="[Mines]" displayFolder="" count="0" memberValueDatatype="130" unbalanced="0"/>
    <cacheHierarchy uniqueName="[Mines].[CURRENT_MINE_STATUS]" caption="CURRENT_MINE_STATUS" attribute="1" defaultMemberUniqueName="[Mines].[CURRENT_MINE_STATUS].[All]" allUniqueName="[Mines].[CURRENT_MINE_STATUS].[All]" dimensionUniqueName="[Mines]" displayFolder="" count="0" memberValueDatatype="130" unbalanced="0"/>
    <cacheHierarchy uniqueName="[Mines].[STATE]" caption="STATE" attribute="1" defaultMemberUniqueName="[Mines].[STATE].[All]" allUniqueName="[Mines].[STATE].[All]" dimensionUniqueName="[Mines]" displayFolder="" count="0" memberValueDatatype="130" unbalanced="0"/>
    <cacheHierarchy uniqueName="[Mines].[COMPANY_TYPE]" caption="COMPANY_TYPE" attribute="1" defaultMemberUniqueName="[Mines].[COMPANY_TYPE].[All]" allUniqueName="[Mines].[COMPANY_TYPE].[All]" dimensionUniqueName="[Mines]" displayFolder="" count="0" memberValueDatatype="130" unbalanced="0"/>
    <cacheHierarchy uniqueName="[Mines].[PRIMARY_SIC]" caption="PRIMARY_SIC" attribute="1" defaultMemberUniqueName="[Mines].[PRIMARY_SIC].[All]" allUniqueName="[Mines].[PRIMARY_SIC].[All]" dimensionUniqueName="[Mines]" displayFolder="" count="0" memberValueDatatype="130" unbalanced="0"/>
    <cacheHierarchy uniqueName="[Mines].[PRIMARY_CANVASS]" caption="PRIMARY_CANVASS" attribute="1" defaultMemberUniqueName="[Mines].[PRIMARY_CANVASS].[All]" allUniqueName="[Mines].[PRIMARY_CANVASS].[All]" dimensionUniqueName="[Mines]" displayFolder="" count="0" memberValueDatatype="130" unbalanced="0"/>
    <cacheHierarchy uniqueName="[Mines].[NO_EMPLOYEES]" caption="NO_EMPLOYEES" attribute="1" defaultMemberUniqueName="[Mines].[NO_EMPLOYEES].[All]" allUniqueName="[Mines].[NO_EMPLOYEES].[All]" dimensionUniqueName="[Mines]" displayFolder="" count="0" memberValueDatatype="20" unbalanced="0"/>
    <cacheHierarchy uniqueName="[Mines].[LONGITUDE]" caption="LONGITUDE" attribute="1" defaultMemberUniqueName="[Mines].[LONGITUDE].[All]" allUniqueName="[Mines].[LONGITUDE].[All]" dimensionUniqueName="[Mines]" displayFolder="" count="0" memberValueDatatype="5" unbalanced="0"/>
    <cacheHierarchy uniqueName="[Mines].[LATITUDE]" caption="LATITUDE" attribute="1" defaultMemberUniqueName="[Mines].[LATITUDE].[All]" allUniqueName="[Mines].[LATITUDE].[All]" dimensionUniqueName="[Mines]" displayFolder="" count="0" memberValueDatatype="5" unbalanced="0"/>
    <cacheHierarchy uniqueName="[Number of employee hours  in millions].[Sector]" caption="Sector" attribute="1" defaultMemberUniqueName="[Number of employee hours  in millions].[Sector].[All]" allUniqueName="[Number of employee hours  in millions].[Sector].[All]" dimensionUniqueName="[Number of employee hours  in millions]" displayFolder="" count="0" memberValueDatatype="130" unbalanced="0"/>
    <cacheHierarchy uniqueName="[Number of employee hours  in millions].[Year_Fiscal]" caption="Year_Fiscal" attribute="1" defaultMemberUniqueName="[Number of employee hours  in millions].[Year_Fiscal].[All]" allUniqueName="[Number of employee hours  in millions].[Year_Fiscal].[All]" dimensionUniqueName="[Number of employee hours  in millions]" displayFolder="" count="0" memberValueDatatype="20" unbalanced="0"/>
    <cacheHierarchy uniqueName="[Number of employee hours  in millions].[Horas trabajadas(Mill.)]" caption="Horas trabajadas(Mill.)" attribute="1" defaultMemberUniqueName="[Number of employee hours  in millions].[Horas trabajadas(Mill.)].[All]" allUniqueName="[Number of employee hours  in millions].[Horas trabajadas(Mill.)].[All]" dimensionUniqueName="[Number of employee hours  in millions]" displayFolder="" count="0" memberValueDatatype="5" unbalanced="0"/>
    <cacheHierarchy uniqueName="[Number of employee hours  in millions].[Horas trabajadas]" caption="Horas trabajadas" attribute="1" defaultMemberUniqueName="[Number of employee hours  in millions].[Horas trabajadas].[All]" allUniqueName="[Number of employee hours  in millions].[Horas trabajadas].[All]" dimensionUniqueName="[Number of employee hours  in millions]" displayFolder="" count="0" memberValueDatatype="20" unbalanced="0"/>
    <cacheHierarchy uniqueName="[States].[States_ID]" caption="States_ID" attribute="1" defaultMemberUniqueName="[States].[States_ID].[All]" allUniqueName="[States].[States_ID].[All]" dimensionUniqueName="[States]" displayFolder="" count="0" memberValueDatatype="130" unbalanced="0"/>
    <cacheHierarchy uniqueName="[States].[STATES_NAME]" caption="STATES_NAME" attribute="1" defaultMemberUniqueName="[States].[STATES_NAME].[All]" allUniqueName="[States].[STATES_NAME].[All]" dimensionUniqueName="[States]" displayFolder="" count="0" memberValueDatatype="130" unbalanced="0"/>
    <cacheHierarchy uniqueName="[States].[STATES_AB]" caption="STATES_AB" attribute="1" defaultMemberUniqueName="[States].[STATES_AB].[All]" allUniqueName="[States].[STATES_AB].[All]" dimensionUniqueName="[States]" displayFolder="" count="0" memberValueDatatype="130" unbalanced="0"/>
    <cacheHierarchy uniqueName="[States].[STATES_CATEGORY]" caption="STATES_CATEGORY" attribute="1" defaultMemberUniqueName="[States].[STATES_CATEGORY].[All]" allUniqueName="[States].[STATES_CATEGORY].[All]" dimensionUniqueName="[States]" displayFolder="" count="0" memberValueDatatype="130" unbalanced="0"/>
    <cacheHierarchy uniqueName="[Tabla2].[Estados]" caption="Estados" attribute="1" defaultMemberUniqueName="[Tabla2].[Estados].[All]" allUniqueName="[Tabla2].[Estados].[All]" dimensionUniqueName="[Tabla2]" displayFolder="" count="0" memberValueDatatype="130" unbalanced="0"/>
    <cacheHierarchy uniqueName="[Tabla2].[Accidentes]" caption="Accidentes" attribute="1" defaultMemberUniqueName="[Tabla2].[Accidentes].[All]" allUniqueName="[Tabla2].[Accidentes].[All]" dimensionUniqueName="[Tabla2]" displayFolder="" count="0" memberValueDatatype="20" unbalanced="0"/>
    <cacheHierarchy uniqueName="[Accidents].[DATE (índice de meses)]" caption="DATE (índice de meses)" attribute="1" defaultMemberUniqueName="[Accidents].[DATE (índice de meses)].[All]" allUniqueName="[Accidents].[DATE (índice de meses)].[All]" dimensionUniqueName="[Accidents]" displayFolder="" count="0" memberValueDatatype="20" unbalanced="0" hidden="1"/>
    <cacheHierarchy uniqueName="[Measures].[Total de Acidentes]" caption="Total de Acidentes" measure="1" displayFolder="" measureGroup="Accidents" count="0"/>
    <cacheHierarchy uniqueName="[Measures].[Total fatality]" caption="Total fatality" measure="1" displayFolder="" measureGroup="DimInjures" count="0"/>
    <cacheHierarchy uniqueName="[Measures].[Días perdidos prom. por evento con lesión]" caption="Días perdidos prom. por evento con lesión" measure="1" displayFolder="" measureGroup="Accidents" count="0"/>
    <cacheHierarchy uniqueName="[Measures].[Total de Accidente]" caption="Total de Accidente" measure="1" displayFolder="" measureGroup="Accidents" count="0"/>
    <cacheHierarchy uniqueName="[Measures].[Promedio_Dias_Perdidos ]" caption="Promedio_Dias_Perdidos " measure="1" displayFolder="" measureGroup="Accidents" count="0"/>
    <cacheHierarchy uniqueName="[Measures].[__XL_Count Accidents]" caption="__XL_Count Accidents" measure="1" displayFolder="" measureGroup="Accidents" count="0" hidden="1"/>
    <cacheHierarchy uniqueName="[Measures].[__XL_Count Mines]" caption="__XL_Count Mines" measure="1" displayFolder="" measureGroup="Mines" count="0" hidden="1"/>
    <cacheHierarchy uniqueName="[Measures].[__XL_Count DimInjures]" caption="__XL_Count DimInjures" measure="1" displayFolder="" measureGroup="DimInjures" count="0" hidden="1"/>
    <cacheHierarchy uniqueName="[Measures].[__XL_Count States]" caption="__XL_Count States" measure="1" displayFolder="" measureGroup="States" count="0" hidden="1"/>
    <cacheHierarchy uniqueName="[Measures].[__XL_Count Calendar]" caption="__XL_Count Calendar" measure="1" displayFolder="" measureGroup="Calendar" count="0" hidden="1"/>
    <cacheHierarchy uniqueName="[Measures].[__XL_Count Number of employee hours  in millions]" caption="__XL_Count Number of employee hours  in millions" measure="1" displayFolder="" measureGroup="Number of employee hours  in millions" count="0" hidden="1"/>
    <cacheHierarchy uniqueName="[Measures].[__XL_Count AIR_FIR]" caption="__XL_Count AIR_FIR" measure="1" displayFolder="" measureGroup="AIR_FIR" count="0" hidden="1"/>
    <cacheHierarchy uniqueName="[Measures].[__XL_Count Tabla2]" caption="__XL_Count Tabla2" measure="1" displayFolder="" measureGroup="Tabla2" count="0" hidden="1"/>
    <cacheHierarchy uniqueName="[Measures].[__No measures defined]" caption="__No measures defined" measure="1" displayFolder="" count="0" hidden="1"/>
    <cacheHierarchy uniqueName="[Measures].[Recuento de MINE_ID]" caption="Recuento de MINE_ID" measure="1" displayFolder="" measureGroup="Accide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DOCUMENT_NO]" caption="Recuento de DOCUMENT_NO" measure="1" displayFolder="" measureGroup="DimInjur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NO_EMPLOYEES]" caption="Suma de NO_EMPLOYEES" measure="1" displayFolder="" measureGroup="Mine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DAYS_LOST]" caption="Suma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DAYS_LOST]" caption="Promedio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TOT_EXPER]" caption="Suma de TOT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MINE_EXPER]" caption="Suma de MINE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AYS_RESTRICT]" caption="Suma de DAYS_RESTRICT" measure="1" displayFolder="" measureGroup="Accid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JOB_EXPER]" caption="Suma de JOB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FISCAL_YEAR]" caption="Suma de FISCAL_YEAR" measure="1" displayFolder="" measureGroup="Acciden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DOCUMENT_NO 2]" caption="Recuento de DOCUMENT_NO 2" measure="1" displayFolder="" measureGroup="Accide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DOCUMENT_NO]" caption="Recuento distinto de DOCUMENT_NO" measure="1" displayFolder="" measureGroup="Accide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GREE_INJURY]" caption="Recuento de DEGREE_INJURY" measure="1" displayFolder="" measureGroup="DimInjur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Horas trabajadas]" caption="Recuento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]" caption="Suma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(Mill.)]" caption="Suma de Horas trabajadas(Mill.)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AIR]" caption="Suma de AIR" measure="1" displayFolder="" measureGroup="AIR_FI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Accidentes]" caption="Suma de Accidentes" measure="1" displayFolder="" measureGroup="AIR_FI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FIR]" caption="Suma de FIR" measure="1" displayFolder="" measureGroup="AIR_FI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Accidentes 2]" caption="Suma de Accidentes 2" measure="1" displayFolder="" measureGroup="Tabla2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a de Año Fiscal]" caption="Suma de Año Fiscal" measure="1" displayFolder="" measureGroup="AIR_FI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Muertes]" caption="Suma de Muertes" measure="1" displayFolder="" measureGroup="AIR_FI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Horas Trabajadas 2]" caption="Suma de Horas Trabajadas 2" measure="1" displayFolder="" measureGroup="AIR_FI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UG_MINING_METHOD]" caption="Recuento de UG_MINING_METHOD" measure="1" displayFolder="" measureGroup="DimInjur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CURRENT_MINE_TYPE]" caption="Recuento de CURRENT_MINE_TYPE" measure="1" displayFolder="" measureGroup="Min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Fiscal_Year 2]" caption="Suma de Fiscal_Year 2" measure="1" displayFolder="" measureGroup="DimInjure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9">
    <dimension name="Accidents" uniqueName="[Accidents]" caption="Accidents"/>
    <dimension name="AIR_FIR" uniqueName="[AIR_FIR]" caption="AIR_FIR"/>
    <dimension name="Calendar" uniqueName="[Calendar]" caption="Calendar"/>
    <dimension name="DimInjures" uniqueName="[DimInjures]" caption="DimInjures"/>
    <dimension measure="1" name="Measures" uniqueName="[Measures]" caption="Measures"/>
    <dimension name="Mines" uniqueName="[Mines]" caption="Mines"/>
    <dimension name="Number of employee hours  in millions" uniqueName="[Number of employee hours  in millions]" caption="Number of employee hours  in millions"/>
    <dimension name="States" uniqueName="[States]" caption="States"/>
    <dimension name="Tabla2" uniqueName="[Tabla2]" caption="Tabla2"/>
  </dimensions>
  <measureGroups count="8">
    <measureGroup name="Accidents" caption="Accidents"/>
    <measureGroup name="AIR_FIR" caption="AIR_FIR"/>
    <measureGroup name="Calendar" caption="Calendar"/>
    <measureGroup name="DimInjures" caption="DimInjures"/>
    <measureGroup name="Mines" caption="Mines"/>
    <measureGroup name="Number of employee hours  in millions" caption="Number of employee hours  in millions"/>
    <measureGroup name="States" caption="States"/>
    <measureGroup name="Tabla2" caption="Tabla2"/>
  </measureGroups>
  <maps count="15">
    <map measureGroup="0" dimension="0"/>
    <map measureGroup="0" dimension="1"/>
    <map measureGroup="0" dimension="2"/>
    <map measureGroup="0" dimension="3"/>
    <map measureGroup="0" dimension="5"/>
    <map measureGroup="0" dimension="7"/>
    <map measureGroup="1" dimension="1"/>
    <map measureGroup="2" dimension="1"/>
    <map measureGroup="2" dimension="2"/>
    <map measureGroup="3" dimension="3"/>
    <map measureGroup="4" dimension="5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io valenzuela" refreshedDate="46169.876136689818" backgroundQuery="1" createdVersion="8" refreshedVersion="8" minRefreshableVersion="3" recordCount="0" supportSubquery="1" supportAdvancedDrill="1" xr:uid="{85D32B81-E791-479E-A003-D1E966ED5D0A}">
  <cacheSource type="external" connectionId="8"/>
  <cacheFields count="4">
    <cacheField name="[Accidents].[Experiencia].[Experiencia]" caption="Experiencia" numFmtId="0" hierarchy="10" level="1">
      <sharedItems count="5">
        <s v="Alta Experiencia (&gt;20)"/>
        <s v="Baja Experiencia (1-5)"/>
        <s v="Media Alta Experiencia (10-20)"/>
        <s v="Media Baja Experiencia (5-10)"/>
        <s v="Poca Experiencia (&lt;1)"/>
      </sharedItems>
    </cacheField>
    <cacheField name="[Mines].[COAL_METAL_IND].[COAL_METAL_IND]" caption="COAL_METAL_IND" numFmtId="0" hierarchy="46" level="1">
      <sharedItems count="2">
        <s v="C"/>
        <s v="M"/>
      </sharedItems>
    </cacheField>
    <cacheField name="[Measures].[Recuento de DOCUMENT_NO 2]" caption="Recuento de DOCUMENT_NO 2" numFmtId="0" hierarchy="91" level="32767"/>
    <cacheField name="[AIR_FIR].[Año Fiscal].[Año Fiscal]" caption="Año Fiscal" numFmtId="0" hierarchy="14" level="1">
      <sharedItems containsSemiMixedTypes="0" containsNonDate="0" containsString="0"/>
    </cacheField>
  </cacheFields>
  <cacheHierarchies count="107">
    <cacheHierarchy uniqueName="[Accidents].[MINE_ID]" caption="MINE_ID" attribute="1" defaultMemberUniqueName="[Accidents].[MINE_ID].[All]" allUniqueName="[Accidents].[MINE_ID].[All]" dimensionUniqueName="[Accidents]" displayFolder="" count="0" memberValueDatatype="130" unbalanced="0"/>
    <cacheHierarchy uniqueName="[Accidents].[DOCUMENT_NO]" caption="DOCUMENT_NO" attribute="1" defaultMemberUniqueName="[Accidents].[DOCUMENT_NO].[All]" allUniqueName="[Accidents].[DOCUMENT_NO].[All]" dimensionUniqueName="[Accidents]" displayFolder="" count="0" memberValueDatatype="130" unbalanced="0"/>
    <cacheHierarchy uniqueName="[Accidents].[TOT_EXPER]" caption="TOT_EXPER" attribute="1" defaultMemberUniqueName="[Accidents].[TOT_EXPER].[All]" allUniqueName="[Accidents].[TOT_EXPER].[All]" dimensionUniqueName="[Accidents]" displayFolder="" count="0" memberValueDatatype="5" unbalanced="0"/>
    <cacheHierarchy uniqueName="[Accidents].[MINE_EXPER]" caption="MINE_EXPER" attribute="1" defaultMemberUniqueName="[Accidents].[MINE_EXPER].[All]" allUniqueName="[Accidents].[MINE_EXPER].[All]" dimensionUniqueName="[Accidents]" displayFolder="" count="0" memberValueDatatype="5" unbalanced="0"/>
    <cacheHierarchy uniqueName="[Accidents].[JOB_EXPER]" caption="JOB_EXPER" attribute="1" defaultMemberUniqueName="[Accidents].[JOB_EXPER].[All]" allUniqueName="[Accidents].[JOB_EXPER].[All]" dimensionUniqueName="[Accidents]" displayFolder="" count="0" memberValueDatatype="5" unbalanced="0"/>
    <cacheHierarchy uniqueName="[Accidents].[SCHEDULE_CHARGE]" caption="SCHEDULE_CHARGE" attribute="1" defaultMemberUniqueName="[Accidents].[SCHEDULE_CHARGE].[All]" allUniqueName="[Accidents].[SCHEDULE_CHARGE].[All]" dimensionUniqueName="[Accidents]" displayFolder="" count="0" memberValueDatatype="20" unbalanced="0"/>
    <cacheHierarchy uniqueName="[Accidents].[DAYS_RESTRICT]" caption="DAYS_RESTRICT" attribute="1" defaultMemberUniqueName="[Accidents].[DAYS_RESTRICT].[All]" allUniqueName="[Accidents].[DAYS_RESTRICT].[All]" dimensionUniqueName="[Accidents]" displayFolder="" count="0" memberValueDatatype="20" unbalanced="0"/>
    <cacheHierarchy uniqueName="[Accidents].[DAYS_LOST]" caption="DAYS_LOST" attribute="1" defaultMemberUniqueName="[Accidents].[DAYS_LOST].[All]" allUniqueName="[Accidents].[DAYS_LOST].[All]" dimensionUniqueName="[Accidents]" displayFolder="" count="0" memberValueDatatype="20" unbalanced="0"/>
    <cacheHierarchy uniqueName="[Accidents].[FISCAL_YEAR]" caption="FISCAL_YEAR" attribute="1" defaultMemberUniqueName="[Accidents].[FISCAL_YEAR].[All]" allUniqueName="[Accidents].[FISCAL_YEAR].[All]" dimensionUniqueName="[Accidents]" displayFolder="" count="0" memberValueDatatype="20" unbalanced="0"/>
    <cacheHierarchy uniqueName="[Accidents].[DATE]" caption="DATE" attribute="1" time="1" defaultMemberUniqueName="[Accidents].[DATE].[All]" allUniqueName="[Accidents].[DATE].[All]" dimensionUniqueName="[Accidents]" displayFolder="" count="0" memberValueDatatype="7" unbalanced="0"/>
    <cacheHierarchy uniqueName="[Accidents].[Experiencia]" caption="Experiencia" attribute="1" defaultMemberUniqueName="[Accidents].[Experiencia].[All]" allUniqueName="[Accidents].[Experiencia].[All]" dimensionUniqueName="[Accidents]" displayFolder="" count="2" memberValueDatatype="130" unbalanced="0">
      <fieldsUsage count="2">
        <fieldUsage x="-1"/>
        <fieldUsage x="0"/>
      </fieldsUsage>
    </cacheHierarchy>
    <cacheHierarchy uniqueName="[Accidents].[DATE (año)]" caption="DATE (año)" attribute="1" defaultMemberUniqueName="[Accidents].[DATE (año)].[All]" allUniqueName="[Accidents].[DATE (año)].[All]" dimensionUniqueName="[Accidents]" displayFolder="" count="0" memberValueDatatype="130" unbalanced="0"/>
    <cacheHierarchy uniqueName="[Accidents].[DATE (trimestre)]" caption="DATE (trimestre)" attribute="1" defaultMemberUniqueName="[Accidents].[DATE (trimestre)].[All]" allUniqueName="[Accidents].[DATE (trimestre)].[All]" dimensionUniqueName="[Accidents]" displayFolder="" count="0" memberValueDatatype="130" unbalanced="0"/>
    <cacheHierarchy uniqueName="[Accidents].[DATE (mes)]" caption="DATE (mes)" attribute="1" defaultMemberUniqueName="[Accidents].[DATE (mes)].[All]" allUniqueName="[Accidents].[DATE (mes)].[All]" dimensionUniqueName="[Accidents]" displayFolder="" count="0" memberValueDatatype="130" unbalanced="0"/>
    <cacheHierarchy uniqueName="[AIR_FIR].[Año Fiscal]" caption="Año Fiscal" attribute="1" defaultMemberUniqueName="[AIR_FIR].[Año Fiscal].[All]" allUniqueName="[AIR_FIR].[Año Fiscal].[All]" dimensionUniqueName="[AIR_FIR]" displayFolder="" count="2" memberValueDatatype="20" unbalanced="0">
      <fieldsUsage count="2">
        <fieldUsage x="-1"/>
        <fieldUsage x="3"/>
      </fieldsUsage>
    </cacheHierarchy>
    <cacheHierarchy uniqueName="[AIR_FIR].[Muertes]" caption="Muertes" attribute="1" defaultMemberUniqueName="[AIR_FIR].[Muertes].[All]" allUniqueName="[AIR_FIR].[Muertes].[All]" dimensionUniqueName="[AIR_FIR]" displayFolder="" count="0" memberValueDatatype="20" unbalanced="0"/>
    <cacheHierarchy uniqueName="[AIR_FIR].[Horas Trabajadas]" caption="Horas Trabajadas" attribute="1" defaultMemberUniqueName="[AIR_FIR].[Horas Trabajadas].[All]" allUniqueName="[AIR_FIR].[Horas Trabajadas].[All]" dimensionUniqueName="[AIR_FIR]" displayFolder="" count="0" memberValueDatatype="20" unbalanced="0"/>
    <cacheHierarchy uniqueName="[AIR_FIR].[FIR]" caption="FIR" attribute="1" defaultMemberUniqueName="[AIR_FIR].[FIR].[All]" allUniqueName="[AIR_FIR].[FIR].[All]" dimensionUniqueName="[AIR_FIR]" displayFolder="" count="0" memberValueDatatype="5" unbalanced="0"/>
    <cacheHierarchy uniqueName="[AIR_FIR].[Accidentes]" caption="Accidentes" attribute="1" defaultMemberUniqueName="[AIR_FIR].[Accidentes].[All]" allUniqueName="[AIR_FIR].[Accidentes].[All]" dimensionUniqueName="[AIR_FIR]" displayFolder="" count="0" memberValueDatatype="20" unbalanced="0"/>
    <cacheHierarchy uniqueName="[AIR_FIR].[AIR]" caption="AIR" attribute="1" defaultMemberUniqueName="[AIR_FIR].[AIR].[All]" allUniqueName="[AIR_FIR].[AIR].[All]" dimensionUniqueName="[AIR_FIR]" displayFolder="" count="0" memberValueDatatype="5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Year Fiscal]" caption="Year Fiscal" attribute="1" time="1" defaultMemberUniqueName="[Calendar].[Year Fiscal].[All]" allUniqueName="[Calendar].[Year Fiscal].[All]" dimensionUniqueName="[Calendar]" displayFolder="" count="0" memberValueDatatype="20" unbalanced="0"/>
    <cacheHierarchy uniqueName="[DimInjures].[DOCUMENT_NO]" caption="DOCUMENT_NO" attribute="1" defaultMemberUniqueName="[DimInjures].[DOCUMENT_NO].[All]" allUniqueName="[DimInjures].[DOCUMENT_NO].[All]" dimensionUniqueName="[DimInjures]" displayFolder="" count="0" memberValueDatatype="130" unbalanced="0"/>
    <cacheHierarchy uniqueName="[DimInjures].[SUBUNIT]" caption="SUBUNIT" attribute="1" defaultMemberUniqueName="[DimInjures].[SUBUNIT].[All]" allUniqueName="[DimInjures].[SUBUNIT].[All]" dimensionUniqueName="[DimInjures]" displayFolder="" count="0" memberValueDatatype="130" unbalanced="0"/>
    <cacheHierarchy uniqueName="[DimInjures].[DEGREE_INJURY]" caption="DEGREE_INJURY" attribute="1" defaultMemberUniqueName="[DimInjures].[DEGREE_INJURY].[All]" allUniqueName="[DimInjures].[DEGREE_INJURY].[All]" dimensionUniqueName="[DimInjures]" displayFolder="" count="2" memberValueDatatype="130" unbalanced="0"/>
    <cacheHierarchy uniqueName="[DimInjures].[UG_LOCATION]" caption="UG_LOCATION" attribute="1" defaultMemberUniqueName="[DimInjures].[UG_LOCATION].[All]" allUniqueName="[DimInjures].[UG_LOCATION].[All]" dimensionUniqueName="[DimInjures]" displayFolder="" count="0" memberValueDatatype="130" unbalanced="0"/>
    <cacheHierarchy uniqueName="[DimInjures].[UG_MINING_METHOD]" caption="UG_MINING_METHOD" attribute="1" defaultMemberUniqueName="[DimInjures].[UG_MINING_METHOD].[All]" allUniqueName="[DimInjures].[UG_MINING_METHOD].[All]" dimensionUniqueName="[DimInjures]" displayFolder="" count="0" memberValueDatatype="130" unbalanced="0"/>
    <cacheHierarchy uniqueName="[DimInjures].[CLASSIFICATION]" caption="CLASSIFICATION" attribute="1" defaultMemberUniqueName="[DimInjures].[CLASSIFICATION].[All]" allUniqueName="[DimInjures].[CLASSIFICATION].[All]" dimensionUniqueName="[DimInjures]" displayFolder="" count="0" memberValueDatatype="130" unbalanced="0"/>
    <cacheHierarchy uniqueName="[DimInjures].[ACCIDENT_TYPE]" caption="ACCIDENT_TYPE" attribute="1" defaultMemberUniqueName="[DimInjures].[ACCIDENT_TYPE].[All]" allUniqueName="[DimInjures].[ACCIDENT_TYPE].[All]" dimensionUniqueName="[DimInjures]" displayFolder="" count="0" memberValueDatatype="130" unbalanced="0"/>
    <cacheHierarchy uniqueName="[DimInjures].[OCCUPATION]" caption="OCCUPATION" attribute="1" defaultMemberUniqueName="[DimInjures].[OCCUPATION].[All]" allUniqueName="[DimInjures].[OCCUPATION].[All]" dimensionUniqueName="[DimInjures]" displayFolder="" count="0" memberValueDatatype="130" unbalanced="0"/>
    <cacheHierarchy uniqueName="[DimInjures].[ACTIVITY]" caption="ACTIVITY" attribute="1" defaultMemberUniqueName="[DimInjures].[ACTIVITY].[All]" allUniqueName="[DimInjures].[ACTIVITY].[All]" dimensionUniqueName="[DimInjures]" displayFolder="" count="0" memberValueDatatype="130" unbalanced="0"/>
    <cacheHierarchy uniqueName="[DimInjures].[INJURY_SOURCE]" caption="INJURY_SOURCE" attribute="1" defaultMemberUniqueName="[DimInjures].[INJURY_SOURCE].[All]" allUniqueName="[DimInjures].[INJURY_SOURCE].[All]" dimensionUniqueName="[DimInjures]" displayFolder="" count="0" memberValueDatatype="130" unbalanced="0"/>
    <cacheHierarchy uniqueName="[DimInjures].[NATURE_INJURY]" caption="NATURE_INJURY" attribute="1" defaultMemberUniqueName="[DimInjures].[NATURE_INJURY].[All]" allUniqueName="[DimInjures].[NATURE_INJURY].[All]" dimensionUniqueName="[DimInjures]" displayFolder="" count="0" memberValueDatatype="130" unbalanced="0"/>
    <cacheHierarchy uniqueName="[DimInjures].[INJ_BODY_PART]" caption="INJ_BODY_PART" attribute="1" defaultMemberUniqueName="[DimInjures].[INJ_BODY_PART].[All]" allUniqueName="[DimInjures].[INJ_BODY_PART].[All]" dimensionUniqueName="[DimInjures]" displayFolder="" count="0" memberValueDatatype="130" unbalanced="0"/>
    <cacheHierarchy uniqueName="[DimInjures].[DATE]" caption="DATE" attribute="1" time="1" defaultMemberUniqueName="[DimInjures].[DATE].[All]" allUniqueName="[DimInjures].[DATE].[All]" dimensionUniqueName="[DimInjures]" displayFolder="" count="0" memberValueDatatype="7" unbalanced="0"/>
    <cacheHierarchy uniqueName="[DimInjures].[DATE_YEAR]" caption="DATE_YEAR" attribute="1" defaultMemberUniqueName="[DimInjures].[DATE_YEAR].[All]" allUniqueName="[DimInjures].[DATE_YEAR].[All]" dimensionUniqueName="[DimInjures]" displayFolder="" count="0" memberValueDatatype="130" unbalanced="0"/>
    <cacheHierarchy uniqueName="[DimInjures].[Fiscal_Year]" caption="Fiscal_Year" attribute="1" defaultMemberUniqueName="[DimInjures].[Fiscal_Year].[All]" allUniqueName="[DimInjures].[Fiscal_Year].[All]" dimensionUniqueName="[DimInjures]" displayFolder="" count="0" memberValueDatatype="20" unbalanced="0"/>
    <cacheHierarchy uniqueName="[Mines].[MINE_ID]" caption="MINE_ID" attribute="1" defaultMemberUniqueName="[Mines].[MINE_ID].[All]" allUniqueName="[Mines].[MINE_ID].[All]" dimensionUniqueName="[Mines]" displayFolder="" count="0" memberValueDatatype="130" unbalanced="0"/>
    <cacheHierarchy uniqueName="[Mines].[CURRENT_MINE_NAME]" caption="CURRENT_MINE_NAME" attribute="1" defaultMemberUniqueName="[Mines].[CURRENT_MINE_NAME].[All]" allUniqueName="[Mines].[CURRENT_MINE_NAME].[All]" dimensionUniqueName="[Mines]" displayFolder="" count="0" memberValueDatatype="130" unbalanced="0"/>
    <cacheHierarchy uniqueName="[Mines].[COAL_METAL_IND]" caption="COAL_METAL_IND" attribute="1" defaultMemberUniqueName="[Mines].[COAL_METAL_IND].[All]" allUniqueName="[Mines].[COAL_METAL_IND].[All]" dimensionUniqueName="[Mines]" displayFolder="" count="2" memberValueDatatype="130" unbalanced="0">
      <fieldsUsage count="2">
        <fieldUsage x="-1"/>
        <fieldUsage x="1"/>
      </fieldsUsage>
    </cacheHierarchy>
    <cacheHierarchy uniqueName="[Mines].[CURRENT_MINE_TYPE]" caption="CURRENT_MINE_TYPE" attribute="1" defaultMemberUniqueName="[Mines].[CURRENT_MINE_TYPE].[All]" allUniqueName="[Mines].[CURRENT_MINE_TYPE].[All]" dimensionUniqueName="[Mines]" displayFolder="" count="0" memberValueDatatype="130" unbalanced="0"/>
    <cacheHierarchy uniqueName="[Mines].[CURRENT_MINE_STATUS]" caption="CURRENT_MINE_STATUS" attribute="1" defaultMemberUniqueName="[Mines].[CURRENT_MINE_STATUS].[All]" allUniqueName="[Mines].[CURRENT_MINE_STATUS].[All]" dimensionUniqueName="[Mines]" displayFolder="" count="0" memberValueDatatype="130" unbalanced="0"/>
    <cacheHierarchy uniqueName="[Mines].[STATE]" caption="STATE" attribute="1" defaultMemberUniqueName="[Mines].[STATE].[All]" allUniqueName="[Mines].[STATE].[All]" dimensionUniqueName="[Mines]" displayFolder="" count="0" memberValueDatatype="130" unbalanced="0"/>
    <cacheHierarchy uniqueName="[Mines].[COMPANY_TYPE]" caption="COMPANY_TYPE" attribute="1" defaultMemberUniqueName="[Mines].[COMPANY_TYPE].[All]" allUniqueName="[Mines].[COMPANY_TYPE].[All]" dimensionUniqueName="[Mines]" displayFolder="" count="0" memberValueDatatype="130" unbalanced="0"/>
    <cacheHierarchy uniqueName="[Mines].[PRIMARY_SIC]" caption="PRIMARY_SIC" attribute="1" defaultMemberUniqueName="[Mines].[PRIMARY_SIC].[All]" allUniqueName="[Mines].[PRIMARY_SIC].[All]" dimensionUniqueName="[Mines]" displayFolder="" count="0" memberValueDatatype="130" unbalanced="0"/>
    <cacheHierarchy uniqueName="[Mines].[PRIMARY_CANVASS]" caption="PRIMARY_CANVASS" attribute="1" defaultMemberUniqueName="[Mines].[PRIMARY_CANVASS].[All]" allUniqueName="[Mines].[PRIMARY_CANVASS].[All]" dimensionUniqueName="[Mines]" displayFolder="" count="0" memberValueDatatype="130" unbalanced="0"/>
    <cacheHierarchy uniqueName="[Mines].[NO_EMPLOYEES]" caption="NO_EMPLOYEES" attribute="1" defaultMemberUniqueName="[Mines].[NO_EMPLOYEES].[All]" allUniqueName="[Mines].[NO_EMPLOYEES].[All]" dimensionUniqueName="[Mines]" displayFolder="" count="0" memberValueDatatype="20" unbalanced="0"/>
    <cacheHierarchy uniqueName="[Mines].[LONGITUDE]" caption="LONGITUDE" attribute="1" defaultMemberUniqueName="[Mines].[LONGITUDE].[All]" allUniqueName="[Mines].[LONGITUDE].[All]" dimensionUniqueName="[Mines]" displayFolder="" count="0" memberValueDatatype="5" unbalanced="0"/>
    <cacheHierarchy uniqueName="[Mines].[LATITUDE]" caption="LATITUDE" attribute="1" defaultMemberUniqueName="[Mines].[LATITUDE].[All]" allUniqueName="[Mines].[LATITUDE].[All]" dimensionUniqueName="[Mines]" displayFolder="" count="0" memberValueDatatype="5" unbalanced="0"/>
    <cacheHierarchy uniqueName="[Number of employee hours  in millions].[Sector]" caption="Sector" attribute="1" defaultMemberUniqueName="[Number of employee hours  in millions].[Sector].[All]" allUniqueName="[Number of employee hours  in millions].[Sector].[All]" dimensionUniqueName="[Number of employee hours  in millions]" displayFolder="" count="0" memberValueDatatype="130" unbalanced="0"/>
    <cacheHierarchy uniqueName="[Number of employee hours  in millions].[Year_Fiscal]" caption="Year_Fiscal" attribute="1" defaultMemberUniqueName="[Number of employee hours  in millions].[Year_Fiscal].[All]" allUniqueName="[Number of employee hours  in millions].[Year_Fiscal].[All]" dimensionUniqueName="[Number of employee hours  in millions]" displayFolder="" count="0" memberValueDatatype="20" unbalanced="0"/>
    <cacheHierarchy uniqueName="[Number of employee hours  in millions].[Horas trabajadas(Mill.)]" caption="Horas trabajadas(Mill.)" attribute="1" defaultMemberUniqueName="[Number of employee hours  in millions].[Horas trabajadas(Mill.)].[All]" allUniqueName="[Number of employee hours  in millions].[Horas trabajadas(Mill.)].[All]" dimensionUniqueName="[Number of employee hours  in millions]" displayFolder="" count="0" memberValueDatatype="5" unbalanced="0"/>
    <cacheHierarchy uniqueName="[Number of employee hours  in millions].[Horas trabajadas]" caption="Horas trabajadas" attribute="1" defaultMemberUniqueName="[Number of employee hours  in millions].[Horas trabajadas].[All]" allUniqueName="[Number of employee hours  in millions].[Horas trabajadas].[All]" dimensionUniqueName="[Number of employee hours  in millions]" displayFolder="" count="0" memberValueDatatype="20" unbalanced="0"/>
    <cacheHierarchy uniqueName="[States].[States_ID]" caption="States_ID" attribute="1" defaultMemberUniqueName="[States].[States_ID].[All]" allUniqueName="[States].[States_ID].[All]" dimensionUniqueName="[States]" displayFolder="" count="0" memberValueDatatype="130" unbalanced="0"/>
    <cacheHierarchy uniqueName="[States].[STATES_NAME]" caption="STATES_NAME" attribute="1" defaultMemberUniqueName="[States].[STATES_NAME].[All]" allUniqueName="[States].[STATES_NAME].[All]" dimensionUniqueName="[States]" displayFolder="" count="0" memberValueDatatype="130" unbalanced="0"/>
    <cacheHierarchy uniqueName="[States].[STATES_AB]" caption="STATES_AB" attribute="1" defaultMemberUniqueName="[States].[STATES_AB].[All]" allUniqueName="[States].[STATES_AB].[All]" dimensionUniqueName="[States]" displayFolder="" count="0" memberValueDatatype="130" unbalanced="0"/>
    <cacheHierarchy uniqueName="[States].[STATES_CATEGORY]" caption="STATES_CATEGORY" attribute="1" defaultMemberUniqueName="[States].[STATES_CATEGORY].[All]" allUniqueName="[States].[STATES_CATEGORY].[All]" dimensionUniqueName="[States]" displayFolder="" count="0" memberValueDatatype="130" unbalanced="0"/>
    <cacheHierarchy uniqueName="[Tabla2].[Estados]" caption="Estados" attribute="1" defaultMemberUniqueName="[Tabla2].[Estados].[All]" allUniqueName="[Tabla2].[Estados].[All]" dimensionUniqueName="[Tabla2]" displayFolder="" count="0" memberValueDatatype="130" unbalanced="0"/>
    <cacheHierarchy uniqueName="[Tabla2].[Accidentes]" caption="Accidentes" attribute="1" defaultMemberUniqueName="[Tabla2].[Accidentes].[All]" allUniqueName="[Tabla2].[Accidentes].[All]" dimensionUniqueName="[Tabla2]" displayFolder="" count="0" memberValueDatatype="20" unbalanced="0"/>
    <cacheHierarchy uniqueName="[Accidents].[DATE (índice de meses)]" caption="DATE (índice de meses)" attribute="1" defaultMemberUniqueName="[Accidents].[DATE (índice de meses)].[All]" allUniqueName="[Accidents].[DATE (índice de meses)].[All]" dimensionUniqueName="[Accidents]" displayFolder="" count="0" memberValueDatatype="20" unbalanced="0" hidden="1"/>
    <cacheHierarchy uniqueName="[Measures].[Total de Acidentes]" caption="Total de Acidentes" measure="1" displayFolder="" measureGroup="Accidents" count="0"/>
    <cacheHierarchy uniqueName="[Measures].[Total fatality]" caption="Total fatality" measure="1" displayFolder="" measureGroup="DimInjures" count="0"/>
    <cacheHierarchy uniqueName="[Measures].[Días perdidos prom. por evento con lesión]" caption="Días perdidos prom. por evento con lesión" measure="1" displayFolder="" measureGroup="Accidents" count="0"/>
    <cacheHierarchy uniqueName="[Measures].[Total de Accidente]" caption="Total de Accidente" measure="1" displayFolder="" measureGroup="Accidents" count="0"/>
    <cacheHierarchy uniqueName="[Measures].[Promedio_Dias_Perdidos ]" caption="Promedio_Dias_Perdidos " measure="1" displayFolder="" measureGroup="Accidents" count="0"/>
    <cacheHierarchy uniqueName="[Measures].[__XL_Count Accidents]" caption="__XL_Count Accidents" measure="1" displayFolder="" measureGroup="Accidents" count="0" hidden="1"/>
    <cacheHierarchy uniqueName="[Measures].[__XL_Count Mines]" caption="__XL_Count Mines" measure="1" displayFolder="" measureGroup="Mines" count="0" hidden="1"/>
    <cacheHierarchy uniqueName="[Measures].[__XL_Count DimInjures]" caption="__XL_Count DimInjures" measure="1" displayFolder="" measureGroup="DimInjures" count="0" hidden="1"/>
    <cacheHierarchy uniqueName="[Measures].[__XL_Count States]" caption="__XL_Count States" measure="1" displayFolder="" measureGroup="States" count="0" hidden="1"/>
    <cacheHierarchy uniqueName="[Measures].[__XL_Count Calendar]" caption="__XL_Count Calendar" measure="1" displayFolder="" measureGroup="Calendar" count="0" hidden="1"/>
    <cacheHierarchy uniqueName="[Measures].[__XL_Count Number of employee hours  in millions]" caption="__XL_Count Number of employee hours  in millions" measure="1" displayFolder="" measureGroup="Number of employee hours  in millions" count="0" hidden="1"/>
    <cacheHierarchy uniqueName="[Measures].[__XL_Count AIR_FIR]" caption="__XL_Count AIR_FIR" measure="1" displayFolder="" measureGroup="AIR_FIR" count="0" hidden="1"/>
    <cacheHierarchy uniqueName="[Measures].[__XL_Count Tabla2]" caption="__XL_Count Tabla2" measure="1" displayFolder="" measureGroup="Tabla2" count="0" hidden="1"/>
    <cacheHierarchy uniqueName="[Measures].[__No measures defined]" caption="__No measures defined" measure="1" displayFolder="" count="0" hidden="1"/>
    <cacheHierarchy uniqueName="[Measures].[Recuento de MINE_ID]" caption="Recuento de MINE_ID" measure="1" displayFolder="" measureGroup="Accide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DOCUMENT_NO]" caption="Recuento de DOCUMENT_NO" measure="1" displayFolder="" measureGroup="DimInjur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NO_EMPLOYEES]" caption="Suma de NO_EMPLOYEES" measure="1" displayFolder="" measureGroup="Mine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DAYS_LOST]" caption="Suma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DAYS_LOST]" caption="Promedio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TOT_EXPER]" caption="Suma de TOT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MINE_EXPER]" caption="Suma de MINE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AYS_RESTRICT]" caption="Suma de DAYS_RESTRICT" measure="1" displayFolder="" measureGroup="Accid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JOB_EXPER]" caption="Suma de JOB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FISCAL_YEAR]" caption="Suma de FISCAL_YEAR" measure="1" displayFolder="" measureGroup="Acciden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DOCUMENT_NO 2]" caption="Recuento de DOCUMENT_NO 2" measure="1" displayFolder="" measureGroup="Accident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DOCUMENT_NO]" caption="Recuento distinto de DOCUMENT_NO" measure="1" displayFolder="" measureGroup="Accide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GREE_INJURY]" caption="Recuento de DEGREE_INJURY" measure="1" displayFolder="" measureGroup="DimInjur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Horas trabajadas]" caption="Recuento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]" caption="Suma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(Mill.)]" caption="Suma de Horas trabajadas(Mill.)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AIR]" caption="Suma de AIR" measure="1" displayFolder="" measureGroup="AIR_FI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Accidentes]" caption="Suma de Accidentes" measure="1" displayFolder="" measureGroup="AIR_FI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FIR]" caption="Suma de FIR" measure="1" displayFolder="" measureGroup="AIR_FI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Accidentes 2]" caption="Suma de Accidentes 2" measure="1" displayFolder="" measureGroup="Tabla2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a de Año Fiscal]" caption="Suma de Año Fiscal" measure="1" displayFolder="" measureGroup="AIR_FI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Muertes]" caption="Suma de Muertes" measure="1" displayFolder="" measureGroup="AIR_FI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Horas Trabajadas 2]" caption="Suma de Horas Trabajadas 2" measure="1" displayFolder="" measureGroup="AIR_FI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UG_MINING_METHOD]" caption="Recuento de UG_MINING_METHOD" measure="1" displayFolder="" measureGroup="DimInjur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CURRENT_MINE_TYPE]" caption="Recuento de CURRENT_MINE_TYPE" measure="1" displayFolder="" measureGroup="Min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Fiscal_Year 2]" caption="Suma de Fiscal_Year 2" measure="1" displayFolder="" measureGroup="DimInjure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9">
    <dimension name="Accidents" uniqueName="[Accidents]" caption="Accidents"/>
    <dimension name="AIR_FIR" uniqueName="[AIR_FIR]" caption="AIR_FIR"/>
    <dimension name="Calendar" uniqueName="[Calendar]" caption="Calendar"/>
    <dimension name="DimInjures" uniqueName="[DimInjures]" caption="DimInjures"/>
    <dimension measure="1" name="Measures" uniqueName="[Measures]" caption="Measures"/>
    <dimension name="Mines" uniqueName="[Mines]" caption="Mines"/>
    <dimension name="Number of employee hours  in millions" uniqueName="[Number of employee hours  in millions]" caption="Number of employee hours  in millions"/>
    <dimension name="States" uniqueName="[States]" caption="States"/>
    <dimension name="Tabla2" uniqueName="[Tabla2]" caption="Tabla2"/>
  </dimensions>
  <measureGroups count="8">
    <measureGroup name="Accidents" caption="Accidents"/>
    <measureGroup name="AIR_FIR" caption="AIR_FIR"/>
    <measureGroup name="Calendar" caption="Calendar"/>
    <measureGroup name="DimInjures" caption="DimInjures"/>
    <measureGroup name="Mines" caption="Mines"/>
    <measureGroup name="Number of employee hours  in millions" caption="Number of employee hours  in millions"/>
    <measureGroup name="States" caption="States"/>
    <measureGroup name="Tabla2" caption="Tabla2"/>
  </measureGroups>
  <maps count="15">
    <map measureGroup="0" dimension="0"/>
    <map measureGroup="0" dimension="1"/>
    <map measureGroup="0" dimension="2"/>
    <map measureGroup="0" dimension="3"/>
    <map measureGroup="0" dimension="5"/>
    <map measureGroup="0" dimension="7"/>
    <map measureGroup="1" dimension="1"/>
    <map measureGroup="2" dimension="1"/>
    <map measureGroup="2" dimension="2"/>
    <map measureGroup="3" dimension="3"/>
    <map measureGroup="4" dimension="5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io valenzuela" refreshedDate="46169.876138425927" backgroundQuery="1" createdVersion="8" refreshedVersion="8" minRefreshableVersion="3" recordCount="0" supportSubquery="1" supportAdvancedDrill="1" xr:uid="{3F46EA61-1B07-4D43-B282-7324DEC64494}">
  <cacheSource type="external" connectionId="8"/>
  <cacheFields count="4">
    <cacheField name="[Accidents].[Experiencia].[Experiencia]" caption="Experiencia" numFmtId="0" hierarchy="10" level="1">
      <sharedItems count="5">
        <s v="Alta Experiencia (&gt;20)"/>
        <s v="Baja Experiencia (1-5)"/>
        <s v="Media Alta Experiencia (10-20)"/>
        <s v="Media Baja Experiencia (5-10)"/>
        <s v="Poca Experiencia (&lt;1)"/>
      </sharedItems>
    </cacheField>
    <cacheField name="[Mines].[PRIMARY_CANVASS].[PRIMARY_CANVASS]" caption="PRIMARY_CANVASS" numFmtId="0" hierarchy="52" level="1">
      <sharedItems count="5">
        <s v="Coal"/>
        <s v="Metal"/>
        <s v="Nonmetal"/>
        <s v="SandAndGravel"/>
        <s v="Stone"/>
      </sharedItems>
    </cacheField>
    <cacheField name="[Measures].[Recuento de DOCUMENT_NO 2]" caption="Recuento de DOCUMENT_NO 2" numFmtId="0" hierarchy="91" level="32767"/>
    <cacheField name="[AIR_FIR].[Año Fiscal].[Año Fiscal]" caption="Año Fiscal" numFmtId="0" hierarchy="14" level="1">
      <sharedItems containsSemiMixedTypes="0" containsNonDate="0" containsString="0"/>
    </cacheField>
  </cacheFields>
  <cacheHierarchies count="107">
    <cacheHierarchy uniqueName="[Accidents].[MINE_ID]" caption="MINE_ID" attribute="1" defaultMemberUniqueName="[Accidents].[MINE_ID].[All]" allUniqueName="[Accidents].[MINE_ID].[All]" dimensionUniqueName="[Accidents]" displayFolder="" count="0" memberValueDatatype="130" unbalanced="0"/>
    <cacheHierarchy uniqueName="[Accidents].[DOCUMENT_NO]" caption="DOCUMENT_NO" attribute="1" defaultMemberUniqueName="[Accidents].[DOCUMENT_NO].[All]" allUniqueName="[Accidents].[DOCUMENT_NO].[All]" dimensionUniqueName="[Accidents]" displayFolder="" count="0" memberValueDatatype="130" unbalanced="0"/>
    <cacheHierarchy uniqueName="[Accidents].[TOT_EXPER]" caption="TOT_EXPER" attribute="1" defaultMemberUniqueName="[Accidents].[TOT_EXPER].[All]" allUniqueName="[Accidents].[TOT_EXPER].[All]" dimensionUniqueName="[Accidents]" displayFolder="" count="0" memberValueDatatype="5" unbalanced="0"/>
    <cacheHierarchy uniqueName="[Accidents].[MINE_EXPER]" caption="MINE_EXPER" attribute="1" defaultMemberUniqueName="[Accidents].[MINE_EXPER].[All]" allUniqueName="[Accidents].[MINE_EXPER].[All]" dimensionUniqueName="[Accidents]" displayFolder="" count="0" memberValueDatatype="5" unbalanced="0"/>
    <cacheHierarchy uniqueName="[Accidents].[JOB_EXPER]" caption="JOB_EXPER" attribute="1" defaultMemberUniqueName="[Accidents].[JOB_EXPER].[All]" allUniqueName="[Accidents].[JOB_EXPER].[All]" dimensionUniqueName="[Accidents]" displayFolder="" count="0" memberValueDatatype="5" unbalanced="0"/>
    <cacheHierarchy uniqueName="[Accidents].[SCHEDULE_CHARGE]" caption="SCHEDULE_CHARGE" attribute="1" defaultMemberUniqueName="[Accidents].[SCHEDULE_CHARGE].[All]" allUniqueName="[Accidents].[SCHEDULE_CHARGE].[All]" dimensionUniqueName="[Accidents]" displayFolder="" count="0" memberValueDatatype="20" unbalanced="0"/>
    <cacheHierarchy uniqueName="[Accidents].[DAYS_RESTRICT]" caption="DAYS_RESTRICT" attribute="1" defaultMemberUniqueName="[Accidents].[DAYS_RESTRICT].[All]" allUniqueName="[Accidents].[DAYS_RESTRICT].[All]" dimensionUniqueName="[Accidents]" displayFolder="" count="0" memberValueDatatype="20" unbalanced="0"/>
    <cacheHierarchy uniqueName="[Accidents].[DAYS_LOST]" caption="DAYS_LOST" attribute="1" defaultMemberUniqueName="[Accidents].[DAYS_LOST].[All]" allUniqueName="[Accidents].[DAYS_LOST].[All]" dimensionUniqueName="[Accidents]" displayFolder="" count="0" memberValueDatatype="20" unbalanced="0"/>
    <cacheHierarchy uniqueName="[Accidents].[FISCAL_YEAR]" caption="FISCAL_YEAR" attribute="1" defaultMemberUniqueName="[Accidents].[FISCAL_YEAR].[All]" allUniqueName="[Accidents].[FISCAL_YEAR].[All]" dimensionUniqueName="[Accidents]" displayFolder="" count="0" memberValueDatatype="20" unbalanced="0"/>
    <cacheHierarchy uniqueName="[Accidents].[DATE]" caption="DATE" attribute="1" time="1" defaultMemberUniqueName="[Accidents].[DATE].[All]" allUniqueName="[Accidents].[DATE].[All]" dimensionUniqueName="[Accidents]" displayFolder="" count="0" memberValueDatatype="7" unbalanced="0"/>
    <cacheHierarchy uniqueName="[Accidents].[Experiencia]" caption="Experiencia" attribute="1" defaultMemberUniqueName="[Accidents].[Experiencia].[All]" allUniqueName="[Accidents].[Experiencia].[All]" dimensionUniqueName="[Accidents]" displayFolder="" count="2" memberValueDatatype="130" unbalanced="0">
      <fieldsUsage count="2">
        <fieldUsage x="-1"/>
        <fieldUsage x="0"/>
      </fieldsUsage>
    </cacheHierarchy>
    <cacheHierarchy uniqueName="[Accidents].[DATE (año)]" caption="DATE (año)" attribute="1" defaultMemberUniqueName="[Accidents].[DATE (año)].[All]" allUniqueName="[Accidents].[DATE (año)].[All]" dimensionUniqueName="[Accidents]" displayFolder="" count="0" memberValueDatatype="130" unbalanced="0"/>
    <cacheHierarchy uniqueName="[Accidents].[DATE (trimestre)]" caption="DATE (trimestre)" attribute="1" defaultMemberUniqueName="[Accidents].[DATE (trimestre)].[All]" allUniqueName="[Accidents].[DATE (trimestre)].[All]" dimensionUniqueName="[Accidents]" displayFolder="" count="0" memberValueDatatype="130" unbalanced="0"/>
    <cacheHierarchy uniqueName="[Accidents].[DATE (mes)]" caption="DATE (mes)" attribute="1" defaultMemberUniqueName="[Accidents].[DATE (mes)].[All]" allUniqueName="[Accidents].[DATE (mes)].[All]" dimensionUniqueName="[Accidents]" displayFolder="" count="0" memberValueDatatype="130" unbalanced="0"/>
    <cacheHierarchy uniqueName="[AIR_FIR].[Año Fiscal]" caption="Año Fiscal" attribute="1" defaultMemberUniqueName="[AIR_FIR].[Año Fiscal].[All]" allUniqueName="[AIR_FIR].[Año Fiscal].[All]" dimensionUniqueName="[AIR_FIR]" displayFolder="" count="2" memberValueDatatype="20" unbalanced="0">
      <fieldsUsage count="2">
        <fieldUsage x="-1"/>
        <fieldUsage x="3"/>
      </fieldsUsage>
    </cacheHierarchy>
    <cacheHierarchy uniqueName="[AIR_FIR].[Muertes]" caption="Muertes" attribute="1" defaultMemberUniqueName="[AIR_FIR].[Muertes].[All]" allUniqueName="[AIR_FIR].[Muertes].[All]" dimensionUniqueName="[AIR_FIR]" displayFolder="" count="0" memberValueDatatype="20" unbalanced="0"/>
    <cacheHierarchy uniqueName="[AIR_FIR].[Horas Trabajadas]" caption="Horas Trabajadas" attribute="1" defaultMemberUniqueName="[AIR_FIR].[Horas Trabajadas].[All]" allUniqueName="[AIR_FIR].[Horas Trabajadas].[All]" dimensionUniqueName="[AIR_FIR]" displayFolder="" count="0" memberValueDatatype="20" unbalanced="0"/>
    <cacheHierarchy uniqueName="[AIR_FIR].[FIR]" caption="FIR" attribute="1" defaultMemberUniqueName="[AIR_FIR].[FIR].[All]" allUniqueName="[AIR_FIR].[FIR].[All]" dimensionUniqueName="[AIR_FIR]" displayFolder="" count="0" memberValueDatatype="5" unbalanced="0"/>
    <cacheHierarchy uniqueName="[AIR_FIR].[Accidentes]" caption="Accidentes" attribute="1" defaultMemberUniqueName="[AIR_FIR].[Accidentes].[All]" allUniqueName="[AIR_FIR].[Accidentes].[All]" dimensionUniqueName="[AIR_FIR]" displayFolder="" count="0" memberValueDatatype="20" unbalanced="0"/>
    <cacheHierarchy uniqueName="[AIR_FIR].[AIR]" caption="AIR" attribute="1" defaultMemberUniqueName="[AIR_FIR].[AIR].[All]" allUniqueName="[AIR_FIR].[AIR].[All]" dimensionUniqueName="[AIR_FIR]" displayFolder="" count="0" memberValueDatatype="5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Year Fiscal]" caption="Year Fiscal" attribute="1" time="1" defaultMemberUniqueName="[Calendar].[Year Fiscal].[All]" allUniqueName="[Calendar].[Year Fiscal].[All]" dimensionUniqueName="[Calendar]" displayFolder="" count="0" memberValueDatatype="20" unbalanced="0"/>
    <cacheHierarchy uniqueName="[DimInjures].[DOCUMENT_NO]" caption="DOCUMENT_NO" attribute="1" defaultMemberUniqueName="[DimInjures].[DOCUMENT_NO].[All]" allUniqueName="[DimInjures].[DOCUMENT_NO].[All]" dimensionUniqueName="[DimInjures]" displayFolder="" count="0" memberValueDatatype="130" unbalanced="0"/>
    <cacheHierarchy uniqueName="[DimInjures].[SUBUNIT]" caption="SUBUNIT" attribute="1" defaultMemberUniqueName="[DimInjures].[SUBUNIT].[All]" allUniqueName="[DimInjures].[SUBUNIT].[All]" dimensionUniqueName="[DimInjures]" displayFolder="" count="0" memberValueDatatype="130" unbalanced="0"/>
    <cacheHierarchy uniqueName="[DimInjures].[DEGREE_INJURY]" caption="DEGREE_INJURY" attribute="1" defaultMemberUniqueName="[DimInjures].[DEGREE_INJURY].[All]" allUniqueName="[DimInjures].[DEGREE_INJURY].[All]" dimensionUniqueName="[DimInjures]" displayFolder="" count="2" memberValueDatatype="130" unbalanced="0"/>
    <cacheHierarchy uniqueName="[DimInjures].[UG_LOCATION]" caption="UG_LOCATION" attribute="1" defaultMemberUniqueName="[DimInjures].[UG_LOCATION].[All]" allUniqueName="[DimInjures].[UG_LOCATION].[All]" dimensionUniqueName="[DimInjures]" displayFolder="" count="0" memberValueDatatype="130" unbalanced="0"/>
    <cacheHierarchy uniqueName="[DimInjures].[UG_MINING_METHOD]" caption="UG_MINING_METHOD" attribute="1" defaultMemberUniqueName="[DimInjures].[UG_MINING_METHOD].[All]" allUniqueName="[DimInjures].[UG_MINING_METHOD].[All]" dimensionUniqueName="[DimInjures]" displayFolder="" count="0" memberValueDatatype="130" unbalanced="0"/>
    <cacheHierarchy uniqueName="[DimInjures].[CLASSIFICATION]" caption="CLASSIFICATION" attribute="1" defaultMemberUniqueName="[DimInjures].[CLASSIFICATION].[All]" allUniqueName="[DimInjures].[CLASSIFICATION].[All]" dimensionUniqueName="[DimInjures]" displayFolder="" count="0" memberValueDatatype="130" unbalanced="0"/>
    <cacheHierarchy uniqueName="[DimInjures].[ACCIDENT_TYPE]" caption="ACCIDENT_TYPE" attribute="1" defaultMemberUniqueName="[DimInjures].[ACCIDENT_TYPE].[All]" allUniqueName="[DimInjures].[ACCIDENT_TYPE].[All]" dimensionUniqueName="[DimInjures]" displayFolder="" count="0" memberValueDatatype="130" unbalanced="0"/>
    <cacheHierarchy uniqueName="[DimInjures].[OCCUPATION]" caption="OCCUPATION" attribute="1" defaultMemberUniqueName="[DimInjures].[OCCUPATION].[All]" allUniqueName="[DimInjures].[OCCUPATION].[All]" dimensionUniqueName="[DimInjures]" displayFolder="" count="0" memberValueDatatype="130" unbalanced="0"/>
    <cacheHierarchy uniqueName="[DimInjures].[ACTIVITY]" caption="ACTIVITY" attribute="1" defaultMemberUniqueName="[DimInjures].[ACTIVITY].[All]" allUniqueName="[DimInjures].[ACTIVITY].[All]" dimensionUniqueName="[DimInjures]" displayFolder="" count="0" memberValueDatatype="130" unbalanced="0"/>
    <cacheHierarchy uniqueName="[DimInjures].[INJURY_SOURCE]" caption="INJURY_SOURCE" attribute="1" defaultMemberUniqueName="[DimInjures].[INJURY_SOURCE].[All]" allUniqueName="[DimInjures].[INJURY_SOURCE].[All]" dimensionUniqueName="[DimInjures]" displayFolder="" count="0" memberValueDatatype="130" unbalanced="0"/>
    <cacheHierarchy uniqueName="[DimInjures].[NATURE_INJURY]" caption="NATURE_INJURY" attribute="1" defaultMemberUniqueName="[DimInjures].[NATURE_INJURY].[All]" allUniqueName="[DimInjures].[NATURE_INJURY].[All]" dimensionUniqueName="[DimInjures]" displayFolder="" count="0" memberValueDatatype="130" unbalanced="0"/>
    <cacheHierarchy uniqueName="[DimInjures].[INJ_BODY_PART]" caption="INJ_BODY_PART" attribute="1" defaultMemberUniqueName="[DimInjures].[INJ_BODY_PART].[All]" allUniqueName="[DimInjures].[INJ_BODY_PART].[All]" dimensionUniqueName="[DimInjures]" displayFolder="" count="0" memberValueDatatype="130" unbalanced="0"/>
    <cacheHierarchy uniqueName="[DimInjures].[DATE]" caption="DATE" attribute="1" time="1" defaultMemberUniqueName="[DimInjures].[DATE].[All]" allUniqueName="[DimInjures].[DATE].[All]" dimensionUniqueName="[DimInjures]" displayFolder="" count="0" memberValueDatatype="7" unbalanced="0"/>
    <cacheHierarchy uniqueName="[DimInjures].[DATE_YEAR]" caption="DATE_YEAR" attribute="1" defaultMemberUniqueName="[DimInjures].[DATE_YEAR].[All]" allUniqueName="[DimInjures].[DATE_YEAR].[All]" dimensionUniqueName="[DimInjures]" displayFolder="" count="0" memberValueDatatype="130" unbalanced="0"/>
    <cacheHierarchy uniqueName="[DimInjures].[Fiscal_Year]" caption="Fiscal_Year" attribute="1" defaultMemberUniqueName="[DimInjures].[Fiscal_Year].[All]" allUniqueName="[DimInjures].[Fiscal_Year].[All]" dimensionUniqueName="[DimInjures]" displayFolder="" count="0" memberValueDatatype="20" unbalanced="0"/>
    <cacheHierarchy uniqueName="[Mines].[MINE_ID]" caption="MINE_ID" attribute="1" defaultMemberUniqueName="[Mines].[MINE_ID].[All]" allUniqueName="[Mines].[MINE_ID].[All]" dimensionUniqueName="[Mines]" displayFolder="" count="0" memberValueDatatype="130" unbalanced="0"/>
    <cacheHierarchy uniqueName="[Mines].[CURRENT_MINE_NAME]" caption="CURRENT_MINE_NAME" attribute="1" defaultMemberUniqueName="[Mines].[CURRENT_MINE_NAME].[All]" allUniqueName="[Mines].[CURRENT_MINE_NAME].[All]" dimensionUniqueName="[Mines]" displayFolder="" count="0" memberValueDatatype="130" unbalanced="0"/>
    <cacheHierarchy uniqueName="[Mines].[COAL_METAL_IND]" caption="COAL_METAL_IND" attribute="1" defaultMemberUniqueName="[Mines].[COAL_METAL_IND].[All]" allUniqueName="[Mines].[COAL_METAL_IND].[All]" dimensionUniqueName="[Mines]" displayFolder="" count="0" memberValueDatatype="130" unbalanced="0"/>
    <cacheHierarchy uniqueName="[Mines].[CURRENT_MINE_TYPE]" caption="CURRENT_MINE_TYPE" attribute="1" defaultMemberUniqueName="[Mines].[CURRENT_MINE_TYPE].[All]" allUniqueName="[Mines].[CURRENT_MINE_TYPE].[All]" dimensionUniqueName="[Mines]" displayFolder="" count="0" memberValueDatatype="130" unbalanced="0"/>
    <cacheHierarchy uniqueName="[Mines].[CURRENT_MINE_STATUS]" caption="CURRENT_MINE_STATUS" attribute="1" defaultMemberUniqueName="[Mines].[CURRENT_MINE_STATUS].[All]" allUniqueName="[Mines].[CURRENT_MINE_STATUS].[All]" dimensionUniqueName="[Mines]" displayFolder="" count="0" memberValueDatatype="130" unbalanced="0"/>
    <cacheHierarchy uniqueName="[Mines].[STATE]" caption="STATE" attribute="1" defaultMemberUniqueName="[Mines].[STATE].[All]" allUniqueName="[Mines].[STATE].[All]" dimensionUniqueName="[Mines]" displayFolder="" count="0" memberValueDatatype="130" unbalanced="0"/>
    <cacheHierarchy uniqueName="[Mines].[COMPANY_TYPE]" caption="COMPANY_TYPE" attribute="1" defaultMemberUniqueName="[Mines].[COMPANY_TYPE].[All]" allUniqueName="[Mines].[COMPANY_TYPE].[All]" dimensionUniqueName="[Mines]" displayFolder="" count="0" memberValueDatatype="130" unbalanced="0"/>
    <cacheHierarchy uniqueName="[Mines].[PRIMARY_SIC]" caption="PRIMARY_SIC" attribute="1" defaultMemberUniqueName="[Mines].[PRIMARY_SIC].[All]" allUniqueName="[Mines].[PRIMARY_SIC].[All]" dimensionUniqueName="[Mines]" displayFolder="" count="0" memberValueDatatype="130" unbalanced="0"/>
    <cacheHierarchy uniqueName="[Mines].[PRIMARY_CANVASS]" caption="PRIMARY_CANVASS" attribute="1" defaultMemberUniqueName="[Mines].[PRIMARY_CANVASS].[All]" allUniqueName="[Mines].[PRIMARY_CANVASS].[All]" dimensionUniqueName="[Mines]" displayFolder="" count="2" memberValueDatatype="130" unbalanced="0">
      <fieldsUsage count="2">
        <fieldUsage x="-1"/>
        <fieldUsage x="1"/>
      </fieldsUsage>
    </cacheHierarchy>
    <cacheHierarchy uniqueName="[Mines].[NO_EMPLOYEES]" caption="NO_EMPLOYEES" attribute="1" defaultMemberUniqueName="[Mines].[NO_EMPLOYEES].[All]" allUniqueName="[Mines].[NO_EMPLOYEES].[All]" dimensionUniqueName="[Mines]" displayFolder="" count="0" memberValueDatatype="20" unbalanced="0"/>
    <cacheHierarchy uniqueName="[Mines].[LONGITUDE]" caption="LONGITUDE" attribute="1" defaultMemberUniqueName="[Mines].[LONGITUDE].[All]" allUniqueName="[Mines].[LONGITUDE].[All]" dimensionUniqueName="[Mines]" displayFolder="" count="0" memberValueDatatype="5" unbalanced="0"/>
    <cacheHierarchy uniqueName="[Mines].[LATITUDE]" caption="LATITUDE" attribute="1" defaultMemberUniqueName="[Mines].[LATITUDE].[All]" allUniqueName="[Mines].[LATITUDE].[All]" dimensionUniqueName="[Mines]" displayFolder="" count="0" memberValueDatatype="5" unbalanced="0"/>
    <cacheHierarchy uniqueName="[Number of employee hours  in millions].[Sector]" caption="Sector" attribute="1" defaultMemberUniqueName="[Number of employee hours  in millions].[Sector].[All]" allUniqueName="[Number of employee hours  in millions].[Sector].[All]" dimensionUniqueName="[Number of employee hours  in millions]" displayFolder="" count="0" memberValueDatatype="130" unbalanced="0"/>
    <cacheHierarchy uniqueName="[Number of employee hours  in millions].[Year_Fiscal]" caption="Year_Fiscal" attribute="1" defaultMemberUniqueName="[Number of employee hours  in millions].[Year_Fiscal].[All]" allUniqueName="[Number of employee hours  in millions].[Year_Fiscal].[All]" dimensionUniqueName="[Number of employee hours  in millions]" displayFolder="" count="0" memberValueDatatype="20" unbalanced="0"/>
    <cacheHierarchy uniqueName="[Number of employee hours  in millions].[Horas trabajadas(Mill.)]" caption="Horas trabajadas(Mill.)" attribute="1" defaultMemberUniqueName="[Number of employee hours  in millions].[Horas trabajadas(Mill.)].[All]" allUniqueName="[Number of employee hours  in millions].[Horas trabajadas(Mill.)].[All]" dimensionUniqueName="[Number of employee hours  in millions]" displayFolder="" count="0" memberValueDatatype="5" unbalanced="0"/>
    <cacheHierarchy uniqueName="[Number of employee hours  in millions].[Horas trabajadas]" caption="Horas trabajadas" attribute="1" defaultMemberUniqueName="[Number of employee hours  in millions].[Horas trabajadas].[All]" allUniqueName="[Number of employee hours  in millions].[Horas trabajadas].[All]" dimensionUniqueName="[Number of employee hours  in millions]" displayFolder="" count="0" memberValueDatatype="20" unbalanced="0"/>
    <cacheHierarchy uniqueName="[States].[States_ID]" caption="States_ID" attribute="1" defaultMemberUniqueName="[States].[States_ID].[All]" allUniqueName="[States].[States_ID].[All]" dimensionUniqueName="[States]" displayFolder="" count="0" memberValueDatatype="130" unbalanced="0"/>
    <cacheHierarchy uniqueName="[States].[STATES_NAME]" caption="STATES_NAME" attribute="1" defaultMemberUniqueName="[States].[STATES_NAME].[All]" allUniqueName="[States].[STATES_NAME].[All]" dimensionUniqueName="[States]" displayFolder="" count="0" memberValueDatatype="130" unbalanced="0"/>
    <cacheHierarchy uniqueName="[States].[STATES_AB]" caption="STATES_AB" attribute="1" defaultMemberUniqueName="[States].[STATES_AB].[All]" allUniqueName="[States].[STATES_AB].[All]" dimensionUniqueName="[States]" displayFolder="" count="0" memberValueDatatype="130" unbalanced="0"/>
    <cacheHierarchy uniqueName="[States].[STATES_CATEGORY]" caption="STATES_CATEGORY" attribute="1" defaultMemberUniqueName="[States].[STATES_CATEGORY].[All]" allUniqueName="[States].[STATES_CATEGORY].[All]" dimensionUniqueName="[States]" displayFolder="" count="0" memberValueDatatype="130" unbalanced="0"/>
    <cacheHierarchy uniqueName="[Tabla2].[Estados]" caption="Estados" attribute="1" defaultMemberUniqueName="[Tabla2].[Estados].[All]" allUniqueName="[Tabla2].[Estados].[All]" dimensionUniqueName="[Tabla2]" displayFolder="" count="0" memberValueDatatype="130" unbalanced="0"/>
    <cacheHierarchy uniqueName="[Tabla2].[Accidentes]" caption="Accidentes" attribute="1" defaultMemberUniqueName="[Tabla2].[Accidentes].[All]" allUniqueName="[Tabla2].[Accidentes].[All]" dimensionUniqueName="[Tabla2]" displayFolder="" count="0" memberValueDatatype="20" unbalanced="0"/>
    <cacheHierarchy uniqueName="[Accidents].[DATE (índice de meses)]" caption="DATE (índice de meses)" attribute="1" defaultMemberUniqueName="[Accidents].[DATE (índice de meses)].[All]" allUniqueName="[Accidents].[DATE (índice de meses)].[All]" dimensionUniqueName="[Accidents]" displayFolder="" count="0" memberValueDatatype="20" unbalanced="0" hidden="1"/>
    <cacheHierarchy uniqueName="[Measures].[Total de Acidentes]" caption="Total de Acidentes" measure="1" displayFolder="" measureGroup="Accidents" count="0"/>
    <cacheHierarchy uniqueName="[Measures].[Total fatality]" caption="Total fatality" measure="1" displayFolder="" measureGroup="DimInjures" count="0"/>
    <cacheHierarchy uniqueName="[Measures].[Días perdidos prom. por evento con lesión]" caption="Días perdidos prom. por evento con lesión" measure="1" displayFolder="" measureGroup="Accidents" count="0"/>
    <cacheHierarchy uniqueName="[Measures].[Total de Accidente]" caption="Total de Accidente" measure="1" displayFolder="" measureGroup="Accidents" count="0"/>
    <cacheHierarchy uniqueName="[Measures].[Promedio_Dias_Perdidos ]" caption="Promedio_Dias_Perdidos " measure="1" displayFolder="" measureGroup="Accidents" count="0"/>
    <cacheHierarchy uniqueName="[Measures].[__XL_Count Accidents]" caption="__XL_Count Accidents" measure="1" displayFolder="" measureGroup="Accidents" count="0" hidden="1"/>
    <cacheHierarchy uniqueName="[Measures].[__XL_Count Mines]" caption="__XL_Count Mines" measure="1" displayFolder="" measureGroup="Mines" count="0" hidden="1"/>
    <cacheHierarchy uniqueName="[Measures].[__XL_Count DimInjures]" caption="__XL_Count DimInjures" measure="1" displayFolder="" measureGroup="DimInjures" count="0" hidden="1"/>
    <cacheHierarchy uniqueName="[Measures].[__XL_Count States]" caption="__XL_Count States" measure="1" displayFolder="" measureGroup="States" count="0" hidden="1"/>
    <cacheHierarchy uniqueName="[Measures].[__XL_Count Calendar]" caption="__XL_Count Calendar" measure="1" displayFolder="" measureGroup="Calendar" count="0" hidden="1"/>
    <cacheHierarchy uniqueName="[Measures].[__XL_Count Number of employee hours  in millions]" caption="__XL_Count Number of employee hours  in millions" measure="1" displayFolder="" measureGroup="Number of employee hours  in millions" count="0" hidden="1"/>
    <cacheHierarchy uniqueName="[Measures].[__XL_Count AIR_FIR]" caption="__XL_Count AIR_FIR" measure="1" displayFolder="" measureGroup="AIR_FIR" count="0" hidden="1"/>
    <cacheHierarchy uniqueName="[Measures].[__XL_Count Tabla2]" caption="__XL_Count Tabla2" measure="1" displayFolder="" measureGroup="Tabla2" count="0" hidden="1"/>
    <cacheHierarchy uniqueName="[Measures].[__No measures defined]" caption="__No measures defined" measure="1" displayFolder="" count="0" hidden="1"/>
    <cacheHierarchy uniqueName="[Measures].[Recuento de MINE_ID]" caption="Recuento de MINE_ID" measure="1" displayFolder="" measureGroup="Acciden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DOCUMENT_NO]" caption="Recuento de DOCUMENT_NO" measure="1" displayFolder="" measureGroup="DimInjur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NO_EMPLOYEES]" caption="Suma de NO_EMPLOYEES" measure="1" displayFolder="" measureGroup="Mine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DAYS_LOST]" caption="Suma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DAYS_LOST]" caption="Promedio de DAYS_LOST" measure="1" displayFolder="" measureGroup="Accid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TOT_EXPER]" caption="Suma de TOT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MINE_EXPER]" caption="Suma de MINE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AYS_RESTRICT]" caption="Suma de DAYS_RESTRICT" measure="1" displayFolder="" measureGroup="Accid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JOB_EXPER]" caption="Suma de JOB_EXPER" measure="1" displayFolder="" measureGroup="Acciden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FISCAL_YEAR]" caption="Suma de FISCAL_YEAR" measure="1" displayFolder="" measureGroup="Acciden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DOCUMENT_NO 2]" caption="Recuento de DOCUMENT_NO 2" measure="1" displayFolder="" measureGroup="Accident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DOCUMENT_NO]" caption="Recuento distinto de DOCUMENT_NO" measure="1" displayFolder="" measureGroup="Accide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GREE_INJURY]" caption="Recuento de DEGREE_INJURY" measure="1" displayFolder="" measureGroup="DimInjur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Horas trabajadas]" caption="Recuento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]" caption="Suma de Horas trabajadas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(Mill.)]" caption="Suma de Horas trabajadas(Mill.)" measure="1" displayFolder="" measureGroup="Number of employee hours  in millions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AIR]" caption="Suma de AIR" measure="1" displayFolder="" measureGroup="AIR_FI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Accidentes]" caption="Suma de Accidentes" measure="1" displayFolder="" measureGroup="AIR_FI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FIR]" caption="Suma de FIR" measure="1" displayFolder="" measureGroup="AIR_FI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Accidentes 2]" caption="Suma de Accidentes 2" measure="1" displayFolder="" measureGroup="Tabla2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a de Año Fiscal]" caption="Suma de Año Fiscal" measure="1" displayFolder="" measureGroup="AIR_FI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Muertes]" caption="Suma de Muertes" measure="1" displayFolder="" measureGroup="AIR_FI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Horas Trabajadas 2]" caption="Suma de Horas Trabajadas 2" measure="1" displayFolder="" measureGroup="AIR_FI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UG_MINING_METHOD]" caption="Recuento de UG_MINING_METHOD" measure="1" displayFolder="" measureGroup="DimInjur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CURRENT_MINE_TYPE]" caption="Recuento de CURRENT_MINE_TYPE" measure="1" displayFolder="" measureGroup="Min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Fiscal_Year 2]" caption="Suma de Fiscal_Year 2" measure="1" displayFolder="" measureGroup="DimInjure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9">
    <dimension name="Accidents" uniqueName="[Accidents]" caption="Accidents"/>
    <dimension name="AIR_FIR" uniqueName="[AIR_FIR]" caption="AIR_FIR"/>
    <dimension name="Calendar" uniqueName="[Calendar]" caption="Calendar"/>
    <dimension name="DimInjures" uniqueName="[DimInjures]" caption="DimInjures"/>
    <dimension measure="1" name="Measures" uniqueName="[Measures]" caption="Measures"/>
    <dimension name="Mines" uniqueName="[Mines]" caption="Mines"/>
    <dimension name="Number of employee hours  in millions" uniqueName="[Number of employee hours  in millions]" caption="Number of employee hours  in millions"/>
    <dimension name="States" uniqueName="[States]" caption="States"/>
    <dimension name="Tabla2" uniqueName="[Tabla2]" caption="Tabla2"/>
  </dimensions>
  <measureGroups count="8">
    <measureGroup name="Accidents" caption="Accidents"/>
    <measureGroup name="AIR_FIR" caption="AIR_FIR"/>
    <measureGroup name="Calendar" caption="Calendar"/>
    <measureGroup name="DimInjures" caption="DimInjures"/>
    <measureGroup name="Mines" caption="Mines"/>
    <measureGroup name="Number of employee hours  in millions" caption="Number of employee hours  in millions"/>
    <measureGroup name="States" caption="States"/>
    <measureGroup name="Tabla2" caption="Tabla2"/>
  </measureGroups>
  <maps count="15">
    <map measureGroup="0" dimension="0"/>
    <map measureGroup="0" dimension="1"/>
    <map measureGroup="0" dimension="2"/>
    <map measureGroup="0" dimension="3"/>
    <map measureGroup="0" dimension="5"/>
    <map measureGroup="0" dimension="7"/>
    <map measureGroup="1" dimension="1"/>
    <map measureGroup="2" dimension="1"/>
    <map measureGroup="2" dimension="2"/>
    <map measureGroup="3" dimension="3"/>
    <map measureGroup="4" dimension="5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io valenzuela" refreshedDate="46164.051956134259" backgroundQuery="1" createdVersion="3" refreshedVersion="8" minRefreshableVersion="3" recordCount="0" supportSubquery="1" supportAdvancedDrill="1" xr:uid="{ED1DED1C-9D9E-4C37-9F11-661ED6B4854F}">
  <cacheSource type="external" connectionId="8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05">
    <cacheHierarchy uniqueName="[Accidents].[MINE_ID]" caption="MINE_ID" attribute="1" defaultMemberUniqueName="[Accidents].[MINE_ID].[All]" allUniqueName="[Accidents].[MINE_ID].[All]" dimensionUniqueName="[Accidents]" displayFolder="" count="0" memberValueDatatype="130" unbalanced="0"/>
    <cacheHierarchy uniqueName="[Accidents].[DOCUMENT_NO]" caption="DOCUMENT_NO" attribute="1" defaultMemberUniqueName="[Accidents].[DOCUMENT_NO].[All]" allUniqueName="[Accidents].[DOCUMENT_NO].[All]" dimensionUniqueName="[Accidents]" displayFolder="" count="0" memberValueDatatype="130" unbalanced="0"/>
    <cacheHierarchy uniqueName="[Accidents].[TOT_EXPER]" caption="TOT_EXPER" attribute="1" defaultMemberUniqueName="[Accidents].[TOT_EXPER].[All]" allUniqueName="[Accidents].[TOT_EXPER].[All]" dimensionUniqueName="[Accidents]" displayFolder="" count="0" memberValueDatatype="5" unbalanced="0"/>
    <cacheHierarchy uniqueName="[Accidents].[MINE_EXPER]" caption="MINE_EXPER" attribute="1" defaultMemberUniqueName="[Accidents].[MINE_EXPER].[All]" allUniqueName="[Accidents].[MINE_EXPER].[All]" dimensionUniqueName="[Accidents]" displayFolder="" count="0" memberValueDatatype="5" unbalanced="0"/>
    <cacheHierarchy uniqueName="[Accidents].[JOB_EXPER]" caption="JOB_EXPER" attribute="1" defaultMemberUniqueName="[Accidents].[JOB_EXPER].[All]" allUniqueName="[Accidents].[JOB_EXPER].[All]" dimensionUniqueName="[Accidents]" displayFolder="" count="0" memberValueDatatype="5" unbalanced="0"/>
    <cacheHierarchy uniqueName="[Accidents].[SCHEDULE_CHARGE]" caption="SCHEDULE_CHARGE" attribute="1" defaultMemberUniqueName="[Accidents].[SCHEDULE_CHARGE].[All]" allUniqueName="[Accidents].[SCHEDULE_CHARGE].[All]" dimensionUniqueName="[Accidents]" displayFolder="" count="0" memberValueDatatype="20" unbalanced="0"/>
    <cacheHierarchy uniqueName="[Accidents].[DAYS_RESTRICT]" caption="DAYS_RESTRICT" attribute="1" defaultMemberUniqueName="[Accidents].[DAYS_RESTRICT].[All]" allUniqueName="[Accidents].[DAYS_RESTRICT].[All]" dimensionUniqueName="[Accidents]" displayFolder="" count="0" memberValueDatatype="20" unbalanced="0"/>
    <cacheHierarchy uniqueName="[Accidents].[DAYS_LOST]" caption="DAYS_LOST" attribute="1" defaultMemberUniqueName="[Accidents].[DAYS_LOST].[All]" allUniqueName="[Accidents].[DAYS_LOST].[All]" dimensionUniqueName="[Accidents]" displayFolder="" count="0" memberValueDatatype="20" unbalanced="0"/>
    <cacheHierarchy uniqueName="[Accidents].[FISCAL_YEAR]" caption="FISCAL_YEAR" attribute="1" defaultMemberUniqueName="[Accidents].[FISCAL_YEAR].[All]" allUniqueName="[Accidents].[FISCAL_YEAR].[All]" dimensionUniqueName="[Accidents]" displayFolder="" count="0" memberValueDatatype="20" unbalanced="0"/>
    <cacheHierarchy uniqueName="[Accidents].[DATE]" caption="DATE" attribute="1" time="1" defaultMemberUniqueName="[Accidents].[DATE].[All]" allUniqueName="[Accidents].[DATE].[All]" dimensionUniqueName="[Accidents]" displayFolder="" count="0" memberValueDatatype="7" unbalanced="0"/>
    <cacheHierarchy uniqueName="[Accidents].[Experiencia]" caption="Experiencia" attribute="1" defaultMemberUniqueName="[Accidents].[Experiencia].[All]" allUniqueName="[Accidents].[Experiencia].[All]" dimensionUniqueName="[Accidents]" displayFolder="" count="0" memberValueDatatype="130" unbalanced="0"/>
    <cacheHierarchy uniqueName="[Accidents].[DATE (año)]" caption="DATE (año)" attribute="1" defaultMemberUniqueName="[Accidents].[DATE (año)].[All]" allUniqueName="[Accidents].[DATE (año)].[All]" dimensionUniqueName="[Accidents]" displayFolder="" count="0" memberValueDatatype="130" unbalanced="0"/>
    <cacheHierarchy uniqueName="[Accidents].[DATE (trimestre)]" caption="DATE (trimestre)" attribute="1" defaultMemberUniqueName="[Accidents].[DATE (trimestre)].[All]" allUniqueName="[Accidents].[DATE (trimestre)].[All]" dimensionUniqueName="[Accidents]" displayFolder="" count="0" memberValueDatatype="130" unbalanced="0"/>
    <cacheHierarchy uniqueName="[Accidents].[DATE (mes)]" caption="DATE (mes)" attribute="1" defaultMemberUniqueName="[Accidents].[DATE (mes)].[All]" allUniqueName="[Accidents].[DATE (mes)].[All]" dimensionUniqueName="[Accidents]" displayFolder="" count="0" memberValueDatatype="130" unbalanced="0"/>
    <cacheHierarchy uniqueName="[AIR_FIR].[Año Fiscal]" caption="Año Fiscal" attribute="1" defaultMemberUniqueName="[AIR_FIR].[Año Fiscal].[All]" allUniqueName="[AIR_FIR].[Año Fiscal].[All]" dimensionUniqueName="[AIR_FIR]" displayFolder="" count="2" memberValueDatatype="20" unbalanced="0"/>
    <cacheHierarchy uniqueName="[AIR_FIR].[Muertes]" caption="Muertes" attribute="1" defaultMemberUniqueName="[AIR_FIR].[Muertes].[All]" allUniqueName="[AIR_FIR].[Muertes].[All]" dimensionUniqueName="[AIR_FIR]" displayFolder="" count="0" memberValueDatatype="20" unbalanced="0"/>
    <cacheHierarchy uniqueName="[AIR_FIR].[Horas Trabajadas]" caption="Horas Trabajadas" attribute="1" defaultMemberUniqueName="[AIR_FIR].[Horas Trabajadas].[All]" allUniqueName="[AIR_FIR].[Horas Trabajadas].[All]" dimensionUniqueName="[AIR_FIR]" displayFolder="" count="0" memberValueDatatype="20" unbalanced="0"/>
    <cacheHierarchy uniqueName="[AIR_FIR].[FIR]" caption="FIR" attribute="1" defaultMemberUniqueName="[AIR_FIR].[FIR].[All]" allUniqueName="[AIR_FIR].[FIR].[All]" dimensionUniqueName="[AIR_FIR]" displayFolder="" count="0" memberValueDatatype="5" unbalanced="0"/>
    <cacheHierarchy uniqueName="[AIR_FIR].[Accidentes]" caption="Accidentes" attribute="1" defaultMemberUniqueName="[AIR_FIR].[Accidentes].[All]" allUniqueName="[AIR_FIR].[Accidentes].[All]" dimensionUniqueName="[AIR_FIR]" displayFolder="" count="0" memberValueDatatype="20" unbalanced="0"/>
    <cacheHierarchy uniqueName="[AIR_FIR].[AIR]" caption="AIR" attribute="1" defaultMemberUniqueName="[AIR_FIR].[AIR].[All]" allUniqueName="[AIR_FIR].[AIR].[All]" dimensionUniqueName="[AIR_FIR]" displayFolder="" count="0" memberValueDatatype="5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Year Fiscal]" caption="Year Fiscal" attribute="1" time="1" defaultMemberUniqueName="[Calendar].[Year Fiscal].[All]" allUniqueName="[Calendar].[Year Fiscal].[All]" dimensionUniqueName="[Calendar]" displayFolder="" count="0" memberValueDatatype="20" unbalanced="0"/>
    <cacheHierarchy uniqueName="[DimInjures].[DOCUMENT_NO]" caption="DOCUMENT_NO" attribute="1" defaultMemberUniqueName="[DimInjures].[DOCUMENT_NO].[All]" allUniqueName="[DimInjures].[DOCUMENT_NO].[All]" dimensionUniqueName="[DimInjures]" displayFolder="" count="0" memberValueDatatype="130" unbalanced="0"/>
    <cacheHierarchy uniqueName="[DimInjures].[SUBUNIT]" caption="SUBUNIT" attribute="1" defaultMemberUniqueName="[DimInjures].[SUBUNIT].[All]" allUniqueName="[DimInjures].[SUBUNIT].[All]" dimensionUniqueName="[DimInjures]" displayFolder="" count="0" memberValueDatatype="130" unbalanced="0"/>
    <cacheHierarchy uniqueName="[DimInjures].[DEGREE_INJURY]" caption="DEGREE_INJURY" attribute="1" defaultMemberUniqueName="[DimInjures].[DEGREE_INJURY].[All]" allUniqueName="[DimInjures].[DEGREE_INJURY].[All]" dimensionUniqueName="[DimInjures]" displayFolder="" count="2" memberValueDatatype="130" unbalanced="0"/>
    <cacheHierarchy uniqueName="[DimInjures].[UG_LOCATION]" caption="UG_LOCATION" attribute="1" defaultMemberUniqueName="[DimInjures].[UG_LOCATION].[All]" allUniqueName="[DimInjures].[UG_LOCATION].[All]" dimensionUniqueName="[DimInjures]" displayFolder="" count="0" memberValueDatatype="130" unbalanced="0"/>
    <cacheHierarchy uniqueName="[DimInjures].[UG_MINING_METHOD]" caption="UG_MINING_METHOD" attribute="1" defaultMemberUniqueName="[DimInjures].[UG_MINING_METHOD].[All]" allUniqueName="[DimInjures].[UG_MINING_METHOD].[All]" dimensionUniqueName="[DimInjures]" displayFolder="" count="0" memberValueDatatype="130" unbalanced="0"/>
    <cacheHierarchy uniqueName="[DimInjures].[CLASSIFICATION]" caption="CLASSIFICATION" attribute="1" defaultMemberUniqueName="[DimInjures].[CLASSIFICATION].[All]" allUniqueName="[DimInjures].[CLASSIFICATION].[All]" dimensionUniqueName="[DimInjures]" displayFolder="" count="0" memberValueDatatype="130" unbalanced="0"/>
    <cacheHierarchy uniqueName="[DimInjures].[ACCIDENT_TYPE]" caption="ACCIDENT_TYPE" attribute="1" defaultMemberUniqueName="[DimInjures].[ACCIDENT_TYPE].[All]" allUniqueName="[DimInjures].[ACCIDENT_TYPE].[All]" dimensionUniqueName="[DimInjures]" displayFolder="" count="0" memberValueDatatype="130" unbalanced="0"/>
    <cacheHierarchy uniqueName="[DimInjures].[OCCUPATION]" caption="OCCUPATION" attribute="1" defaultMemberUniqueName="[DimInjures].[OCCUPATION].[All]" allUniqueName="[DimInjures].[OCCUPATION].[All]" dimensionUniqueName="[DimInjures]" displayFolder="" count="0" memberValueDatatype="130" unbalanced="0"/>
    <cacheHierarchy uniqueName="[DimInjures].[ACTIVITY]" caption="ACTIVITY" attribute="1" defaultMemberUniqueName="[DimInjures].[ACTIVITY].[All]" allUniqueName="[DimInjures].[ACTIVITY].[All]" dimensionUniqueName="[DimInjures]" displayFolder="" count="0" memberValueDatatype="130" unbalanced="0"/>
    <cacheHierarchy uniqueName="[DimInjures].[INJURY_SOURCE]" caption="INJURY_SOURCE" attribute="1" defaultMemberUniqueName="[DimInjures].[INJURY_SOURCE].[All]" allUniqueName="[DimInjures].[INJURY_SOURCE].[All]" dimensionUniqueName="[DimInjures]" displayFolder="" count="0" memberValueDatatype="130" unbalanced="0"/>
    <cacheHierarchy uniqueName="[DimInjures].[NATURE_INJURY]" caption="NATURE_INJURY" attribute="1" defaultMemberUniqueName="[DimInjures].[NATURE_INJURY].[All]" allUniqueName="[DimInjures].[NATURE_INJURY].[All]" dimensionUniqueName="[DimInjures]" displayFolder="" count="0" memberValueDatatype="130" unbalanced="0"/>
    <cacheHierarchy uniqueName="[DimInjures].[INJ_BODY_PART]" caption="INJ_BODY_PART" attribute="1" defaultMemberUniqueName="[DimInjures].[INJ_BODY_PART].[All]" allUniqueName="[DimInjures].[INJ_BODY_PART].[All]" dimensionUniqueName="[DimInjures]" displayFolder="" count="0" memberValueDatatype="130" unbalanced="0"/>
    <cacheHierarchy uniqueName="[DimInjures].[DATE]" caption="DATE" attribute="1" time="1" defaultMemberUniqueName="[DimInjures].[DATE].[All]" allUniqueName="[DimInjures].[DATE].[All]" dimensionUniqueName="[DimInjures]" displayFolder="" count="0" memberValueDatatype="7" unbalanced="0"/>
    <cacheHierarchy uniqueName="[DimInjures].[DATE_YEAR]" caption="DATE_YEAR" attribute="1" defaultMemberUniqueName="[DimInjures].[DATE_YEAR].[All]" allUniqueName="[DimInjures].[DATE_YEAR].[All]" dimensionUniqueName="[DimInjures]" displayFolder="" count="0" memberValueDatatype="130" unbalanced="0"/>
    <cacheHierarchy uniqueName="[DimInjures].[Fiscal_Year]" caption="Fiscal_Year" attribute="1" defaultMemberUniqueName="[DimInjures].[Fiscal_Year].[All]" allUniqueName="[DimInjures].[Fiscal_Year].[All]" dimensionUniqueName="[DimInjures]" displayFolder="" count="0" memberValueDatatype="20" unbalanced="0"/>
    <cacheHierarchy uniqueName="[Mines].[MINE_ID]" caption="MINE_ID" attribute="1" defaultMemberUniqueName="[Mines].[MINE_ID].[All]" allUniqueName="[Mines].[MINE_ID].[All]" dimensionUniqueName="[Mines]" displayFolder="" count="0" memberValueDatatype="130" unbalanced="0"/>
    <cacheHierarchy uniqueName="[Mines].[CURRENT_MINE_NAME]" caption="CURRENT_MINE_NAME" attribute="1" defaultMemberUniqueName="[Mines].[CURRENT_MINE_NAME].[All]" allUniqueName="[Mines].[CURRENT_MINE_NAME].[All]" dimensionUniqueName="[Mines]" displayFolder="" count="0" memberValueDatatype="130" unbalanced="0"/>
    <cacheHierarchy uniqueName="[Mines].[COAL_METAL_IND]" caption="COAL_METAL_IND" attribute="1" defaultMemberUniqueName="[Mines].[COAL_METAL_IND].[All]" allUniqueName="[Mines].[COAL_METAL_IND].[All]" dimensionUniqueName="[Mines]" displayFolder="" count="0" memberValueDatatype="130" unbalanced="0"/>
    <cacheHierarchy uniqueName="[Mines].[CURRENT_MINE_TYPE]" caption="CURRENT_MINE_TYPE" attribute="1" defaultMemberUniqueName="[Mines].[CURRENT_MINE_TYPE].[All]" allUniqueName="[Mines].[CURRENT_MINE_TYPE].[All]" dimensionUniqueName="[Mines]" displayFolder="" count="0" memberValueDatatype="130" unbalanced="0"/>
    <cacheHierarchy uniqueName="[Mines].[CURRENT_MINE_STATUS]" caption="CURRENT_MINE_STATUS" attribute="1" defaultMemberUniqueName="[Mines].[CURRENT_MINE_STATUS].[All]" allUniqueName="[Mines].[CURRENT_MINE_STATUS].[All]" dimensionUniqueName="[Mines]" displayFolder="" count="0" memberValueDatatype="130" unbalanced="0"/>
    <cacheHierarchy uniqueName="[Mines].[STATE]" caption="STATE" attribute="1" defaultMemberUniqueName="[Mines].[STATE].[All]" allUniqueName="[Mines].[STATE].[All]" dimensionUniqueName="[Mines]" displayFolder="" count="0" memberValueDatatype="130" unbalanced="0"/>
    <cacheHierarchy uniqueName="[Mines].[COMPANY_TYPE]" caption="COMPANY_TYPE" attribute="1" defaultMemberUniqueName="[Mines].[COMPANY_TYPE].[All]" allUniqueName="[Mines].[COMPANY_TYPE].[All]" dimensionUniqueName="[Mines]" displayFolder="" count="0" memberValueDatatype="130" unbalanced="0"/>
    <cacheHierarchy uniqueName="[Mines].[PRIMARY_SIC]" caption="PRIMARY_SIC" attribute="1" defaultMemberUniqueName="[Mines].[PRIMARY_SIC].[All]" allUniqueName="[Mines].[PRIMARY_SIC].[All]" dimensionUniqueName="[Mines]" displayFolder="" count="0" memberValueDatatype="130" unbalanced="0"/>
    <cacheHierarchy uniqueName="[Mines].[PRIMARY_CANVASS]" caption="PRIMARY_CANVASS" attribute="1" defaultMemberUniqueName="[Mines].[PRIMARY_CANVASS].[All]" allUniqueName="[Mines].[PRIMARY_CANVASS].[All]" dimensionUniqueName="[Mines]" displayFolder="" count="0" memberValueDatatype="130" unbalanced="0"/>
    <cacheHierarchy uniqueName="[Mines].[NO_EMPLOYEES]" caption="NO_EMPLOYEES" attribute="1" defaultMemberUniqueName="[Mines].[NO_EMPLOYEES].[All]" allUniqueName="[Mines].[NO_EMPLOYEES].[All]" dimensionUniqueName="[Mines]" displayFolder="" count="0" memberValueDatatype="20" unbalanced="0"/>
    <cacheHierarchy uniqueName="[Mines].[LONGITUDE]" caption="LONGITUDE" attribute="1" defaultMemberUniqueName="[Mines].[LONGITUDE].[All]" allUniqueName="[Mines].[LONGITUDE].[All]" dimensionUniqueName="[Mines]" displayFolder="" count="0" memberValueDatatype="5" unbalanced="0"/>
    <cacheHierarchy uniqueName="[Mines].[LATITUDE]" caption="LATITUDE" attribute="1" defaultMemberUniqueName="[Mines].[LATITUDE].[All]" allUniqueName="[Mines].[LATITUDE].[All]" dimensionUniqueName="[Mines]" displayFolder="" count="0" memberValueDatatype="5" unbalanced="0"/>
    <cacheHierarchy uniqueName="[Number of employee hours  in millions].[Sector]" caption="Sector" attribute="1" defaultMemberUniqueName="[Number of employee hours  in millions].[Sector].[All]" allUniqueName="[Number of employee hours  in millions].[Sector].[All]" dimensionUniqueName="[Number of employee hours  in millions]" displayFolder="" count="0" memberValueDatatype="130" unbalanced="0"/>
    <cacheHierarchy uniqueName="[Number of employee hours  in millions].[Year_Fiscal]" caption="Year_Fiscal" attribute="1" defaultMemberUniqueName="[Number of employee hours  in millions].[Year_Fiscal].[All]" allUniqueName="[Number of employee hours  in millions].[Year_Fiscal].[All]" dimensionUniqueName="[Number of employee hours  in millions]" displayFolder="" count="0" memberValueDatatype="20" unbalanced="0"/>
    <cacheHierarchy uniqueName="[Number of employee hours  in millions].[Horas trabajadas(Mill.)]" caption="Horas trabajadas(Mill.)" attribute="1" defaultMemberUniqueName="[Number of employee hours  in millions].[Horas trabajadas(Mill.)].[All]" allUniqueName="[Number of employee hours  in millions].[Horas trabajadas(Mill.)].[All]" dimensionUniqueName="[Number of employee hours  in millions]" displayFolder="" count="0" memberValueDatatype="5" unbalanced="0"/>
    <cacheHierarchy uniqueName="[Number of employee hours  in millions].[Horas trabajadas]" caption="Horas trabajadas" attribute="1" defaultMemberUniqueName="[Number of employee hours  in millions].[Horas trabajadas].[All]" allUniqueName="[Number of employee hours  in millions].[Horas trabajadas].[All]" dimensionUniqueName="[Number of employee hours  in millions]" displayFolder="" count="0" memberValueDatatype="20" unbalanced="0"/>
    <cacheHierarchy uniqueName="[States].[States_ID]" caption="States_ID" attribute="1" defaultMemberUniqueName="[States].[States_ID].[All]" allUniqueName="[States].[States_ID].[All]" dimensionUniqueName="[States]" displayFolder="" count="0" memberValueDatatype="130" unbalanced="0"/>
    <cacheHierarchy uniqueName="[States].[STATES_NAME]" caption="STATES_NAME" attribute="1" defaultMemberUniqueName="[States].[STATES_NAME].[All]" allUniqueName="[States].[STATES_NAME].[All]" dimensionUniqueName="[States]" displayFolder="" count="2" memberValueDatatype="130" unbalanced="0"/>
    <cacheHierarchy uniqueName="[States].[STATES_AB]" caption="STATES_AB" attribute="1" defaultMemberUniqueName="[States].[STATES_AB].[All]" allUniqueName="[States].[STATES_AB].[All]" dimensionUniqueName="[States]" displayFolder="" count="0" memberValueDatatype="130" unbalanced="0"/>
    <cacheHierarchy uniqueName="[States].[STATES_CATEGORY]" caption="STATES_CATEGORY" attribute="1" defaultMemberUniqueName="[States].[STATES_CATEGORY].[All]" allUniqueName="[States].[STATES_CATEGORY].[All]" dimensionUniqueName="[States]" displayFolder="" count="0" memberValueDatatype="130" unbalanced="0"/>
    <cacheHierarchy uniqueName="[Tabla2].[Estados]" caption="Estados" attribute="1" defaultMemberUniqueName="[Tabla2].[Estados].[All]" allUniqueName="[Tabla2].[Estados].[All]" dimensionUniqueName="[Tabla2]" displayFolder="" count="0" memberValueDatatype="130" unbalanced="0"/>
    <cacheHierarchy uniqueName="[Tabla2].[Accidentes]" caption="Accidentes" attribute="1" defaultMemberUniqueName="[Tabla2].[Accidentes].[All]" allUniqueName="[Tabla2].[Accidentes].[All]" dimensionUniqueName="[Tabla2]" displayFolder="" count="0" memberValueDatatype="20" unbalanced="0"/>
    <cacheHierarchy uniqueName="[Accidents].[DATE (índice de meses)]" caption="DATE (índice de meses)" attribute="1" defaultMemberUniqueName="[Accidents].[DATE (índice de meses)].[All]" allUniqueName="[Accidents].[DATE (índice de meses)].[All]" dimensionUniqueName="[Accidents]" displayFolder="" count="0" memberValueDatatype="20" unbalanced="0" hidden="1"/>
    <cacheHierarchy uniqueName="[Measures].[Recuento de MINE_ID]" caption="Recuento de MINE_ID" measure="1" displayFolder="" measureGroup="Accident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DOCUMENT_NO]" caption="Recuento de DOCUMENT_NO" measure="1" displayFolder="" measureGroup="DimInjure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NO_EMPLOYEES]" caption="Suma de NO_EMPLOYEES" measure="1" displayFolder="" measureGroup="Mine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DAYS_LOST]" caption="Suma de DAYS_LOST" measure="1" displayFolder="" measureGroup="Accident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DAYS_LOST]" caption="Promedio de DAYS_LOST" measure="1" displayFolder="" measureGroup="Accident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TOT_EXPER]" caption="Suma de TOT_EXPER" measure="1" displayFolder="" measureGroup="Accident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MINE_EXPER]" caption="Suma de MINE_EXPER" measure="1" displayFolder="" measureGroup="Accident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AYS_RESTRICT]" caption="Suma de DAYS_RESTRICT" measure="1" displayFolder="" measureGroup="Accident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JOB_EXPER]" caption="Suma de JOB_EXPER" measure="1" displayFolder="" measureGroup="Accident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FISCAL_YEAR]" caption="Suma de FISCAL_YEAR" measure="1" displayFolder="" measureGroup="Accident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DOCUMENT_NO 2]" caption="Recuento de DOCUMENT_NO 2" measure="1" displayFolder="" measureGroup="Accident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DOCUMENT_NO]" caption="Recuento distinto de DOCUMENT_NO" measure="1" displayFolder="" measureGroup="Accident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GREE_INJURY]" caption="Recuento de DEGREE_INJURY" measure="1" displayFolder="" measureGroup="DimInjure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Horas trabajadas]" caption="Recuento de Horas trabajadas" measure="1" displayFolder="" measureGroup="Number of employee hours  in millions" count="0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]" caption="Suma de Horas trabajadas" measure="1" displayFolder="" measureGroup="Number of employee hours  in millions" count="0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(Mill.)]" caption="Suma de Horas trabajadas(Mill.)" measure="1" displayFolder="" measureGroup="Number of employee hours  in millions" count="0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AIR]" caption="Suma de AIR" measure="1" displayFolder="" measureGroup="AIR_FIR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Accidentes]" caption="Suma de Accidentes" measure="1" displayFolder="" measureGroup="AIR_FIR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FIR]" caption="Suma de FIR" measure="1" displayFolder="" measureGroup="AIR_FIR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Accidentes 2]" caption="Suma de Accidentes 2" measure="1" displayFolder="" measureGroup="Tabla2" count="0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a de Año Fiscal]" caption="Suma de Año Fiscal" measure="1" displayFolder="" measureGroup="AIR_FIR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Muertes]" caption="Suma de Muertes" measure="1" displayFolder="" measureGroup="AIR_FIR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Horas Trabajadas 2]" caption="Suma de Horas Trabajadas 2" measure="1" displayFolder="" measureGroup="AIR_FIR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UG_MINING_METHOD]" caption="Recuento de UG_MINING_METHOD" measure="1" displayFolder="" measureGroup="DimInjur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CURRENT_MINE_TYPE]" caption="Recuento de CURRENT_MINE_TYPE" measure="1" displayFolder="" measureGroup="Mines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Total de Acidentes]" caption="Total de Acidentes" measure="1" displayFolder="" measureGroup="Accidents" count="0"/>
    <cacheHierarchy uniqueName="[Measures].[Total fatality]" caption="Total fatality" measure="1" displayFolder="" measureGroup="DimInjures" count="0"/>
    <cacheHierarchy uniqueName="[Measures].[Días perdidos prom. por evento con lesión]" caption="Días perdidos prom. por evento con lesión" measure="1" displayFolder="" measureGroup="Accidents" count="0"/>
    <cacheHierarchy uniqueName="[Measures].[Total de Accidente]" caption="Total de Accidente" measure="1" displayFolder="" measureGroup="Accidents" count="0"/>
    <cacheHierarchy uniqueName="[Measures].[__XL_Count Accidents]" caption="__XL_Count Accidents" measure="1" displayFolder="" measureGroup="Accidents" count="0" hidden="1"/>
    <cacheHierarchy uniqueName="[Measures].[__XL_Count Mines]" caption="__XL_Count Mines" measure="1" displayFolder="" measureGroup="Mines" count="0" hidden="1"/>
    <cacheHierarchy uniqueName="[Measures].[__XL_Count DimInjures]" caption="__XL_Count DimInjures" measure="1" displayFolder="" measureGroup="DimInjures" count="0" hidden="1"/>
    <cacheHierarchy uniqueName="[Measures].[__XL_Count States]" caption="__XL_Count States" measure="1" displayFolder="" measureGroup="States" count="0" hidden="1"/>
    <cacheHierarchy uniqueName="[Measures].[__XL_Count Calendar]" caption="__XL_Count Calendar" measure="1" displayFolder="" measureGroup="Calendar" count="0" hidden="1"/>
    <cacheHierarchy uniqueName="[Measures].[__XL_Count Number of employee hours  in millions]" caption="__XL_Count Number of employee hours  in millions" measure="1" displayFolder="" measureGroup="Number of employee hours  in millions" count="0" hidden="1"/>
    <cacheHierarchy uniqueName="[Measures].[__XL_Count AIR_FIR]" caption="__XL_Count AIR_FIR" measure="1" displayFolder="" measureGroup="AIR_FIR" count="0" hidden="1"/>
    <cacheHierarchy uniqueName="[Measures].[__XL_Count Tabla2]" caption="__XL_Count Tabla2" measure="1" displayFolder="" measureGroup="Tabla2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352289192"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io valenzuela" refreshedDate="46164.051960300923" backgroundQuery="1" createdVersion="3" refreshedVersion="8" minRefreshableVersion="3" recordCount="0" supportSubquery="1" supportAdvancedDrill="1" xr:uid="{3987271B-223A-498C-AD78-807DEEF983E8}">
  <cacheSource type="external" connectionId="8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05">
    <cacheHierarchy uniqueName="[Accidents].[MINE_ID]" caption="MINE_ID" attribute="1" defaultMemberUniqueName="[Accidents].[MINE_ID].[All]" allUniqueName="[Accidents].[MINE_ID].[All]" dimensionUniqueName="[Accidents]" displayFolder="" count="0" memberValueDatatype="130" unbalanced="0"/>
    <cacheHierarchy uniqueName="[Accidents].[DOCUMENT_NO]" caption="DOCUMENT_NO" attribute="1" defaultMemberUniqueName="[Accidents].[DOCUMENT_NO].[All]" allUniqueName="[Accidents].[DOCUMENT_NO].[All]" dimensionUniqueName="[Accidents]" displayFolder="" count="0" memberValueDatatype="130" unbalanced="0"/>
    <cacheHierarchy uniqueName="[Accidents].[TOT_EXPER]" caption="TOT_EXPER" attribute="1" defaultMemberUniqueName="[Accidents].[TOT_EXPER].[All]" allUniqueName="[Accidents].[TOT_EXPER].[All]" dimensionUniqueName="[Accidents]" displayFolder="" count="0" memberValueDatatype="5" unbalanced="0"/>
    <cacheHierarchy uniqueName="[Accidents].[MINE_EXPER]" caption="MINE_EXPER" attribute="1" defaultMemberUniqueName="[Accidents].[MINE_EXPER].[All]" allUniqueName="[Accidents].[MINE_EXPER].[All]" dimensionUniqueName="[Accidents]" displayFolder="" count="0" memberValueDatatype="5" unbalanced="0"/>
    <cacheHierarchy uniqueName="[Accidents].[JOB_EXPER]" caption="JOB_EXPER" attribute="1" defaultMemberUniqueName="[Accidents].[JOB_EXPER].[All]" allUniqueName="[Accidents].[JOB_EXPER].[All]" dimensionUniqueName="[Accidents]" displayFolder="" count="0" memberValueDatatype="5" unbalanced="0"/>
    <cacheHierarchy uniqueName="[Accidents].[SCHEDULE_CHARGE]" caption="SCHEDULE_CHARGE" attribute="1" defaultMemberUniqueName="[Accidents].[SCHEDULE_CHARGE].[All]" allUniqueName="[Accidents].[SCHEDULE_CHARGE].[All]" dimensionUniqueName="[Accidents]" displayFolder="" count="0" memberValueDatatype="20" unbalanced="0"/>
    <cacheHierarchy uniqueName="[Accidents].[DAYS_RESTRICT]" caption="DAYS_RESTRICT" attribute="1" defaultMemberUniqueName="[Accidents].[DAYS_RESTRICT].[All]" allUniqueName="[Accidents].[DAYS_RESTRICT].[All]" dimensionUniqueName="[Accidents]" displayFolder="" count="0" memberValueDatatype="20" unbalanced="0"/>
    <cacheHierarchy uniqueName="[Accidents].[DAYS_LOST]" caption="DAYS_LOST" attribute="1" defaultMemberUniqueName="[Accidents].[DAYS_LOST].[All]" allUniqueName="[Accidents].[DAYS_LOST].[All]" dimensionUniqueName="[Accidents]" displayFolder="" count="0" memberValueDatatype="20" unbalanced="0"/>
    <cacheHierarchy uniqueName="[Accidents].[FISCAL_YEAR]" caption="FISCAL_YEAR" attribute="1" defaultMemberUniqueName="[Accidents].[FISCAL_YEAR].[All]" allUniqueName="[Accidents].[FISCAL_YEAR].[All]" dimensionUniqueName="[Accidents]" displayFolder="" count="0" memberValueDatatype="20" unbalanced="0"/>
    <cacheHierarchy uniqueName="[Accidents].[DATE]" caption="DATE" attribute="1" time="1" defaultMemberUniqueName="[Accidents].[DATE].[All]" allUniqueName="[Accidents].[DATE].[All]" dimensionUniqueName="[Accidents]" displayFolder="" count="0" memberValueDatatype="7" unbalanced="0"/>
    <cacheHierarchy uniqueName="[Accidents].[Experiencia]" caption="Experiencia" attribute="1" defaultMemberUniqueName="[Accidents].[Experiencia].[All]" allUniqueName="[Accidents].[Experiencia].[All]" dimensionUniqueName="[Accidents]" displayFolder="" count="0" memberValueDatatype="130" unbalanced="0"/>
    <cacheHierarchy uniqueName="[Accidents].[DATE (año)]" caption="DATE (año)" attribute="1" defaultMemberUniqueName="[Accidents].[DATE (año)].[All]" allUniqueName="[Accidents].[DATE (año)].[All]" dimensionUniqueName="[Accidents]" displayFolder="" count="0" memberValueDatatype="130" unbalanced="0"/>
    <cacheHierarchy uniqueName="[Accidents].[DATE (trimestre)]" caption="DATE (trimestre)" attribute="1" defaultMemberUniqueName="[Accidents].[DATE (trimestre)].[All]" allUniqueName="[Accidents].[DATE (trimestre)].[All]" dimensionUniqueName="[Accidents]" displayFolder="" count="0" memberValueDatatype="130" unbalanced="0"/>
    <cacheHierarchy uniqueName="[Accidents].[DATE (mes)]" caption="DATE (mes)" attribute="1" defaultMemberUniqueName="[Accidents].[DATE (mes)].[All]" allUniqueName="[Accidents].[DATE (mes)].[All]" dimensionUniqueName="[Accidents]" displayFolder="" count="0" memberValueDatatype="130" unbalanced="0"/>
    <cacheHierarchy uniqueName="[AIR_FIR].[Año Fiscal]" caption="Año Fiscal" attribute="1" defaultMemberUniqueName="[AIR_FIR].[Año Fiscal].[All]" allUniqueName="[AIR_FIR].[Año Fiscal].[All]" dimensionUniqueName="[AIR_FIR]" displayFolder="" count="2" memberValueDatatype="20" unbalanced="0"/>
    <cacheHierarchy uniqueName="[AIR_FIR].[Muertes]" caption="Muertes" attribute="1" defaultMemberUniqueName="[AIR_FIR].[Muertes].[All]" allUniqueName="[AIR_FIR].[Muertes].[All]" dimensionUniqueName="[AIR_FIR]" displayFolder="" count="0" memberValueDatatype="20" unbalanced="0"/>
    <cacheHierarchy uniqueName="[AIR_FIR].[Horas Trabajadas]" caption="Horas Trabajadas" attribute="1" defaultMemberUniqueName="[AIR_FIR].[Horas Trabajadas].[All]" allUniqueName="[AIR_FIR].[Horas Trabajadas].[All]" dimensionUniqueName="[AIR_FIR]" displayFolder="" count="0" memberValueDatatype="20" unbalanced="0"/>
    <cacheHierarchy uniqueName="[AIR_FIR].[FIR]" caption="FIR" attribute="1" defaultMemberUniqueName="[AIR_FIR].[FIR].[All]" allUniqueName="[AIR_FIR].[FIR].[All]" dimensionUniqueName="[AIR_FIR]" displayFolder="" count="0" memberValueDatatype="5" unbalanced="0"/>
    <cacheHierarchy uniqueName="[AIR_FIR].[Accidentes]" caption="Accidentes" attribute="1" defaultMemberUniqueName="[AIR_FIR].[Accidentes].[All]" allUniqueName="[AIR_FIR].[Accidentes].[All]" dimensionUniqueName="[AIR_FIR]" displayFolder="" count="0" memberValueDatatype="20" unbalanced="0"/>
    <cacheHierarchy uniqueName="[AIR_FIR].[AIR]" caption="AIR" attribute="1" defaultMemberUniqueName="[AIR_FIR].[AIR].[All]" allUniqueName="[AIR_FIR].[AIR].[All]" dimensionUniqueName="[AIR_FIR]" displayFolder="" count="0" memberValueDatatype="5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Year Fiscal]" caption="Year Fiscal" attribute="1" time="1" defaultMemberUniqueName="[Calendar].[Year Fiscal].[All]" allUniqueName="[Calendar].[Year Fiscal].[All]" dimensionUniqueName="[Calendar]" displayFolder="" count="0" memberValueDatatype="20" unbalanced="0"/>
    <cacheHierarchy uniqueName="[DimInjures].[DOCUMENT_NO]" caption="DOCUMENT_NO" attribute="1" defaultMemberUniqueName="[DimInjures].[DOCUMENT_NO].[All]" allUniqueName="[DimInjures].[DOCUMENT_NO].[All]" dimensionUniqueName="[DimInjures]" displayFolder="" count="0" memberValueDatatype="130" unbalanced="0"/>
    <cacheHierarchy uniqueName="[DimInjures].[SUBUNIT]" caption="SUBUNIT" attribute="1" defaultMemberUniqueName="[DimInjures].[SUBUNIT].[All]" allUniqueName="[DimInjures].[SUBUNIT].[All]" dimensionUniqueName="[DimInjures]" displayFolder="" count="0" memberValueDatatype="130" unbalanced="0"/>
    <cacheHierarchy uniqueName="[DimInjures].[DEGREE_INJURY]" caption="DEGREE_INJURY" attribute="1" defaultMemberUniqueName="[DimInjures].[DEGREE_INJURY].[All]" allUniqueName="[DimInjures].[DEGREE_INJURY].[All]" dimensionUniqueName="[DimInjures]" displayFolder="" count="0" memberValueDatatype="130" unbalanced="0"/>
    <cacheHierarchy uniqueName="[DimInjures].[UG_LOCATION]" caption="UG_LOCATION" attribute="1" defaultMemberUniqueName="[DimInjures].[UG_LOCATION].[All]" allUniqueName="[DimInjures].[UG_LOCATION].[All]" dimensionUniqueName="[DimInjures]" displayFolder="" count="0" memberValueDatatype="130" unbalanced="0"/>
    <cacheHierarchy uniqueName="[DimInjures].[UG_MINING_METHOD]" caption="UG_MINING_METHOD" attribute="1" defaultMemberUniqueName="[DimInjures].[UG_MINING_METHOD].[All]" allUniqueName="[DimInjures].[UG_MINING_METHOD].[All]" dimensionUniqueName="[DimInjures]" displayFolder="" count="0" memberValueDatatype="130" unbalanced="0"/>
    <cacheHierarchy uniqueName="[DimInjures].[CLASSIFICATION]" caption="CLASSIFICATION" attribute="1" defaultMemberUniqueName="[DimInjures].[CLASSIFICATION].[All]" allUniqueName="[DimInjures].[CLASSIFICATION].[All]" dimensionUniqueName="[DimInjures]" displayFolder="" count="0" memberValueDatatype="130" unbalanced="0"/>
    <cacheHierarchy uniqueName="[DimInjures].[ACCIDENT_TYPE]" caption="ACCIDENT_TYPE" attribute="1" defaultMemberUniqueName="[DimInjures].[ACCIDENT_TYPE].[All]" allUniqueName="[DimInjures].[ACCIDENT_TYPE].[All]" dimensionUniqueName="[DimInjures]" displayFolder="" count="0" memberValueDatatype="130" unbalanced="0"/>
    <cacheHierarchy uniqueName="[DimInjures].[OCCUPATION]" caption="OCCUPATION" attribute="1" defaultMemberUniqueName="[DimInjures].[OCCUPATION].[All]" allUniqueName="[DimInjures].[OCCUPATION].[All]" dimensionUniqueName="[DimInjures]" displayFolder="" count="0" memberValueDatatype="130" unbalanced="0"/>
    <cacheHierarchy uniqueName="[DimInjures].[ACTIVITY]" caption="ACTIVITY" attribute="1" defaultMemberUniqueName="[DimInjures].[ACTIVITY].[All]" allUniqueName="[DimInjures].[ACTIVITY].[All]" dimensionUniqueName="[DimInjures]" displayFolder="" count="0" memberValueDatatype="130" unbalanced="0"/>
    <cacheHierarchy uniqueName="[DimInjures].[INJURY_SOURCE]" caption="INJURY_SOURCE" attribute="1" defaultMemberUniqueName="[DimInjures].[INJURY_SOURCE].[All]" allUniqueName="[DimInjures].[INJURY_SOURCE].[All]" dimensionUniqueName="[DimInjures]" displayFolder="" count="0" memberValueDatatype="130" unbalanced="0"/>
    <cacheHierarchy uniqueName="[DimInjures].[NATURE_INJURY]" caption="NATURE_INJURY" attribute="1" defaultMemberUniqueName="[DimInjures].[NATURE_INJURY].[All]" allUniqueName="[DimInjures].[NATURE_INJURY].[All]" dimensionUniqueName="[DimInjures]" displayFolder="" count="0" memberValueDatatype="130" unbalanced="0"/>
    <cacheHierarchy uniqueName="[DimInjures].[INJ_BODY_PART]" caption="INJ_BODY_PART" attribute="1" defaultMemberUniqueName="[DimInjures].[INJ_BODY_PART].[All]" allUniqueName="[DimInjures].[INJ_BODY_PART].[All]" dimensionUniqueName="[DimInjures]" displayFolder="" count="0" memberValueDatatype="130" unbalanced="0"/>
    <cacheHierarchy uniqueName="[DimInjures].[DATE]" caption="DATE" attribute="1" time="1" defaultMemberUniqueName="[DimInjures].[DATE].[All]" allUniqueName="[DimInjures].[DATE].[All]" dimensionUniqueName="[DimInjures]" displayFolder="" count="0" memberValueDatatype="7" unbalanced="0"/>
    <cacheHierarchy uniqueName="[DimInjures].[DATE_YEAR]" caption="DATE_YEAR" attribute="1" defaultMemberUniqueName="[DimInjures].[DATE_YEAR].[All]" allUniqueName="[DimInjures].[DATE_YEAR].[All]" dimensionUniqueName="[DimInjures]" displayFolder="" count="0" memberValueDatatype="130" unbalanced="0"/>
    <cacheHierarchy uniqueName="[DimInjures].[Fiscal_Year]" caption="Fiscal_Year" attribute="1" defaultMemberUniqueName="[DimInjures].[Fiscal_Year].[All]" allUniqueName="[DimInjures].[Fiscal_Year].[All]" dimensionUniqueName="[DimInjures]" displayFolder="" count="0" memberValueDatatype="20" unbalanced="0"/>
    <cacheHierarchy uniqueName="[Mines].[MINE_ID]" caption="MINE_ID" attribute="1" defaultMemberUniqueName="[Mines].[MINE_ID].[All]" allUniqueName="[Mines].[MINE_ID].[All]" dimensionUniqueName="[Mines]" displayFolder="" count="0" memberValueDatatype="130" unbalanced="0"/>
    <cacheHierarchy uniqueName="[Mines].[CURRENT_MINE_NAME]" caption="CURRENT_MINE_NAME" attribute="1" defaultMemberUniqueName="[Mines].[CURRENT_MINE_NAME].[All]" allUniqueName="[Mines].[CURRENT_MINE_NAME].[All]" dimensionUniqueName="[Mines]" displayFolder="" count="0" memberValueDatatype="130" unbalanced="0"/>
    <cacheHierarchy uniqueName="[Mines].[COAL_METAL_IND]" caption="COAL_METAL_IND" attribute="1" defaultMemberUniqueName="[Mines].[COAL_METAL_IND].[All]" allUniqueName="[Mines].[COAL_METAL_IND].[All]" dimensionUniqueName="[Mines]" displayFolder="" count="0" memberValueDatatype="130" unbalanced="0"/>
    <cacheHierarchy uniqueName="[Mines].[CURRENT_MINE_TYPE]" caption="CURRENT_MINE_TYPE" attribute="1" defaultMemberUniqueName="[Mines].[CURRENT_MINE_TYPE].[All]" allUniqueName="[Mines].[CURRENT_MINE_TYPE].[All]" dimensionUniqueName="[Mines]" displayFolder="" count="0" memberValueDatatype="130" unbalanced="0"/>
    <cacheHierarchy uniqueName="[Mines].[CURRENT_MINE_STATUS]" caption="CURRENT_MINE_STATUS" attribute="1" defaultMemberUniqueName="[Mines].[CURRENT_MINE_STATUS].[All]" allUniqueName="[Mines].[CURRENT_MINE_STATUS].[All]" dimensionUniqueName="[Mines]" displayFolder="" count="0" memberValueDatatype="130" unbalanced="0"/>
    <cacheHierarchy uniqueName="[Mines].[STATE]" caption="STATE" attribute="1" defaultMemberUniqueName="[Mines].[STATE].[All]" allUniqueName="[Mines].[STATE].[All]" dimensionUniqueName="[Mines]" displayFolder="" count="0" memberValueDatatype="130" unbalanced="0"/>
    <cacheHierarchy uniqueName="[Mines].[COMPANY_TYPE]" caption="COMPANY_TYPE" attribute="1" defaultMemberUniqueName="[Mines].[COMPANY_TYPE].[All]" allUniqueName="[Mines].[COMPANY_TYPE].[All]" dimensionUniqueName="[Mines]" displayFolder="" count="0" memberValueDatatype="130" unbalanced="0"/>
    <cacheHierarchy uniqueName="[Mines].[PRIMARY_SIC]" caption="PRIMARY_SIC" attribute="1" defaultMemberUniqueName="[Mines].[PRIMARY_SIC].[All]" allUniqueName="[Mines].[PRIMARY_SIC].[All]" dimensionUniqueName="[Mines]" displayFolder="" count="0" memberValueDatatype="130" unbalanced="0"/>
    <cacheHierarchy uniqueName="[Mines].[PRIMARY_CANVASS]" caption="PRIMARY_CANVASS" attribute="1" defaultMemberUniqueName="[Mines].[PRIMARY_CANVASS].[All]" allUniqueName="[Mines].[PRIMARY_CANVASS].[All]" dimensionUniqueName="[Mines]" displayFolder="" count="0" memberValueDatatype="130" unbalanced="0"/>
    <cacheHierarchy uniqueName="[Mines].[NO_EMPLOYEES]" caption="NO_EMPLOYEES" attribute="1" defaultMemberUniqueName="[Mines].[NO_EMPLOYEES].[All]" allUniqueName="[Mines].[NO_EMPLOYEES].[All]" dimensionUniqueName="[Mines]" displayFolder="" count="0" memberValueDatatype="20" unbalanced="0"/>
    <cacheHierarchy uniqueName="[Mines].[LONGITUDE]" caption="LONGITUDE" attribute="1" defaultMemberUniqueName="[Mines].[LONGITUDE].[All]" allUniqueName="[Mines].[LONGITUDE].[All]" dimensionUniqueName="[Mines]" displayFolder="" count="0" memberValueDatatype="5" unbalanced="0"/>
    <cacheHierarchy uniqueName="[Mines].[LATITUDE]" caption="LATITUDE" attribute="1" defaultMemberUniqueName="[Mines].[LATITUDE].[All]" allUniqueName="[Mines].[LATITUDE].[All]" dimensionUniqueName="[Mines]" displayFolder="" count="0" memberValueDatatype="5" unbalanced="0"/>
    <cacheHierarchy uniqueName="[Number of employee hours  in millions].[Sector]" caption="Sector" attribute="1" defaultMemberUniqueName="[Number of employee hours  in millions].[Sector].[All]" allUniqueName="[Number of employee hours  in millions].[Sector].[All]" dimensionUniqueName="[Number of employee hours  in millions]" displayFolder="" count="0" memberValueDatatype="130" unbalanced="0"/>
    <cacheHierarchy uniqueName="[Number of employee hours  in millions].[Year_Fiscal]" caption="Year_Fiscal" attribute="1" defaultMemberUniqueName="[Number of employee hours  in millions].[Year_Fiscal].[All]" allUniqueName="[Number of employee hours  in millions].[Year_Fiscal].[All]" dimensionUniqueName="[Number of employee hours  in millions]" displayFolder="" count="0" memberValueDatatype="20" unbalanced="0"/>
    <cacheHierarchy uniqueName="[Number of employee hours  in millions].[Horas trabajadas(Mill.)]" caption="Horas trabajadas(Mill.)" attribute="1" defaultMemberUniqueName="[Number of employee hours  in millions].[Horas trabajadas(Mill.)].[All]" allUniqueName="[Number of employee hours  in millions].[Horas trabajadas(Mill.)].[All]" dimensionUniqueName="[Number of employee hours  in millions]" displayFolder="" count="0" memberValueDatatype="5" unbalanced="0"/>
    <cacheHierarchy uniqueName="[Number of employee hours  in millions].[Horas trabajadas]" caption="Horas trabajadas" attribute="1" defaultMemberUniqueName="[Number of employee hours  in millions].[Horas trabajadas].[All]" allUniqueName="[Number of employee hours  in millions].[Horas trabajadas].[All]" dimensionUniqueName="[Number of employee hours  in millions]" displayFolder="" count="0" memberValueDatatype="20" unbalanced="0"/>
    <cacheHierarchy uniqueName="[States].[States_ID]" caption="States_ID" attribute="1" defaultMemberUniqueName="[States].[States_ID].[All]" allUniqueName="[States].[States_ID].[All]" dimensionUniqueName="[States]" displayFolder="" count="0" memberValueDatatype="130" unbalanced="0"/>
    <cacheHierarchy uniqueName="[States].[STATES_NAME]" caption="STATES_NAME" attribute="1" defaultMemberUniqueName="[States].[STATES_NAME].[All]" allUniqueName="[States].[STATES_NAME].[All]" dimensionUniqueName="[States]" displayFolder="" count="0" memberValueDatatype="130" unbalanced="0"/>
    <cacheHierarchy uniqueName="[States].[STATES_AB]" caption="STATES_AB" attribute="1" defaultMemberUniqueName="[States].[STATES_AB].[All]" allUniqueName="[States].[STATES_AB].[All]" dimensionUniqueName="[States]" displayFolder="" count="0" memberValueDatatype="130" unbalanced="0"/>
    <cacheHierarchy uniqueName="[States].[STATES_CATEGORY]" caption="STATES_CATEGORY" attribute="1" defaultMemberUniqueName="[States].[STATES_CATEGORY].[All]" allUniqueName="[States].[STATES_CATEGORY].[All]" dimensionUniqueName="[States]" displayFolder="" count="0" memberValueDatatype="130" unbalanced="0"/>
    <cacheHierarchy uniqueName="[Tabla2].[Estados]" caption="Estados" attribute="1" defaultMemberUniqueName="[Tabla2].[Estados].[All]" allUniqueName="[Tabla2].[Estados].[All]" dimensionUniqueName="[Tabla2]" displayFolder="" count="0" memberValueDatatype="130" unbalanced="0"/>
    <cacheHierarchy uniqueName="[Tabla2].[Accidentes]" caption="Accidentes" attribute="1" defaultMemberUniqueName="[Tabla2].[Accidentes].[All]" allUniqueName="[Tabla2].[Accidentes].[All]" dimensionUniqueName="[Tabla2]" displayFolder="" count="0" memberValueDatatype="20" unbalanced="0"/>
    <cacheHierarchy uniqueName="[Accidents].[DATE (índice de meses)]" caption="DATE (índice de meses)" attribute="1" defaultMemberUniqueName="[Accidents].[DATE (índice de meses)].[All]" allUniqueName="[Accidents].[DATE (índice de meses)].[All]" dimensionUniqueName="[Accidents]" displayFolder="" count="0" memberValueDatatype="20" unbalanced="0" hidden="1"/>
    <cacheHierarchy uniqueName="[Measures].[Recuento de MINE_ID]" caption="Recuento de MINE_ID" measure="1" displayFolder="" measureGroup="Accident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DOCUMENT_NO]" caption="Recuento de DOCUMENT_NO" measure="1" displayFolder="" measureGroup="DimInjure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NO_EMPLOYEES]" caption="Suma de NO_EMPLOYEES" measure="1" displayFolder="" measureGroup="Mine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DAYS_LOST]" caption="Suma de DAYS_LOST" measure="1" displayFolder="" measureGroup="Accident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DAYS_LOST]" caption="Promedio de DAYS_LOST" measure="1" displayFolder="" measureGroup="Accident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TOT_EXPER]" caption="Suma de TOT_EXPER" measure="1" displayFolder="" measureGroup="Accident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MINE_EXPER]" caption="Suma de MINE_EXPER" measure="1" displayFolder="" measureGroup="Accident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AYS_RESTRICT]" caption="Suma de DAYS_RESTRICT" measure="1" displayFolder="" measureGroup="Accident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JOB_EXPER]" caption="Suma de JOB_EXPER" measure="1" displayFolder="" measureGroup="Accident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FISCAL_YEAR]" caption="Suma de FISCAL_YEAR" measure="1" displayFolder="" measureGroup="Accident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DOCUMENT_NO 2]" caption="Recuento de DOCUMENT_NO 2" measure="1" displayFolder="" measureGroup="Accident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DOCUMENT_NO]" caption="Recuento distinto de DOCUMENT_NO" measure="1" displayFolder="" measureGroup="Accident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GREE_INJURY]" caption="Recuento de DEGREE_INJURY" measure="1" displayFolder="" measureGroup="DimInjure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Horas trabajadas]" caption="Recuento de Horas trabajadas" measure="1" displayFolder="" measureGroup="Number of employee hours  in millions" count="0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]" caption="Suma de Horas trabajadas" measure="1" displayFolder="" measureGroup="Number of employee hours  in millions" count="0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(Mill.)]" caption="Suma de Horas trabajadas(Mill.)" measure="1" displayFolder="" measureGroup="Number of employee hours  in millions" count="0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AIR]" caption="Suma de AIR" measure="1" displayFolder="" measureGroup="AIR_FIR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Accidentes]" caption="Suma de Accidentes" measure="1" displayFolder="" measureGroup="AIR_FIR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FIR]" caption="Suma de FIR" measure="1" displayFolder="" measureGroup="AIR_FIR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Accidentes 2]" caption="Suma de Accidentes 2" measure="1" displayFolder="" measureGroup="Tabla2" count="0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a de Año Fiscal]" caption="Suma de Año Fiscal" measure="1" displayFolder="" measureGroup="AIR_FIR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Muertes]" caption="Suma de Muertes" measure="1" displayFolder="" measureGroup="AIR_FIR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Horas Trabajadas 2]" caption="Suma de Horas Trabajadas 2" measure="1" displayFolder="" measureGroup="AIR_FIR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UG_MINING_METHOD]" caption="Recuento de UG_MINING_METHOD" measure="1" displayFolder="" measureGroup="DimInjur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CURRENT_MINE_TYPE]" caption="Recuento de CURRENT_MINE_TYPE" measure="1" displayFolder="" measureGroup="Mines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Total de Acidentes]" caption="Total de Acidentes" measure="1" displayFolder="" measureGroup="Accidents" count="0"/>
    <cacheHierarchy uniqueName="[Measures].[Total fatality]" caption="Total fatality" measure="1" displayFolder="" measureGroup="DimInjures" count="0"/>
    <cacheHierarchy uniqueName="[Measures].[Días perdidos prom. por evento con lesión]" caption="Días perdidos prom. por evento con lesión" measure="1" displayFolder="" measureGroup="Accidents" count="0"/>
    <cacheHierarchy uniqueName="[Measures].[Total de Accidente]" caption="Total de Accidente" measure="1" displayFolder="" measureGroup="Accidents" count="0"/>
    <cacheHierarchy uniqueName="[Measures].[__XL_Count Accidents]" caption="__XL_Count Accidents" measure="1" displayFolder="" measureGroup="Accidents" count="0" hidden="1"/>
    <cacheHierarchy uniqueName="[Measures].[__XL_Count Mines]" caption="__XL_Count Mines" measure="1" displayFolder="" measureGroup="Mines" count="0" hidden="1"/>
    <cacheHierarchy uniqueName="[Measures].[__XL_Count DimInjures]" caption="__XL_Count DimInjures" measure="1" displayFolder="" measureGroup="DimInjures" count="0" hidden="1"/>
    <cacheHierarchy uniqueName="[Measures].[__XL_Count States]" caption="__XL_Count States" measure="1" displayFolder="" measureGroup="States" count="0" hidden="1"/>
    <cacheHierarchy uniqueName="[Measures].[__XL_Count Calendar]" caption="__XL_Count Calendar" measure="1" displayFolder="" measureGroup="Calendar" count="0" hidden="1"/>
    <cacheHierarchy uniqueName="[Measures].[__XL_Count Number of employee hours  in millions]" caption="__XL_Count Number of employee hours  in millions" measure="1" displayFolder="" measureGroup="Number of employee hours  in millions" count="0" hidden="1"/>
    <cacheHierarchy uniqueName="[Measures].[__XL_Count AIR_FIR]" caption="__XL_Count AIR_FIR" measure="1" displayFolder="" measureGroup="AIR_FIR" count="0" hidden="1"/>
    <cacheHierarchy uniqueName="[Measures].[__XL_Count Tabla2]" caption="__XL_Count Tabla2" measure="1" displayFolder="" measureGroup="Tabla2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723274327" supportSubqueryNonVisual="1" supportSubqueryCalcMem="1" supportAddCalcMems="1"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io valenzuela" refreshedDate="46164.05196365741" backgroundQuery="1" createdVersion="3" refreshedVersion="8" minRefreshableVersion="3" recordCount="0" supportSubquery="1" supportAdvancedDrill="1" xr:uid="{EA7D5808-0B46-4918-85B0-E1C9D2459AFD}">
  <cacheSource type="external" connectionId="8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05">
    <cacheHierarchy uniqueName="[Accidents].[MINE_ID]" caption="MINE_ID" attribute="1" defaultMemberUniqueName="[Accidents].[MINE_ID].[All]" allUniqueName="[Accidents].[MINE_ID].[All]" dimensionUniqueName="[Accidents]" displayFolder="" count="0" memberValueDatatype="130" unbalanced="0"/>
    <cacheHierarchy uniqueName="[Accidents].[DOCUMENT_NO]" caption="DOCUMENT_NO" attribute="1" defaultMemberUniqueName="[Accidents].[DOCUMENT_NO].[All]" allUniqueName="[Accidents].[DOCUMENT_NO].[All]" dimensionUniqueName="[Accidents]" displayFolder="" count="0" memberValueDatatype="130" unbalanced="0"/>
    <cacheHierarchy uniqueName="[Accidents].[TOT_EXPER]" caption="TOT_EXPER" attribute="1" defaultMemberUniqueName="[Accidents].[TOT_EXPER].[All]" allUniqueName="[Accidents].[TOT_EXPER].[All]" dimensionUniqueName="[Accidents]" displayFolder="" count="0" memberValueDatatype="5" unbalanced="0"/>
    <cacheHierarchy uniqueName="[Accidents].[MINE_EXPER]" caption="MINE_EXPER" attribute="1" defaultMemberUniqueName="[Accidents].[MINE_EXPER].[All]" allUniqueName="[Accidents].[MINE_EXPER].[All]" dimensionUniqueName="[Accidents]" displayFolder="" count="0" memberValueDatatype="5" unbalanced="0"/>
    <cacheHierarchy uniqueName="[Accidents].[JOB_EXPER]" caption="JOB_EXPER" attribute="1" defaultMemberUniqueName="[Accidents].[JOB_EXPER].[All]" allUniqueName="[Accidents].[JOB_EXPER].[All]" dimensionUniqueName="[Accidents]" displayFolder="" count="0" memberValueDatatype="5" unbalanced="0"/>
    <cacheHierarchy uniqueName="[Accidents].[SCHEDULE_CHARGE]" caption="SCHEDULE_CHARGE" attribute="1" defaultMemberUniqueName="[Accidents].[SCHEDULE_CHARGE].[All]" allUniqueName="[Accidents].[SCHEDULE_CHARGE].[All]" dimensionUniqueName="[Accidents]" displayFolder="" count="0" memberValueDatatype="20" unbalanced="0"/>
    <cacheHierarchy uniqueName="[Accidents].[DAYS_RESTRICT]" caption="DAYS_RESTRICT" attribute="1" defaultMemberUniqueName="[Accidents].[DAYS_RESTRICT].[All]" allUniqueName="[Accidents].[DAYS_RESTRICT].[All]" dimensionUniqueName="[Accidents]" displayFolder="" count="0" memberValueDatatype="20" unbalanced="0"/>
    <cacheHierarchy uniqueName="[Accidents].[DAYS_LOST]" caption="DAYS_LOST" attribute="1" defaultMemberUniqueName="[Accidents].[DAYS_LOST].[All]" allUniqueName="[Accidents].[DAYS_LOST].[All]" dimensionUniqueName="[Accidents]" displayFolder="" count="0" memberValueDatatype="20" unbalanced="0"/>
    <cacheHierarchy uniqueName="[Accidents].[FISCAL_YEAR]" caption="FISCAL_YEAR" attribute="1" defaultMemberUniqueName="[Accidents].[FISCAL_YEAR].[All]" allUniqueName="[Accidents].[FISCAL_YEAR].[All]" dimensionUniqueName="[Accidents]" displayFolder="" count="0" memberValueDatatype="20" unbalanced="0"/>
    <cacheHierarchy uniqueName="[Accidents].[DATE]" caption="DATE" attribute="1" time="1" defaultMemberUniqueName="[Accidents].[DATE].[All]" allUniqueName="[Accidents].[DATE].[All]" dimensionUniqueName="[Accidents]" displayFolder="" count="0" memberValueDatatype="7" unbalanced="0"/>
    <cacheHierarchy uniqueName="[Accidents].[Experiencia]" caption="Experiencia" attribute="1" defaultMemberUniqueName="[Accidents].[Experiencia].[All]" allUniqueName="[Accidents].[Experiencia].[All]" dimensionUniqueName="[Accidents]" displayFolder="" count="0" memberValueDatatype="130" unbalanced="0"/>
    <cacheHierarchy uniqueName="[Accidents].[DATE (año)]" caption="DATE (año)" attribute="1" defaultMemberUniqueName="[Accidents].[DATE (año)].[All]" allUniqueName="[Accidents].[DATE (año)].[All]" dimensionUniqueName="[Accidents]" displayFolder="" count="0" memberValueDatatype="130" unbalanced="0"/>
    <cacheHierarchy uniqueName="[Accidents].[DATE (trimestre)]" caption="DATE (trimestre)" attribute="1" defaultMemberUniqueName="[Accidents].[DATE (trimestre)].[All]" allUniqueName="[Accidents].[DATE (trimestre)].[All]" dimensionUniqueName="[Accidents]" displayFolder="" count="0" memberValueDatatype="130" unbalanced="0"/>
    <cacheHierarchy uniqueName="[Accidents].[DATE (mes)]" caption="DATE (mes)" attribute="1" defaultMemberUniqueName="[Accidents].[DATE (mes)].[All]" allUniqueName="[Accidents].[DATE (mes)].[All]" dimensionUniqueName="[Accidents]" displayFolder="" count="0" memberValueDatatype="130" unbalanced="0"/>
    <cacheHierarchy uniqueName="[AIR_FIR].[Año Fiscal]" caption="Año Fiscal" attribute="1" defaultMemberUniqueName="[AIR_FIR].[Año Fiscal].[All]" allUniqueName="[AIR_FIR].[Año Fiscal].[All]" dimensionUniqueName="[AIR_FIR]" displayFolder="" count="2" memberValueDatatype="20" unbalanced="0"/>
    <cacheHierarchy uniqueName="[AIR_FIR].[Muertes]" caption="Muertes" attribute="1" defaultMemberUniqueName="[AIR_FIR].[Muertes].[All]" allUniqueName="[AIR_FIR].[Muertes].[All]" dimensionUniqueName="[AIR_FIR]" displayFolder="" count="0" memberValueDatatype="20" unbalanced="0"/>
    <cacheHierarchy uniqueName="[AIR_FIR].[Horas Trabajadas]" caption="Horas Trabajadas" attribute="1" defaultMemberUniqueName="[AIR_FIR].[Horas Trabajadas].[All]" allUniqueName="[AIR_FIR].[Horas Trabajadas].[All]" dimensionUniqueName="[AIR_FIR]" displayFolder="" count="0" memberValueDatatype="20" unbalanced="0"/>
    <cacheHierarchy uniqueName="[AIR_FIR].[FIR]" caption="FIR" attribute="1" defaultMemberUniqueName="[AIR_FIR].[FIR].[All]" allUniqueName="[AIR_FIR].[FIR].[All]" dimensionUniqueName="[AIR_FIR]" displayFolder="" count="0" memberValueDatatype="5" unbalanced="0"/>
    <cacheHierarchy uniqueName="[AIR_FIR].[Accidentes]" caption="Accidentes" attribute="1" defaultMemberUniqueName="[AIR_FIR].[Accidentes].[All]" allUniqueName="[AIR_FIR].[Accidentes].[All]" dimensionUniqueName="[AIR_FIR]" displayFolder="" count="0" memberValueDatatype="20" unbalanced="0"/>
    <cacheHierarchy uniqueName="[AIR_FIR].[AIR]" caption="AIR" attribute="1" defaultMemberUniqueName="[AIR_FIR].[AIR].[All]" allUniqueName="[AIR_FIR].[AIR].[All]" dimensionUniqueName="[AIR_FIR]" displayFolder="" count="0" memberValueDatatype="5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Year Fiscal]" caption="Year Fiscal" attribute="1" time="1" defaultMemberUniqueName="[Calendar].[Year Fiscal].[All]" allUniqueName="[Calendar].[Year Fiscal].[All]" dimensionUniqueName="[Calendar]" displayFolder="" count="0" memberValueDatatype="20" unbalanced="0"/>
    <cacheHierarchy uniqueName="[DimInjures].[DOCUMENT_NO]" caption="DOCUMENT_NO" attribute="1" defaultMemberUniqueName="[DimInjures].[DOCUMENT_NO].[All]" allUniqueName="[DimInjures].[DOCUMENT_NO].[All]" dimensionUniqueName="[DimInjures]" displayFolder="" count="0" memberValueDatatype="130" unbalanced="0"/>
    <cacheHierarchy uniqueName="[DimInjures].[SUBUNIT]" caption="SUBUNIT" attribute="1" defaultMemberUniqueName="[DimInjures].[SUBUNIT].[All]" allUniqueName="[DimInjures].[SUBUNIT].[All]" dimensionUniqueName="[DimInjures]" displayFolder="" count="0" memberValueDatatype="130" unbalanced="0"/>
    <cacheHierarchy uniqueName="[DimInjures].[DEGREE_INJURY]" caption="DEGREE_INJURY" attribute="1" defaultMemberUniqueName="[DimInjures].[DEGREE_INJURY].[All]" allUniqueName="[DimInjures].[DEGREE_INJURY].[All]" dimensionUniqueName="[DimInjures]" displayFolder="" count="0" memberValueDatatype="130" unbalanced="0"/>
    <cacheHierarchy uniqueName="[DimInjures].[UG_LOCATION]" caption="UG_LOCATION" attribute="1" defaultMemberUniqueName="[DimInjures].[UG_LOCATION].[All]" allUniqueName="[DimInjures].[UG_LOCATION].[All]" dimensionUniqueName="[DimInjures]" displayFolder="" count="0" memberValueDatatype="130" unbalanced="0"/>
    <cacheHierarchy uniqueName="[DimInjures].[UG_MINING_METHOD]" caption="UG_MINING_METHOD" attribute="1" defaultMemberUniqueName="[DimInjures].[UG_MINING_METHOD].[All]" allUniqueName="[DimInjures].[UG_MINING_METHOD].[All]" dimensionUniqueName="[DimInjures]" displayFolder="" count="0" memberValueDatatype="130" unbalanced="0"/>
    <cacheHierarchy uniqueName="[DimInjures].[CLASSIFICATION]" caption="CLASSIFICATION" attribute="1" defaultMemberUniqueName="[DimInjures].[CLASSIFICATION].[All]" allUniqueName="[DimInjures].[CLASSIFICATION].[All]" dimensionUniqueName="[DimInjures]" displayFolder="" count="0" memberValueDatatype="130" unbalanced="0"/>
    <cacheHierarchy uniqueName="[DimInjures].[ACCIDENT_TYPE]" caption="ACCIDENT_TYPE" attribute="1" defaultMemberUniqueName="[DimInjures].[ACCIDENT_TYPE].[All]" allUniqueName="[DimInjures].[ACCIDENT_TYPE].[All]" dimensionUniqueName="[DimInjures]" displayFolder="" count="0" memberValueDatatype="130" unbalanced="0"/>
    <cacheHierarchy uniqueName="[DimInjures].[OCCUPATION]" caption="OCCUPATION" attribute="1" defaultMemberUniqueName="[DimInjures].[OCCUPATION].[All]" allUniqueName="[DimInjures].[OCCUPATION].[All]" dimensionUniqueName="[DimInjures]" displayFolder="" count="0" memberValueDatatype="130" unbalanced="0"/>
    <cacheHierarchy uniqueName="[DimInjures].[ACTIVITY]" caption="ACTIVITY" attribute="1" defaultMemberUniqueName="[DimInjures].[ACTIVITY].[All]" allUniqueName="[DimInjures].[ACTIVITY].[All]" dimensionUniqueName="[DimInjures]" displayFolder="" count="0" memberValueDatatype="130" unbalanced="0"/>
    <cacheHierarchy uniqueName="[DimInjures].[INJURY_SOURCE]" caption="INJURY_SOURCE" attribute="1" defaultMemberUniqueName="[DimInjures].[INJURY_SOURCE].[All]" allUniqueName="[DimInjures].[INJURY_SOURCE].[All]" dimensionUniqueName="[DimInjures]" displayFolder="" count="0" memberValueDatatype="130" unbalanced="0"/>
    <cacheHierarchy uniqueName="[DimInjures].[NATURE_INJURY]" caption="NATURE_INJURY" attribute="1" defaultMemberUniqueName="[DimInjures].[NATURE_INJURY].[All]" allUniqueName="[DimInjures].[NATURE_INJURY].[All]" dimensionUniqueName="[DimInjures]" displayFolder="" count="0" memberValueDatatype="130" unbalanced="0"/>
    <cacheHierarchy uniqueName="[DimInjures].[INJ_BODY_PART]" caption="INJ_BODY_PART" attribute="1" defaultMemberUniqueName="[DimInjures].[INJ_BODY_PART].[All]" allUniqueName="[DimInjures].[INJ_BODY_PART].[All]" dimensionUniqueName="[DimInjures]" displayFolder="" count="0" memberValueDatatype="130" unbalanced="0"/>
    <cacheHierarchy uniqueName="[DimInjures].[DATE]" caption="DATE" attribute="1" time="1" defaultMemberUniqueName="[DimInjures].[DATE].[All]" allUniqueName="[DimInjures].[DATE].[All]" dimensionUniqueName="[DimInjures]" displayFolder="" count="0" memberValueDatatype="7" unbalanced="0"/>
    <cacheHierarchy uniqueName="[DimInjures].[DATE_YEAR]" caption="DATE_YEAR" attribute="1" defaultMemberUniqueName="[DimInjures].[DATE_YEAR].[All]" allUniqueName="[DimInjures].[DATE_YEAR].[All]" dimensionUniqueName="[DimInjures]" displayFolder="" count="0" memberValueDatatype="130" unbalanced="0"/>
    <cacheHierarchy uniqueName="[DimInjures].[Fiscal_Year]" caption="Fiscal_Year" attribute="1" defaultMemberUniqueName="[DimInjures].[Fiscal_Year].[All]" allUniqueName="[DimInjures].[Fiscal_Year].[All]" dimensionUniqueName="[DimInjures]" displayFolder="" count="0" memberValueDatatype="20" unbalanced="0"/>
    <cacheHierarchy uniqueName="[Mines].[MINE_ID]" caption="MINE_ID" attribute="1" defaultMemberUniqueName="[Mines].[MINE_ID].[All]" allUniqueName="[Mines].[MINE_ID].[All]" dimensionUniqueName="[Mines]" displayFolder="" count="0" memberValueDatatype="130" unbalanced="0"/>
    <cacheHierarchy uniqueName="[Mines].[CURRENT_MINE_NAME]" caption="CURRENT_MINE_NAME" attribute="1" defaultMemberUniqueName="[Mines].[CURRENT_MINE_NAME].[All]" allUniqueName="[Mines].[CURRENT_MINE_NAME].[All]" dimensionUniqueName="[Mines]" displayFolder="" count="0" memberValueDatatype="130" unbalanced="0"/>
    <cacheHierarchy uniqueName="[Mines].[COAL_METAL_IND]" caption="COAL_METAL_IND" attribute="1" defaultMemberUniqueName="[Mines].[COAL_METAL_IND].[All]" allUniqueName="[Mines].[COAL_METAL_IND].[All]" dimensionUniqueName="[Mines]" displayFolder="" count="0" memberValueDatatype="130" unbalanced="0"/>
    <cacheHierarchy uniqueName="[Mines].[CURRENT_MINE_TYPE]" caption="CURRENT_MINE_TYPE" attribute="1" defaultMemberUniqueName="[Mines].[CURRENT_MINE_TYPE].[All]" allUniqueName="[Mines].[CURRENT_MINE_TYPE].[All]" dimensionUniqueName="[Mines]" displayFolder="" count="0" memberValueDatatype="130" unbalanced="0"/>
    <cacheHierarchy uniqueName="[Mines].[CURRENT_MINE_STATUS]" caption="CURRENT_MINE_STATUS" attribute="1" defaultMemberUniqueName="[Mines].[CURRENT_MINE_STATUS].[All]" allUniqueName="[Mines].[CURRENT_MINE_STATUS].[All]" dimensionUniqueName="[Mines]" displayFolder="" count="0" memberValueDatatype="130" unbalanced="0"/>
    <cacheHierarchy uniqueName="[Mines].[STATE]" caption="STATE" attribute="1" defaultMemberUniqueName="[Mines].[STATE].[All]" allUniqueName="[Mines].[STATE].[All]" dimensionUniqueName="[Mines]" displayFolder="" count="0" memberValueDatatype="130" unbalanced="0"/>
    <cacheHierarchy uniqueName="[Mines].[COMPANY_TYPE]" caption="COMPANY_TYPE" attribute="1" defaultMemberUniqueName="[Mines].[COMPANY_TYPE].[All]" allUniqueName="[Mines].[COMPANY_TYPE].[All]" dimensionUniqueName="[Mines]" displayFolder="" count="0" memberValueDatatype="130" unbalanced="0"/>
    <cacheHierarchy uniqueName="[Mines].[PRIMARY_SIC]" caption="PRIMARY_SIC" attribute="1" defaultMemberUniqueName="[Mines].[PRIMARY_SIC].[All]" allUniqueName="[Mines].[PRIMARY_SIC].[All]" dimensionUniqueName="[Mines]" displayFolder="" count="0" memberValueDatatype="130" unbalanced="0"/>
    <cacheHierarchy uniqueName="[Mines].[PRIMARY_CANVASS]" caption="PRIMARY_CANVASS" attribute="1" defaultMemberUniqueName="[Mines].[PRIMARY_CANVASS].[All]" allUniqueName="[Mines].[PRIMARY_CANVASS].[All]" dimensionUniqueName="[Mines]" displayFolder="" count="0" memberValueDatatype="130" unbalanced="0"/>
    <cacheHierarchy uniqueName="[Mines].[NO_EMPLOYEES]" caption="NO_EMPLOYEES" attribute="1" defaultMemberUniqueName="[Mines].[NO_EMPLOYEES].[All]" allUniqueName="[Mines].[NO_EMPLOYEES].[All]" dimensionUniqueName="[Mines]" displayFolder="" count="0" memberValueDatatype="20" unbalanced="0"/>
    <cacheHierarchy uniqueName="[Mines].[LONGITUDE]" caption="LONGITUDE" attribute="1" defaultMemberUniqueName="[Mines].[LONGITUDE].[All]" allUniqueName="[Mines].[LONGITUDE].[All]" dimensionUniqueName="[Mines]" displayFolder="" count="0" memberValueDatatype="5" unbalanced="0"/>
    <cacheHierarchy uniqueName="[Mines].[LATITUDE]" caption="LATITUDE" attribute="1" defaultMemberUniqueName="[Mines].[LATITUDE].[All]" allUniqueName="[Mines].[LATITUDE].[All]" dimensionUniqueName="[Mines]" displayFolder="" count="0" memberValueDatatype="5" unbalanced="0"/>
    <cacheHierarchy uniqueName="[Number of employee hours  in millions].[Sector]" caption="Sector" attribute="1" defaultMemberUniqueName="[Number of employee hours  in millions].[Sector].[All]" allUniqueName="[Number of employee hours  in millions].[Sector].[All]" dimensionUniqueName="[Number of employee hours  in millions]" displayFolder="" count="0" memberValueDatatype="130" unbalanced="0"/>
    <cacheHierarchy uniqueName="[Number of employee hours  in millions].[Year_Fiscal]" caption="Year_Fiscal" attribute="1" defaultMemberUniqueName="[Number of employee hours  in millions].[Year_Fiscal].[All]" allUniqueName="[Number of employee hours  in millions].[Year_Fiscal].[All]" dimensionUniqueName="[Number of employee hours  in millions]" displayFolder="" count="0" memberValueDatatype="20" unbalanced="0"/>
    <cacheHierarchy uniqueName="[Number of employee hours  in millions].[Horas trabajadas(Mill.)]" caption="Horas trabajadas(Mill.)" attribute="1" defaultMemberUniqueName="[Number of employee hours  in millions].[Horas trabajadas(Mill.)].[All]" allUniqueName="[Number of employee hours  in millions].[Horas trabajadas(Mill.)].[All]" dimensionUniqueName="[Number of employee hours  in millions]" displayFolder="" count="0" memberValueDatatype="5" unbalanced="0"/>
    <cacheHierarchy uniqueName="[Number of employee hours  in millions].[Horas trabajadas]" caption="Horas trabajadas" attribute="1" defaultMemberUniqueName="[Number of employee hours  in millions].[Horas trabajadas].[All]" allUniqueName="[Number of employee hours  in millions].[Horas trabajadas].[All]" dimensionUniqueName="[Number of employee hours  in millions]" displayFolder="" count="0" memberValueDatatype="20" unbalanced="0"/>
    <cacheHierarchy uniqueName="[States].[States_ID]" caption="States_ID" attribute="1" defaultMemberUniqueName="[States].[States_ID].[All]" allUniqueName="[States].[States_ID].[All]" dimensionUniqueName="[States]" displayFolder="" count="0" memberValueDatatype="130" unbalanced="0"/>
    <cacheHierarchy uniqueName="[States].[STATES_NAME]" caption="STATES_NAME" attribute="1" defaultMemberUniqueName="[States].[STATES_NAME].[All]" allUniqueName="[States].[STATES_NAME].[All]" dimensionUniqueName="[States]" displayFolder="" count="2" memberValueDatatype="130" unbalanced="0"/>
    <cacheHierarchy uniqueName="[States].[STATES_AB]" caption="STATES_AB" attribute="1" defaultMemberUniqueName="[States].[STATES_AB].[All]" allUniqueName="[States].[STATES_AB].[All]" dimensionUniqueName="[States]" displayFolder="" count="0" memberValueDatatype="130" unbalanced="0"/>
    <cacheHierarchy uniqueName="[States].[STATES_CATEGORY]" caption="STATES_CATEGORY" attribute="1" defaultMemberUniqueName="[States].[STATES_CATEGORY].[All]" allUniqueName="[States].[STATES_CATEGORY].[All]" dimensionUniqueName="[States]" displayFolder="" count="0" memberValueDatatype="130" unbalanced="0"/>
    <cacheHierarchy uniqueName="[Tabla2].[Estados]" caption="Estados" attribute="1" defaultMemberUniqueName="[Tabla2].[Estados].[All]" allUniqueName="[Tabla2].[Estados].[All]" dimensionUniqueName="[Tabla2]" displayFolder="" count="0" memberValueDatatype="130" unbalanced="0"/>
    <cacheHierarchy uniqueName="[Tabla2].[Accidentes]" caption="Accidentes" attribute="1" defaultMemberUniqueName="[Tabla2].[Accidentes].[All]" allUniqueName="[Tabla2].[Accidentes].[All]" dimensionUniqueName="[Tabla2]" displayFolder="" count="0" memberValueDatatype="20" unbalanced="0"/>
    <cacheHierarchy uniqueName="[Accidents].[DATE (índice de meses)]" caption="DATE (índice de meses)" attribute="1" defaultMemberUniqueName="[Accidents].[DATE (índice de meses)].[All]" allUniqueName="[Accidents].[DATE (índice de meses)].[All]" dimensionUniqueName="[Accidents]" displayFolder="" count="0" memberValueDatatype="20" unbalanced="0" hidden="1"/>
    <cacheHierarchy uniqueName="[Measures].[Recuento de MINE_ID]" caption="Recuento de MINE_ID" measure="1" displayFolder="" measureGroup="Accident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DOCUMENT_NO]" caption="Recuento de DOCUMENT_NO" measure="1" displayFolder="" measureGroup="DimInjure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NO_EMPLOYEES]" caption="Suma de NO_EMPLOYEES" measure="1" displayFolder="" measureGroup="Mine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DAYS_LOST]" caption="Suma de DAYS_LOST" measure="1" displayFolder="" measureGroup="Accident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DAYS_LOST]" caption="Promedio de DAYS_LOST" measure="1" displayFolder="" measureGroup="Accident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TOT_EXPER]" caption="Suma de TOT_EXPER" measure="1" displayFolder="" measureGroup="Accident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MINE_EXPER]" caption="Suma de MINE_EXPER" measure="1" displayFolder="" measureGroup="Accident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AYS_RESTRICT]" caption="Suma de DAYS_RESTRICT" measure="1" displayFolder="" measureGroup="Accident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JOB_EXPER]" caption="Suma de JOB_EXPER" measure="1" displayFolder="" measureGroup="Accident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FISCAL_YEAR]" caption="Suma de FISCAL_YEAR" measure="1" displayFolder="" measureGroup="Accident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DOCUMENT_NO 2]" caption="Recuento de DOCUMENT_NO 2" measure="1" displayFolder="" measureGroup="Accident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DOCUMENT_NO]" caption="Recuento distinto de DOCUMENT_NO" measure="1" displayFolder="" measureGroup="Accident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GREE_INJURY]" caption="Recuento de DEGREE_INJURY" measure="1" displayFolder="" measureGroup="DimInjure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Horas trabajadas]" caption="Recuento de Horas trabajadas" measure="1" displayFolder="" measureGroup="Number of employee hours  in millions" count="0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]" caption="Suma de Horas trabajadas" measure="1" displayFolder="" measureGroup="Number of employee hours  in millions" count="0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(Mill.)]" caption="Suma de Horas trabajadas(Mill.)" measure="1" displayFolder="" measureGroup="Number of employee hours  in millions" count="0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AIR]" caption="Suma de AIR" measure="1" displayFolder="" measureGroup="AIR_FIR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Accidentes]" caption="Suma de Accidentes" measure="1" displayFolder="" measureGroup="AIR_FIR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FIR]" caption="Suma de FIR" measure="1" displayFolder="" measureGroup="AIR_FIR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Accidentes 2]" caption="Suma de Accidentes 2" measure="1" displayFolder="" measureGroup="Tabla2" count="0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a de Año Fiscal]" caption="Suma de Año Fiscal" measure="1" displayFolder="" measureGroup="AIR_FIR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Muertes]" caption="Suma de Muertes" measure="1" displayFolder="" measureGroup="AIR_FIR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Horas Trabajadas 2]" caption="Suma de Horas Trabajadas 2" measure="1" displayFolder="" measureGroup="AIR_FIR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UG_MINING_METHOD]" caption="Recuento de UG_MINING_METHOD" measure="1" displayFolder="" measureGroup="DimInjur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CURRENT_MINE_TYPE]" caption="Recuento de CURRENT_MINE_TYPE" measure="1" displayFolder="" measureGroup="Mines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Total de Acidentes]" caption="Total de Acidentes" measure="1" displayFolder="" measureGroup="Accidents" count="0"/>
    <cacheHierarchy uniqueName="[Measures].[Total fatality]" caption="Total fatality" measure="1" displayFolder="" measureGroup="DimInjures" count="0"/>
    <cacheHierarchy uniqueName="[Measures].[Días perdidos prom. por evento con lesión]" caption="Días perdidos prom. por evento con lesión" measure="1" displayFolder="" measureGroup="Accidents" count="0"/>
    <cacheHierarchy uniqueName="[Measures].[Total de Accidente]" caption="Total de Accidente" measure="1" displayFolder="" measureGroup="Accidents" count="0"/>
    <cacheHierarchy uniqueName="[Measures].[__XL_Count Accidents]" caption="__XL_Count Accidents" measure="1" displayFolder="" measureGroup="Accidents" count="0" hidden="1"/>
    <cacheHierarchy uniqueName="[Measures].[__XL_Count Mines]" caption="__XL_Count Mines" measure="1" displayFolder="" measureGroup="Mines" count="0" hidden="1"/>
    <cacheHierarchy uniqueName="[Measures].[__XL_Count DimInjures]" caption="__XL_Count DimInjures" measure="1" displayFolder="" measureGroup="DimInjures" count="0" hidden="1"/>
    <cacheHierarchy uniqueName="[Measures].[__XL_Count States]" caption="__XL_Count States" measure="1" displayFolder="" measureGroup="States" count="0" hidden="1"/>
    <cacheHierarchy uniqueName="[Measures].[__XL_Count Calendar]" caption="__XL_Count Calendar" measure="1" displayFolder="" measureGroup="Calendar" count="0" hidden="1"/>
    <cacheHierarchy uniqueName="[Measures].[__XL_Count Number of employee hours  in millions]" caption="__XL_Count Number of employee hours  in millions" measure="1" displayFolder="" measureGroup="Number of employee hours  in millions" count="0" hidden="1"/>
    <cacheHierarchy uniqueName="[Measures].[__XL_Count AIR_FIR]" caption="__XL_Count AIR_FIR" measure="1" displayFolder="" measureGroup="AIR_FIR" count="0" hidden="1"/>
    <cacheHierarchy uniqueName="[Measures].[__XL_Count Tabla2]" caption="__XL_Count Tabla2" measure="1" displayFolder="" measureGroup="Tabla2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923547527" supportSubqueryNonVisual="1" supportSubqueryCalcMem="1" supportAddCalcMems="1"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io valenzuela" refreshedDate="46164.05199039352" backgroundQuery="1" createdVersion="3" refreshedVersion="8" minRefreshableVersion="3" recordCount="0" supportSubquery="1" supportAdvancedDrill="1" xr:uid="{A3DCD8B4-5682-4E30-82C3-CDC024793F72}">
  <cacheSource type="external" connectionId="8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05">
    <cacheHierarchy uniqueName="[Accidents].[MINE_ID]" caption="MINE_ID" attribute="1" defaultMemberUniqueName="[Accidents].[MINE_ID].[All]" allUniqueName="[Accidents].[MINE_ID].[All]" dimensionUniqueName="[Accidents]" displayFolder="" count="0" memberValueDatatype="130" unbalanced="0"/>
    <cacheHierarchy uniqueName="[Accidents].[DOCUMENT_NO]" caption="DOCUMENT_NO" attribute="1" defaultMemberUniqueName="[Accidents].[DOCUMENT_NO].[All]" allUniqueName="[Accidents].[DOCUMENT_NO].[All]" dimensionUniqueName="[Accidents]" displayFolder="" count="0" memberValueDatatype="130" unbalanced="0"/>
    <cacheHierarchy uniqueName="[Accidents].[TOT_EXPER]" caption="TOT_EXPER" attribute="1" defaultMemberUniqueName="[Accidents].[TOT_EXPER].[All]" allUniqueName="[Accidents].[TOT_EXPER].[All]" dimensionUniqueName="[Accidents]" displayFolder="" count="0" memberValueDatatype="5" unbalanced="0"/>
    <cacheHierarchy uniqueName="[Accidents].[MINE_EXPER]" caption="MINE_EXPER" attribute="1" defaultMemberUniqueName="[Accidents].[MINE_EXPER].[All]" allUniqueName="[Accidents].[MINE_EXPER].[All]" dimensionUniqueName="[Accidents]" displayFolder="" count="0" memberValueDatatype="5" unbalanced="0"/>
    <cacheHierarchy uniqueName="[Accidents].[JOB_EXPER]" caption="JOB_EXPER" attribute="1" defaultMemberUniqueName="[Accidents].[JOB_EXPER].[All]" allUniqueName="[Accidents].[JOB_EXPER].[All]" dimensionUniqueName="[Accidents]" displayFolder="" count="0" memberValueDatatype="5" unbalanced="0"/>
    <cacheHierarchy uniqueName="[Accidents].[SCHEDULE_CHARGE]" caption="SCHEDULE_CHARGE" attribute="1" defaultMemberUniqueName="[Accidents].[SCHEDULE_CHARGE].[All]" allUniqueName="[Accidents].[SCHEDULE_CHARGE].[All]" dimensionUniqueName="[Accidents]" displayFolder="" count="0" memberValueDatatype="20" unbalanced="0"/>
    <cacheHierarchy uniqueName="[Accidents].[DAYS_RESTRICT]" caption="DAYS_RESTRICT" attribute="1" defaultMemberUniqueName="[Accidents].[DAYS_RESTRICT].[All]" allUniqueName="[Accidents].[DAYS_RESTRICT].[All]" dimensionUniqueName="[Accidents]" displayFolder="" count="0" memberValueDatatype="20" unbalanced="0"/>
    <cacheHierarchy uniqueName="[Accidents].[DAYS_LOST]" caption="DAYS_LOST" attribute="1" defaultMemberUniqueName="[Accidents].[DAYS_LOST].[All]" allUniqueName="[Accidents].[DAYS_LOST].[All]" dimensionUniqueName="[Accidents]" displayFolder="" count="0" memberValueDatatype="20" unbalanced="0"/>
    <cacheHierarchy uniqueName="[Accidents].[FISCAL_YEAR]" caption="FISCAL_YEAR" attribute="1" defaultMemberUniqueName="[Accidents].[FISCAL_YEAR].[All]" allUniqueName="[Accidents].[FISCAL_YEAR].[All]" dimensionUniqueName="[Accidents]" displayFolder="" count="0" memberValueDatatype="20" unbalanced="0"/>
    <cacheHierarchy uniqueName="[Accidents].[DATE]" caption="DATE" attribute="1" time="1" defaultMemberUniqueName="[Accidents].[DATE].[All]" allUniqueName="[Accidents].[DATE].[All]" dimensionUniqueName="[Accidents]" displayFolder="" count="0" memberValueDatatype="7" unbalanced="0"/>
    <cacheHierarchy uniqueName="[Accidents].[Experiencia]" caption="Experiencia" attribute="1" defaultMemberUniqueName="[Accidents].[Experiencia].[All]" allUniqueName="[Accidents].[Experiencia].[All]" dimensionUniqueName="[Accidents]" displayFolder="" count="0" memberValueDatatype="130" unbalanced="0"/>
    <cacheHierarchy uniqueName="[Accidents].[DATE (año)]" caption="DATE (año)" attribute="1" defaultMemberUniqueName="[Accidents].[DATE (año)].[All]" allUniqueName="[Accidents].[DATE (año)].[All]" dimensionUniqueName="[Accidents]" displayFolder="" count="0" memberValueDatatype="130" unbalanced="0"/>
    <cacheHierarchy uniqueName="[Accidents].[DATE (trimestre)]" caption="DATE (trimestre)" attribute="1" defaultMemberUniqueName="[Accidents].[DATE (trimestre)].[All]" allUniqueName="[Accidents].[DATE (trimestre)].[All]" dimensionUniqueName="[Accidents]" displayFolder="" count="0" memberValueDatatype="130" unbalanced="0"/>
    <cacheHierarchy uniqueName="[Accidents].[DATE (mes)]" caption="DATE (mes)" attribute="1" defaultMemberUniqueName="[Accidents].[DATE (mes)].[All]" allUniqueName="[Accidents].[DATE (mes)].[All]" dimensionUniqueName="[Accidents]" displayFolder="" count="0" memberValueDatatype="130" unbalanced="0"/>
    <cacheHierarchy uniqueName="[AIR_FIR].[Año Fiscal]" caption="Año Fiscal" attribute="1" defaultMemberUniqueName="[AIR_FIR].[Año Fiscal].[All]" allUniqueName="[AIR_FIR].[Año Fiscal].[All]" dimensionUniqueName="[AIR_FIR]" displayFolder="" count="0" memberValueDatatype="20" unbalanced="0"/>
    <cacheHierarchy uniqueName="[AIR_FIR].[Muertes]" caption="Muertes" attribute="1" defaultMemberUniqueName="[AIR_FIR].[Muertes].[All]" allUniqueName="[AIR_FIR].[Muertes].[All]" dimensionUniqueName="[AIR_FIR]" displayFolder="" count="0" memberValueDatatype="20" unbalanced="0"/>
    <cacheHierarchy uniqueName="[AIR_FIR].[Horas Trabajadas]" caption="Horas Trabajadas" attribute="1" defaultMemberUniqueName="[AIR_FIR].[Horas Trabajadas].[All]" allUniqueName="[AIR_FIR].[Horas Trabajadas].[All]" dimensionUniqueName="[AIR_FIR]" displayFolder="" count="0" memberValueDatatype="20" unbalanced="0"/>
    <cacheHierarchy uniqueName="[AIR_FIR].[FIR]" caption="FIR" attribute="1" defaultMemberUniqueName="[AIR_FIR].[FIR].[All]" allUniqueName="[AIR_FIR].[FIR].[All]" dimensionUniqueName="[AIR_FIR]" displayFolder="" count="0" memberValueDatatype="5" unbalanced="0"/>
    <cacheHierarchy uniqueName="[AIR_FIR].[Accidentes]" caption="Accidentes" attribute="1" defaultMemberUniqueName="[AIR_FIR].[Accidentes].[All]" allUniqueName="[AIR_FIR].[Accidentes].[All]" dimensionUniqueName="[AIR_FIR]" displayFolder="" count="0" memberValueDatatype="20" unbalanced="0"/>
    <cacheHierarchy uniqueName="[AIR_FIR].[AIR]" caption="AIR" attribute="1" defaultMemberUniqueName="[AIR_FIR].[AIR].[All]" allUniqueName="[AIR_FIR].[AIR].[All]" dimensionUniqueName="[AIR_FIR]" displayFolder="" count="0" memberValueDatatype="5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Year Fiscal]" caption="Year Fiscal" attribute="1" time="1" defaultMemberUniqueName="[Calendar].[Year Fiscal].[All]" allUniqueName="[Calendar].[Year Fiscal].[All]" dimensionUniqueName="[Calendar]" displayFolder="" count="0" memberValueDatatype="20" unbalanced="0"/>
    <cacheHierarchy uniqueName="[DimInjures].[DOCUMENT_NO]" caption="DOCUMENT_NO" attribute="1" defaultMemberUniqueName="[DimInjures].[DOCUMENT_NO].[All]" allUniqueName="[DimInjures].[DOCUMENT_NO].[All]" dimensionUniqueName="[DimInjures]" displayFolder="" count="0" memberValueDatatype="130" unbalanced="0"/>
    <cacheHierarchy uniqueName="[DimInjures].[SUBUNIT]" caption="SUBUNIT" attribute="1" defaultMemberUniqueName="[DimInjures].[SUBUNIT].[All]" allUniqueName="[DimInjures].[SUBUNIT].[All]" dimensionUniqueName="[DimInjures]" displayFolder="" count="0" memberValueDatatype="130" unbalanced="0"/>
    <cacheHierarchy uniqueName="[DimInjures].[DEGREE_INJURY]" caption="DEGREE_INJURY" attribute="1" defaultMemberUniqueName="[DimInjures].[DEGREE_INJURY].[All]" allUniqueName="[DimInjures].[DEGREE_INJURY].[All]" dimensionUniqueName="[DimInjures]" displayFolder="" count="2" memberValueDatatype="130" unbalanced="0"/>
    <cacheHierarchy uniqueName="[DimInjures].[UG_LOCATION]" caption="UG_LOCATION" attribute="1" defaultMemberUniqueName="[DimInjures].[UG_LOCATION].[All]" allUniqueName="[DimInjures].[UG_LOCATION].[All]" dimensionUniqueName="[DimInjures]" displayFolder="" count="0" memberValueDatatype="130" unbalanced="0"/>
    <cacheHierarchy uniqueName="[DimInjures].[UG_MINING_METHOD]" caption="UG_MINING_METHOD" attribute="1" defaultMemberUniqueName="[DimInjures].[UG_MINING_METHOD].[All]" allUniqueName="[DimInjures].[UG_MINING_METHOD].[All]" dimensionUniqueName="[DimInjures]" displayFolder="" count="0" memberValueDatatype="130" unbalanced="0"/>
    <cacheHierarchy uniqueName="[DimInjures].[CLASSIFICATION]" caption="CLASSIFICATION" attribute="1" defaultMemberUniqueName="[DimInjures].[CLASSIFICATION].[All]" allUniqueName="[DimInjures].[CLASSIFICATION].[All]" dimensionUniqueName="[DimInjures]" displayFolder="" count="0" memberValueDatatype="130" unbalanced="0"/>
    <cacheHierarchy uniqueName="[DimInjures].[ACCIDENT_TYPE]" caption="ACCIDENT_TYPE" attribute="1" defaultMemberUniqueName="[DimInjures].[ACCIDENT_TYPE].[All]" allUniqueName="[DimInjures].[ACCIDENT_TYPE].[All]" dimensionUniqueName="[DimInjures]" displayFolder="" count="0" memberValueDatatype="130" unbalanced="0"/>
    <cacheHierarchy uniqueName="[DimInjures].[OCCUPATION]" caption="OCCUPATION" attribute="1" defaultMemberUniqueName="[DimInjures].[OCCUPATION].[All]" allUniqueName="[DimInjures].[OCCUPATION].[All]" dimensionUniqueName="[DimInjures]" displayFolder="" count="0" memberValueDatatype="130" unbalanced="0"/>
    <cacheHierarchy uniqueName="[DimInjures].[ACTIVITY]" caption="ACTIVITY" attribute="1" defaultMemberUniqueName="[DimInjures].[ACTIVITY].[All]" allUniqueName="[DimInjures].[ACTIVITY].[All]" dimensionUniqueName="[DimInjures]" displayFolder="" count="0" memberValueDatatype="130" unbalanced="0"/>
    <cacheHierarchy uniqueName="[DimInjures].[INJURY_SOURCE]" caption="INJURY_SOURCE" attribute="1" defaultMemberUniqueName="[DimInjures].[INJURY_SOURCE].[All]" allUniqueName="[DimInjures].[INJURY_SOURCE].[All]" dimensionUniqueName="[DimInjures]" displayFolder="" count="0" memberValueDatatype="130" unbalanced="0"/>
    <cacheHierarchy uniqueName="[DimInjures].[NATURE_INJURY]" caption="NATURE_INJURY" attribute="1" defaultMemberUniqueName="[DimInjures].[NATURE_INJURY].[All]" allUniqueName="[DimInjures].[NATURE_INJURY].[All]" dimensionUniqueName="[DimInjures]" displayFolder="" count="0" memberValueDatatype="130" unbalanced="0"/>
    <cacheHierarchy uniqueName="[DimInjures].[INJ_BODY_PART]" caption="INJ_BODY_PART" attribute="1" defaultMemberUniqueName="[DimInjures].[INJ_BODY_PART].[All]" allUniqueName="[DimInjures].[INJ_BODY_PART].[All]" dimensionUniqueName="[DimInjures]" displayFolder="" count="0" memberValueDatatype="130" unbalanced="0"/>
    <cacheHierarchy uniqueName="[DimInjures].[DATE]" caption="DATE" attribute="1" time="1" defaultMemberUniqueName="[DimInjures].[DATE].[All]" allUniqueName="[DimInjures].[DATE].[All]" dimensionUniqueName="[DimInjures]" displayFolder="" count="0" memberValueDatatype="7" unbalanced="0"/>
    <cacheHierarchy uniqueName="[DimInjures].[DATE_YEAR]" caption="DATE_YEAR" attribute="1" defaultMemberUniqueName="[DimInjures].[DATE_YEAR].[All]" allUniqueName="[DimInjures].[DATE_YEAR].[All]" dimensionUniqueName="[DimInjures]" displayFolder="" count="0" memberValueDatatype="130" unbalanced="0"/>
    <cacheHierarchy uniqueName="[DimInjures].[Fiscal_Year]" caption="Fiscal_Year" attribute="1" defaultMemberUniqueName="[DimInjures].[Fiscal_Year].[All]" allUniqueName="[DimInjures].[Fiscal_Year].[All]" dimensionUniqueName="[DimInjures]" displayFolder="" count="2" memberValueDatatype="20" unbalanced="0"/>
    <cacheHierarchy uniqueName="[Mines].[MINE_ID]" caption="MINE_ID" attribute="1" defaultMemberUniqueName="[Mines].[MINE_ID].[All]" allUniqueName="[Mines].[MINE_ID].[All]" dimensionUniqueName="[Mines]" displayFolder="" count="0" memberValueDatatype="130" unbalanced="0"/>
    <cacheHierarchy uniqueName="[Mines].[CURRENT_MINE_NAME]" caption="CURRENT_MINE_NAME" attribute="1" defaultMemberUniqueName="[Mines].[CURRENT_MINE_NAME].[All]" allUniqueName="[Mines].[CURRENT_MINE_NAME].[All]" dimensionUniqueName="[Mines]" displayFolder="" count="0" memberValueDatatype="130" unbalanced="0"/>
    <cacheHierarchy uniqueName="[Mines].[COAL_METAL_IND]" caption="COAL_METAL_IND" attribute="1" defaultMemberUniqueName="[Mines].[COAL_METAL_IND].[All]" allUniqueName="[Mines].[COAL_METAL_IND].[All]" dimensionUniqueName="[Mines]" displayFolder="" count="0" memberValueDatatype="130" unbalanced="0"/>
    <cacheHierarchy uniqueName="[Mines].[CURRENT_MINE_TYPE]" caption="CURRENT_MINE_TYPE" attribute="1" defaultMemberUniqueName="[Mines].[CURRENT_MINE_TYPE].[All]" allUniqueName="[Mines].[CURRENT_MINE_TYPE].[All]" dimensionUniqueName="[Mines]" displayFolder="" count="2" memberValueDatatype="130" unbalanced="0"/>
    <cacheHierarchy uniqueName="[Mines].[CURRENT_MINE_STATUS]" caption="CURRENT_MINE_STATUS" attribute="1" defaultMemberUniqueName="[Mines].[CURRENT_MINE_STATUS].[All]" allUniqueName="[Mines].[CURRENT_MINE_STATUS].[All]" dimensionUniqueName="[Mines]" displayFolder="" count="0" memberValueDatatype="130" unbalanced="0"/>
    <cacheHierarchy uniqueName="[Mines].[STATE]" caption="STATE" attribute="1" defaultMemberUniqueName="[Mines].[STATE].[All]" allUniqueName="[Mines].[STATE].[All]" dimensionUniqueName="[Mines]" displayFolder="" count="0" memberValueDatatype="130" unbalanced="0"/>
    <cacheHierarchy uniqueName="[Mines].[COMPANY_TYPE]" caption="COMPANY_TYPE" attribute="1" defaultMemberUniqueName="[Mines].[COMPANY_TYPE].[All]" allUniqueName="[Mines].[COMPANY_TYPE].[All]" dimensionUniqueName="[Mines]" displayFolder="" count="0" memberValueDatatype="130" unbalanced="0"/>
    <cacheHierarchy uniqueName="[Mines].[PRIMARY_SIC]" caption="PRIMARY_SIC" attribute="1" defaultMemberUniqueName="[Mines].[PRIMARY_SIC].[All]" allUniqueName="[Mines].[PRIMARY_SIC].[All]" dimensionUniqueName="[Mines]" displayFolder="" count="0" memberValueDatatype="130" unbalanced="0"/>
    <cacheHierarchy uniqueName="[Mines].[PRIMARY_CANVASS]" caption="PRIMARY_CANVASS" attribute="1" defaultMemberUniqueName="[Mines].[PRIMARY_CANVASS].[All]" allUniqueName="[Mines].[PRIMARY_CANVASS].[All]" dimensionUniqueName="[Mines]" displayFolder="" count="2" memberValueDatatype="130" unbalanced="0"/>
    <cacheHierarchy uniqueName="[Mines].[NO_EMPLOYEES]" caption="NO_EMPLOYEES" attribute="1" defaultMemberUniqueName="[Mines].[NO_EMPLOYEES].[All]" allUniqueName="[Mines].[NO_EMPLOYEES].[All]" dimensionUniqueName="[Mines]" displayFolder="" count="0" memberValueDatatype="20" unbalanced="0"/>
    <cacheHierarchy uniqueName="[Mines].[LONGITUDE]" caption="LONGITUDE" attribute="1" defaultMemberUniqueName="[Mines].[LONGITUDE].[All]" allUniqueName="[Mines].[LONGITUDE].[All]" dimensionUniqueName="[Mines]" displayFolder="" count="0" memberValueDatatype="5" unbalanced="0"/>
    <cacheHierarchy uniqueName="[Mines].[LATITUDE]" caption="LATITUDE" attribute="1" defaultMemberUniqueName="[Mines].[LATITUDE].[All]" allUniqueName="[Mines].[LATITUDE].[All]" dimensionUniqueName="[Mines]" displayFolder="" count="0" memberValueDatatype="5" unbalanced="0"/>
    <cacheHierarchy uniqueName="[Number of employee hours  in millions].[Sector]" caption="Sector" attribute="1" defaultMemberUniqueName="[Number of employee hours  in millions].[Sector].[All]" allUniqueName="[Number of employee hours  in millions].[Sector].[All]" dimensionUniqueName="[Number of employee hours  in millions]" displayFolder="" count="0" memberValueDatatype="130" unbalanced="0"/>
    <cacheHierarchy uniqueName="[Number of employee hours  in millions].[Year_Fiscal]" caption="Year_Fiscal" attribute="1" defaultMemberUniqueName="[Number of employee hours  in millions].[Year_Fiscal].[All]" allUniqueName="[Number of employee hours  in millions].[Year_Fiscal].[All]" dimensionUniqueName="[Number of employee hours  in millions]" displayFolder="" count="0" memberValueDatatype="20" unbalanced="0"/>
    <cacheHierarchy uniqueName="[Number of employee hours  in millions].[Horas trabajadas(Mill.)]" caption="Horas trabajadas(Mill.)" attribute="1" defaultMemberUniqueName="[Number of employee hours  in millions].[Horas trabajadas(Mill.)].[All]" allUniqueName="[Number of employee hours  in millions].[Horas trabajadas(Mill.)].[All]" dimensionUniqueName="[Number of employee hours  in millions]" displayFolder="" count="0" memberValueDatatype="5" unbalanced="0"/>
    <cacheHierarchy uniqueName="[Number of employee hours  in millions].[Horas trabajadas]" caption="Horas trabajadas" attribute="1" defaultMemberUniqueName="[Number of employee hours  in millions].[Horas trabajadas].[All]" allUniqueName="[Number of employee hours  in millions].[Horas trabajadas].[All]" dimensionUniqueName="[Number of employee hours  in millions]" displayFolder="" count="0" memberValueDatatype="20" unbalanced="0"/>
    <cacheHierarchy uniqueName="[States].[States_ID]" caption="States_ID" attribute="1" defaultMemberUniqueName="[States].[States_ID].[All]" allUniqueName="[States].[States_ID].[All]" dimensionUniqueName="[States]" displayFolder="" count="0" memberValueDatatype="130" unbalanced="0"/>
    <cacheHierarchy uniqueName="[States].[STATES_NAME]" caption="STATES_NAME" attribute="1" defaultMemberUniqueName="[States].[STATES_NAME].[All]" allUniqueName="[States].[STATES_NAME].[All]" dimensionUniqueName="[States]" displayFolder="" count="0" memberValueDatatype="130" unbalanced="0"/>
    <cacheHierarchy uniqueName="[States].[STATES_AB]" caption="STATES_AB" attribute="1" defaultMemberUniqueName="[States].[STATES_AB].[All]" allUniqueName="[States].[STATES_AB].[All]" dimensionUniqueName="[States]" displayFolder="" count="0" memberValueDatatype="130" unbalanced="0"/>
    <cacheHierarchy uniqueName="[States].[STATES_CATEGORY]" caption="STATES_CATEGORY" attribute="1" defaultMemberUniqueName="[States].[STATES_CATEGORY].[All]" allUniqueName="[States].[STATES_CATEGORY].[All]" dimensionUniqueName="[States]" displayFolder="" count="0" memberValueDatatype="130" unbalanced="0"/>
    <cacheHierarchy uniqueName="[Tabla2].[Estados]" caption="Estados" attribute="1" defaultMemberUniqueName="[Tabla2].[Estados].[All]" allUniqueName="[Tabla2].[Estados].[All]" dimensionUniqueName="[Tabla2]" displayFolder="" count="0" memberValueDatatype="130" unbalanced="0"/>
    <cacheHierarchy uniqueName="[Tabla2].[Accidentes]" caption="Accidentes" attribute="1" defaultMemberUniqueName="[Tabla2].[Accidentes].[All]" allUniqueName="[Tabla2].[Accidentes].[All]" dimensionUniqueName="[Tabla2]" displayFolder="" count="0" memberValueDatatype="20" unbalanced="0"/>
    <cacheHierarchy uniqueName="[Accidents].[DATE (índice de meses)]" caption="DATE (índice de meses)" attribute="1" defaultMemberUniqueName="[Accidents].[DATE (índice de meses)].[All]" allUniqueName="[Accidents].[DATE (índice de meses)].[All]" dimensionUniqueName="[Accidents]" displayFolder="" count="0" memberValueDatatype="20" unbalanced="0" hidden="1"/>
    <cacheHierarchy uniqueName="[Measures].[Recuento de MINE_ID]" caption="Recuento de MINE_ID" measure="1" displayFolder="" measureGroup="Accident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DOCUMENT_NO]" caption="Recuento de DOCUMENT_NO" measure="1" displayFolder="" measureGroup="DimInjure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NO_EMPLOYEES]" caption="Suma de NO_EMPLOYEES" measure="1" displayFolder="" measureGroup="Mine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DAYS_LOST]" caption="Suma de DAYS_LOST" measure="1" displayFolder="" measureGroup="Accident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Promedio de DAYS_LOST]" caption="Promedio de DAYS_LOST" measure="1" displayFolder="" measureGroup="Accident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TOT_EXPER]" caption="Suma de TOT_EXPER" measure="1" displayFolder="" measureGroup="Accident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MINE_EXPER]" caption="Suma de MINE_EXPER" measure="1" displayFolder="" measureGroup="Accident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DAYS_RESTRICT]" caption="Suma de DAYS_RESTRICT" measure="1" displayFolder="" measureGroup="Accident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JOB_EXPER]" caption="Suma de JOB_EXPER" measure="1" displayFolder="" measureGroup="Accident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FISCAL_YEAR]" caption="Suma de FISCAL_YEAR" measure="1" displayFolder="" measureGroup="Accident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DOCUMENT_NO 2]" caption="Recuento de DOCUMENT_NO 2" measure="1" displayFolder="" measureGroup="Accident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DOCUMENT_NO]" caption="Recuento distinto de DOCUMENT_NO" measure="1" displayFolder="" measureGroup="Accident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GREE_INJURY]" caption="Recuento de DEGREE_INJURY" measure="1" displayFolder="" measureGroup="DimInjure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Horas trabajadas]" caption="Recuento de Horas trabajadas" measure="1" displayFolder="" measureGroup="Number of employee hours  in millions" count="0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]" caption="Suma de Horas trabajadas" measure="1" displayFolder="" measureGroup="Number of employee hours  in millions" count="0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a de Horas trabajadas(Mill.)]" caption="Suma de Horas trabajadas(Mill.)" measure="1" displayFolder="" measureGroup="Number of employee hours  in millions" count="0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a de AIR]" caption="Suma de AIR" measure="1" displayFolder="" measureGroup="AIR_FIR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Accidentes]" caption="Suma de Accidentes" measure="1" displayFolder="" measureGroup="AIR_FIR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FIR]" caption="Suma de FIR" measure="1" displayFolder="" measureGroup="AIR_FIR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Accidentes 2]" caption="Suma de Accidentes 2" measure="1" displayFolder="" measureGroup="Tabla2" count="0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a de Año Fiscal]" caption="Suma de Año Fiscal" measure="1" displayFolder="" measureGroup="AIR_FIR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Muertes]" caption="Suma de Muertes" measure="1" displayFolder="" measureGroup="AIR_FIR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Horas Trabajadas 2]" caption="Suma de Horas Trabajadas 2" measure="1" displayFolder="" measureGroup="AIR_FIR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UG_MINING_METHOD]" caption="Recuento de UG_MINING_METHOD" measure="1" displayFolder="" measureGroup="DimInjur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CURRENT_MINE_TYPE]" caption="Recuento de CURRENT_MINE_TYPE" measure="1" displayFolder="" measureGroup="Mines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Total de Acidentes]" caption="Total de Acidentes" measure="1" displayFolder="" measureGroup="Accidents" count="0"/>
    <cacheHierarchy uniqueName="[Measures].[Total fatality]" caption="Total fatality" measure="1" displayFolder="" measureGroup="DimInjures" count="0"/>
    <cacheHierarchy uniqueName="[Measures].[Días perdidos prom. por evento con lesión]" caption="Días perdidos prom. por evento con lesión" measure="1" displayFolder="" measureGroup="Accidents" count="0"/>
    <cacheHierarchy uniqueName="[Measures].[Total de Accidente]" caption="Total de Accidente" measure="1" displayFolder="" measureGroup="Accidents" count="0"/>
    <cacheHierarchy uniqueName="[Measures].[__XL_Count Accidents]" caption="__XL_Count Accidents" measure="1" displayFolder="" measureGroup="Accidents" count="0" hidden="1"/>
    <cacheHierarchy uniqueName="[Measures].[__XL_Count Mines]" caption="__XL_Count Mines" measure="1" displayFolder="" measureGroup="Mines" count="0" hidden="1"/>
    <cacheHierarchy uniqueName="[Measures].[__XL_Count DimInjures]" caption="__XL_Count DimInjures" measure="1" displayFolder="" measureGroup="DimInjures" count="0" hidden="1"/>
    <cacheHierarchy uniqueName="[Measures].[__XL_Count States]" caption="__XL_Count States" measure="1" displayFolder="" measureGroup="States" count="0" hidden="1"/>
    <cacheHierarchy uniqueName="[Measures].[__XL_Count Calendar]" caption="__XL_Count Calendar" measure="1" displayFolder="" measureGroup="Calendar" count="0" hidden="1"/>
    <cacheHierarchy uniqueName="[Measures].[__XL_Count Number of employee hours  in millions]" caption="__XL_Count Number of employee hours  in millions" measure="1" displayFolder="" measureGroup="Number of employee hours  in millions" count="0" hidden="1"/>
    <cacheHierarchy uniqueName="[Measures].[__XL_Count AIR_FIR]" caption="__XL_Count AIR_FIR" measure="1" displayFolder="" measureGroup="AIR_FIR" count="0" hidden="1"/>
    <cacheHierarchy uniqueName="[Measures].[__XL_Count Tabla2]" caption="__XL_Count Tabla2" measure="1" displayFolder="" measureGroup="Tabla2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916585946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2775DE-DEEC-4488-A42C-0F2421448619}" name="TablaDinámica11" cacheId="1200" applyNumberFormats="0" applyBorderFormats="0" applyFontFormats="0" applyPatternFormats="0" applyAlignmentFormats="0" applyWidthHeightFormats="1" dataCaption="Valores" tag="32cec2c9-35e0-4ddd-8b96-40d67b68a973" updatedVersion="8" minRefreshableVersion="3" useAutoFormatting="1" subtotalHiddenItems="1" itemPrintTitles="1" createdVersion="8" indent="0" outline="1" outlineData="1" multipleFieldFilters="0">
  <location ref="A135:E142" firstHeaderRow="1" firstDataRow="2" firstDataCol="1"/>
  <pivotFields count="4">
    <pivotField axis="axisRow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axis="axisCol" allDrilled="1" subtotalTop="0" showAll="0" dataSourceSort="1" defaultSubtotal="0" defaultAttributeDrillState="1">
      <items count="3">
        <item s="1" x="0"/>
        <item s="1" x="1"/>
        <item s="1"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Recuento de DOCUMENT_NO" fld="2" subtotal="count" baseField="0" baseItem="0" numFmtId="3"/>
  </dataFields>
  <formats count="9">
    <format dxfId="5">
      <pivotArea outline="0" collapsedLevelsAreSubtotals="1" fieldPosition="0"/>
    </format>
    <format dxfId="6">
      <pivotArea field="0" type="button" dataOnly="0" labelOnly="1" outline="0" axis="axisRow" fieldPosition="0"/>
    </format>
    <format dxfId="7">
      <pivotArea dataOnly="0" labelOnly="1" fieldPosition="0">
        <references count="1">
          <reference field="0" count="0"/>
        </references>
      </pivotArea>
    </format>
    <format dxfId="8">
      <pivotArea dataOnly="0" labelOnly="1" fieldPosition="0">
        <references count="1">
          <reference field="1" count="0"/>
        </references>
      </pivotArea>
    </format>
    <format dxfId="9">
      <pivotArea outline="0" collapsedLevelsAreSubtotals="1" fieldPosition="0"/>
    </format>
    <format dxfId="10">
      <pivotArea field="0" type="button" dataOnly="0" labelOnly="1" outline="0" axis="axisRow" fieldPosition="0"/>
    </format>
    <format dxfId="11">
      <pivotArea dataOnly="0" labelOnly="1" fieldPosition="0">
        <references count="1">
          <reference field="0" count="0"/>
        </references>
      </pivotArea>
    </format>
    <format dxfId="12">
      <pivotArea dataOnly="0" labelOnly="1" fieldPosition="0">
        <references count="1">
          <reference field="1" count="0"/>
        </references>
      </pivotArea>
    </format>
    <format dxfId="1">
      <pivotArea outline="0" fieldPosition="0">
        <references count="1">
          <reference field="4294967294" count="1">
            <x v="0"/>
          </reference>
        </references>
      </pivotArea>
    </format>
  </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2"/>
  </rowHierarchiesUsage>
  <colHierarchiesUsage count="1">
    <colHierarchyUsage hierarchyUsage="4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ines]"/>
        <x15:activeTabTopLevelEntity name="[Accidents]"/>
        <x15:activeTabTopLevelEntity name="[AIR_FIR]"/>
        <x15:activeTabTopLevelEntity name="[DimInj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1012D1-5271-4442-AEF3-BB7E27601FD5}" name="TablaDinámica6" cacheId="1209" applyNumberFormats="0" applyBorderFormats="0" applyFontFormats="0" applyPatternFormats="0" applyAlignmentFormats="0" applyWidthHeightFormats="1" dataCaption="Valores" tag="552590d0-ee01-40a5-b034-c0cc47dea46e" updatedVersion="8" minRefreshableVersion="3" useAutoFormatting="1" subtotalHiddenItems="1" itemPrintTitles="1" createdVersion="8" indent="0" outline="1" outlineData="1" multipleFieldFilters="0">
  <location ref="A101:D108" firstHeaderRow="1" firstDataRow="2" firstDataCol="1"/>
  <pivotFields count="4">
    <pivotField axis="axisRow" allDrilled="1" subtotalTop="0" showAll="0" defaultSubtotal="0" defaultAttributeDrillState="1">
      <items count="5">
        <item x="4"/>
        <item x="1"/>
        <item x="3"/>
        <item x="2"/>
        <item x="0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Recuento de DOCUMENT_NO" fld="2" subtotal="count" baseField="0" baseItem="0" numFmtId="3"/>
  </dataField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4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ccidents]"/>
        <x15:activeTabTopLevelEntity name="[DimInjures]"/>
        <x15:activeTabTopLevelEntity name="[Mines]"/>
        <x15:activeTabTopLevelEntity name="[AIR_FI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C283B9-3C91-4FA9-8434-D6797BA167EB}" name="TablaDinámica9" cacheId="1212" applyNumberFormats="0" applyBorderFormats="0" applyFontFormats="0" applyPatternFormats="0" applyAlignmentFormats="0" applyWidthHeightFormats="1" dataCaption="Valores" tag="88ee1afc-0600-43b5-942f-0238f58c519b" updatedVersion="8" minRefreshableVersion="3" useAutoFormatting="1" subtotalHiddenItems="1" rowGrandTotals="0" colGrandTotals="0" itemPrintTitles="1" createdVersion="8" indent="0" outline="1" outlineData="1" multipleFieldFilters="0">
  <location ref="A112:F118" firstHeaderRow="1" firstDataRow="2" firstDataCol="1"/>
  <pivotFields count="4">
    <pivotField axis="axisRow" allDrilled="1" subtotalTop="0" showAll="0" defaultSubtotal="0" defaultAttributeDrillState="1">
      <items count="5">
        <item x="4"/>
        <item x="1"/>
        <item x="3"/>
        <item x="2"/>
        <item x="0"/>
      </items>
    </pivotField>
    <pivotField axis="axisCol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1"/>
  </colFields>
  <colItems count="5">
    <i>
      <x/>
    </i>
    <i>
      <x v="1"/>
    </i>
    <i>
      <x v="2"/>
    </i>
    <i>
      <x v="3"/>
    </i>
    <i>
      <x v="4"/>
    </i>
  </colItems>
  <dataFields count="1">
    <dataField name="Recuento de DOCUMENT_NO" fld="2" subtotal="count" baseField="0" baseItem="0" numFmtId="3"/>
  </dataFields>
  <formats count="3">
    <format dxfId="2">
      <pivotArea outline="0" collapsedLevelsAreSubtotals="1" fieldPosition="0"/>
    </format>
    <format dxfId="3">
      <pivotArea outline="0" collapsedLevelsAreSubtotals="1" fieldPosition="0"/>
    </format>
    <format dxfId="4">
      <pivotArea outline="0" collapsedLevelsAreSubtotals="1" fieldPosition="0"/>
    </format>
  </formats>
  <conditionalFormats count="1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5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ccidents]"/>
        <x15:activeTabTopLevelEntity name="[Mi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986B32-3F30-4B6F-91F2-219F093323C4}" name="TablaDinámica5" cacheId="1206" applyNumberFormats="0" applyBorderFormats="0" applyFontFormats="0" applyPatternFormats="0" applyAlignmentFormats="0" applyWidthHeightFormats="1" dataCaption="Valores" tag="90583b25-2d17-4f17-bb62-0e5ab55fb0e4" updatedVersion="8" minRefreshableVersion="3" useAutoFormatting="1" subtotalHiddenItems="1" itemPrintTitles="1" createdVersion="8" indent="0" outline="1" outlineData="1" multipleFieldFilters="0">
  <location ref="A83:B89" firstHeaderRow="1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Recuento de DOCUMENT_NO" fld="1" subtotal="count" showDataAs="percentOfTotal" baseField="0" baseItem="0" numFmtId="10"/>
  </dataField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ccid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B53451-7A4A-4D40-95F8-0E09E3E9D0B5}" name="Muertes_act_min" cacheId="1203" applyNumberFormats="0" applyBorderFormats="0" applyFontFormats="0" applyPatternFormats="0" applyAlignmentFormats="0" applyWidthHeightFormats="1" dataCaption="Valores" tag="c5f67b5c-351f-4701-ad45-bf65ada24c50" updatedVersion="8" minRefreshableVersion="3" itemPrintTitles="1" createdVersion="8" indent="0" outline="1" outlineData="1" multipleFieldFilters="0" chartFormat="8">
  <location ref="A37:G65" firstHeaderRow="1" firstDataRow="2" firstDataCol="1" rowPageCount="1" colPageCount="1"/>
  <pivotFields count="5">
    <pivotField dataField="1" subtotalTop="0" showAll="0" defaultSubtotal="0"/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allDrilled="1" subtotalTop="0" showAll="0" dataSourceSort="1" defaultSubtotal="0" defaultAttributeDrillState="1"/>
  </pivotFields>
  <rowFields count="1">
    <field x="3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" hier="31" name="[DimInjures].[DEGREE_INJURY].&amp;[Fatality]" cap="Fatality"/>
  </pageFields>
  <dataFields count="1">
    <dataField name="Recuento de DOCUMENT_NO" fld="0" subtotal="count" baseField="0" baseItem="0"/>
  </dataFields>
  <chartFormats count="1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Injures].[DEGREE_INJURY].&amp;[Fatality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3"/>
  </rowHierarchiesUsage>
  <colHierarchiesUsage count="1">
    <colHierarchyUsage hierarchyUsage="5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Injures]"/>
        <x15:activeTabTopLevelEntity name="[Accidents]"/>
        <x15:activeTabTopLevelEntity name="[Mines]"/>
        <x15:activeTabTopLevelEntity name="[AIR_FI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632AD-C52C-4C13-A87F-0B8B5B2B284B}" name="TablaDinámica3" cacheId="1191" applyNumberFormats="0" applyBorderFormats="0" applyFontFormats="0" applyPatternFormats="0" applyAlignmentFormats="0" applyWidthHeightFormats="1" dataCaption="Valores" tag="ee468b02-8b21-403a-9e63-b0f9e409bcca" updatedVersion="8" minRefreshableVersion="3" subtotalHiddenItems="1" itemPrintTitles="1" createdVersion="8" indent="0" outline="1" outlineData="1" multipleFieldFilters="0" chartFormat="18">
  <location ref="A6:G34" firstHeaderRow="1" firstDataRow="2" firstDataCol="1"/>
  <pivotFields count="4">
    <pivotField axis="axisRow" allDrilled="1" subtotalTop="0" showAll="0" dataSourceSort="1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dataSourceSort="1" defaultSubtotal="0" defaultAttributeDrillState="1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Recuento de DOCUMENT_NO" fld="1" subtotal="count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3"/>
  </rowHierarchiesUsage>
  <colHierarchiesUsage count="1">
    <colHierarchyUsage hierarchyUsage="5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Injures]"/>
        <x15:activeTabTopLevelEntity name="[Accidents]"/>
        <x15:activeTabTopLevelEntity name="[Mines]"/>
        <x15:activeTabTopLevelEntity name="[AIR_FI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3331E3-1C60-4D42-9723-3D0FE077D0B7}" name="TablaDinámica10" cacheId="1197" applyNumberFormats="0" applyBorderFormats="0" applyFontFormats="0" applyPatternFormats="0" applyAlignmentFormats="0" applyWidthHeightFormats="1" dataCaption="Valores" tag="e3337a79-bae9-4caa-91e9-4ca960530ff7" updatedVersion="8" minRefreshableVersion="3" useAutoFormatting="1" subtotalHiddenItems="1" rowGrandTotals="0" colGrandTotals="0" itemPrintTitles="1" createdVersion="8" indent="0" outline="1" outlineData="1" multipleFieldFilters="0">
  <location ref="A124:D130" firstHeaderRow="1" firstDataRow="2" firstDataCol="1" rowPageCount="1" colPageCount="1"/>
  <pivotFields count="5">
    <pivotField axis="axisRow" allDrilled="1" subtotalTop="0" showAll="0" defaultSubtotal="0" defaultAttributeDrillState="1">
      <items count="5">
        <item x="4"/>
        <item x="1"/>
        <item x="3"/>
        <item x="2"/>
        <item x="0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1"/>
  </colFields>
  <colItems count="3">
    <i>
      <x/>
    </i>
    <i>
      <x v="1"/>
    </i>
    <i>
      <x v="2"/>
    </i>
  </colItems>
  <pageFields count="1">
    <pageField fld="3" hier="31" name="[DimInjures].[DEGREE_INJURY].[All]" cap="All"/>
  </pageFields>
  <dataFields count="1">
    <dataField name="Recuento de DOCUMENT_NO" fld="2" subtotal="count" baseField="0" baseItem="0" numFmtId="3"/>
  </dataFields>
  <formats count="1">
    <format dxfId="0">
      <pivotArea outline="0" collapsedLevelsAreSubtotals="1" fieldPosition="0"/>
    </format>
  </formats>
  <conditionalFormats count="1"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4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ccidents]"/>
        <x15:activeTabTopLevelEntity name="[Mines]"/>
        <x15:activeTabTopLevelEntity name="[DimInjures]"/>
        <x15:activeTabTopLevelEntity name="[AIR_FI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00430D-BCC9-4D4B-ABA1-680D989F42FC}" name="FATLIDAD_POR_EXP" cacheId="1194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>
  <location ref="A71:B77" firstHeaderRow="1" firstDataRow="1" firstDataCol="1" rowPageCount="1" colPageCount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31" name="[DimInjures].[DEGREE_INJURY].&amp;[Fatality]" cap="Fatality"/>
  </pageFields>
  <dataFields count="1">
    <dataField name="Recuento de DOCUMENT_NO" fld="1" subtotal="count" showDataAs="percentOfTotal" baseField="0" baseItem="0" numFmtId="10"/>
  </dataField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Injures].[DEGREE_INJURY].&amp;[Fatality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ccidents]"/>
        <x15:activeTabTopLevelEntity name="[DimInjures]"/>
        <x15:activeTabTopLevelEntity name="[AIR_FI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EED466-50BC-40CF-8D22-F7DE9D73BEB1}" name="Promedio dias perdisdoa" cacheId="1161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>
  <location ref="A69:A70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 numFmtId="4"/>
  </dataField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Promedio de DAYS_LOS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ccidents]"/>
        <x15:activeTabTopLevelEntity name="[DimInj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DE80C2-4BBB-47DD-8643-AB400A42C7FC}" name="Tipo de accidentes" cacheId="1158" applyNumberFormats="0" applyBorderFormats="0" applyFontFormats="0" applyPatternFormats="0" applyAlignmentFormats="0" applyWidthHeightFormats="1" dataCaption="Valores" tag="434fe6f0-4778-4437-b344-1ef544bf82a9" updatedVersion="8" minRefreshableVersion="3" useAutoFormatting="1" subtotalHiddenItems="1" itemPrintTitles="1" createdVersion="8" indent="0" outline="1" outlineData="1" multipleFieldFilters="0" chartFormat="10">
  <location ref="A20:B26" firstHeaderRow="1" firstDataRow="1" firstDataCol="1"/>
  <pivotFields count="5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measureFilter="1" sortType="a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2"/>
  </rowFields>
  <rowItems count="6">
    <i>
      <x v="3"/>
    </i>
    <i>
      <x v="2"/>
    </i>
    <i>
      <x v="1"/>
    </i>
    <i>
      <x v="4"/>
    </i>
    <i>
      <x/>
    </i>
    <i t="grand">
      <x/>
    </i>
  </rowItems>
  <colItems count="1">
    <i/>
  </colItems>
  <dataFields count="1">
    <dataField name="Recuento de DOCUMENT_NO" fld="3" subtotal="count" baseField="2" baseItem="2" numFmtId="3"/>
  </dataFields>
  <chartFormats count="14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4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7" format="4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3">
    <filter fld="0" type="count" id="1" iMeasureHier="82">
      <autoFilter ref="A1">
        <filterColumn colId="0">
          <top10 val="5" filterVal="5"/>
        </filterColumn>
      </autoFilter>
    </filter>
    <filter fld="1" type="count" id="2" iMeasureHier="82">
      <autoFilter ref="A1">
        <filterColumn colId="0">
          <top10 val="5" filterVal="5"/>
        </filterColumn>
      </autoFilter>
    </filter>
    <filter fld="2" type="count" id="3" iMeasureHier="82">
      <autoFilter ref="A1">
        <filterColumn colId="0">
          <top10 val="5" filterVal="5"/>
        </filterColumn>
      </autoFilter>
    </filter>
  </filters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Injures]"/>
        <x15:activeTabTopLevelEntity name="[Accidents]"/>
        <x15:activeTabTopLevelEntity name="[Mi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5F5CD9-058A-46B7-A3ED-383E80FA7D27}" name="Cuerpo Afectado" cacheId="1152" applyNumberFormats="0" applyBorderFormats="0" applyFontFormats="0" applyPatternFormats="0" applyAlignmentFormats="0" applyWidthHeightFormats="1" dataCaption="Valores" tag="d2f6040e-cf4c-4613-adbf-1e248d6698fe" updatedVersion="8" minRefreshableVersion="3" useAutoFormatting="1" subtotalHiddenItems="1" itemPrintTitles="1" createdVersion="8" indent="0" outline="1" outlineData="1" multipleFieldFilters="0" chartFormat="13">
  <location ref="A5:B11" firstHeaderRow="1" firstDataRow="1" firstDataCol="1"/>
  <pivotFields count="6">
    <pivotField dataField="1" subtotalTop="0" showAll="0" defaultSubtotal="0"/>
    <pivotField allDrilled="1" subtotalTop="0" showAll="0" sortType="descending" defaultSubtotal="0" defaultAttributeDrillState="1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sortType="descending" defaultSubtotal="0" defaultAttributeDrillState="1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sortType="descending" defaultSubtotal="0" defaultAttributeDrillState="1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measureFilter="1" sortType="ascending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4"/>
  </rowFields>
  <rowItems count="6">
    <i>
      <x v="3"/>
    </i>
    <i>
      <x v="4"/>
    </i>
    <i>
      <x v="2"/>
    </i>
    <i>
      <x/>
    </i>
    <i>
      <x v="1"/>
    </i>
    <i t="grand">
      <x/>
    </i>
  </rowItems>
  <colItems count="1">
    <i/>
  </colItems>
  <dataFields count="1">
    <dataField name="Recuento de DOCUMENT_NO" fld="0" subtotal="count" baseField="4" baseItem="3" numFmtId="3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0" format="3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0" format="3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0" format="3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3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37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4" type="count" id="2" iMeasureHier="91">
      <autoFilter ref="A1">
        <filterColumn colId="0">
          <top10 val="5" filterVal="5"/>
        </filterColumn>
      </autoFilter>
    </filter>
  </filters>
  <rowHierarchiesUsage count="1">
    <rowHierarchyUsage hierarchyUsage="4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Injures]"/>
        <x15:activeTabTopLevelEntity name="[Accidents]"/>
        <x15:activeTabTopLevelEntity name="[Mi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6DDDB5-6F95-4AFF-A455-5D534E03A265}" name="Grado de lesion" cacheId="17" applyNumberFormats="0" applyBorderFormats="0" applyFontFormats="0" applyPatternFormats="0" applyAlignmentFormats="0" applyWidthHeightFormats="1" dataCaption="Valores" tag="29fcfc98-21ad-442d-a03e-fa731960d430" updatedVersion="8" minRefreshableVersion="3" useAutoFormatting="1" subtotalHiddenItems="1" itemPrintTitles="1" createdVersion="8" indent="0" outline="1" outlineData="1" multipleFieldFilters="0" chartFormat="17">
  <location ref="A46:B53" firstHeaderRow="1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Recuento de DOCUMENT_NO" fld="1" subtotal="count" baseField="0" baseItem="0"/>
  </dataFields>
  <chartFormats count="14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Injures]"/>
        <x15:activeTabTopLevelEntity name="[Mines]"/>
        <x15:activeTabTopLevelEntity name="[Accid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1589CE-1965-42B2-A634-04D3C742DC62}" name="ocupacion" cacheId="1155" applyNumberFormats="0" applyBorderFormats="0" applyFontFormats="0" applyPatternFormats="0" applyAlignmentFormats="0" applyWidthHeightFormats="1" dataCaption="Valores" tag="e702fd34-727e-42da-a344-76a689b2262f" updatedVersion="8" minRefreshableVersion="3" useAutoFormatting="1" subtotalHiddenItems="1" itemPrintTitles="1" createdVersion="8" indent="0" outline="1" outlineData="1" multipleFieldFilters="0" chartFormat="10">
  <location ref="A35:B41" firstHeaderRow="1" firstDataRow="1" firstDataCol="1"/>
  <pivotFields count="3">
    <pivotField dataField="1" subtotalTop="0" showAll="0" defaultSubtotal="0"/>
    <pivotField axis="axisRow" allDrilled="1" subtotalTop="0" showAll="0" measureFilter="1" sortType="a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1"/>
  </rowFields>
  <rowItems count="6">
    <i>
      <x/>
    </i>
    <i>
      <x v="3"/>
    </i>
    <i>
      <x v="1"/>
    </i>
    <i>
      <x v="4"/>
    </i>
    <i>
      <x v="2"/>
    </i>
    <i t="grand">
      <x/>
    </i>
  </rowItems>
  <colItems count="1">
    <i/>
  </colItems>
  <dataFields count="1">
    <dataField name="Recuento de DOCUMENT_NO" fld="0" subtotal="count" baseField="1" baseItem="3" numFmtId="3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7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91">
      <autoFilter ref="A1">
        <filterColumn colId="0">
          <top10 val="5" filterVal="5"/>
        </filterColumn>
      </autoFilter>
    </filter>
  </filters>
  <rowHierarchiesUsage count="1">
    <rowHierarchyUsage hierarchyUsage="3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Injures]"/>
        <x15:activeTabTopLevelEntity name="[Accidents]"/>
        <x15:activeTabTopLevelEntity name="[Mi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2CE698-4421-45AA-88A7-B1B9874DB527}" name="TablaDinámica1" cacheId="2" applyNumberFormats="0" applyBorderFormats="0" applyFontFormats="0" applyPatternFormats="0" applyAlignmentFormats="0" applyWidthHeightFormats="1" dataCaption="Valores" tag="30fde705-183a-4cce-9324-6d963a89775c" updatedVersion="8" minRefreshableVersion="3" useAutoFormatting="1" subtotalHiddenItems="1" itemPrintTitles="1" createdVersion="8" indent="0" outline="1" outlineData="1" multipleFieldFilters="0" chartFormat="13">
  <location ref="A3:B30" firstHeaderRow="1" firstDataRow="1" firstDataCol="1"/>
  <pivotFields count="2">
    <pivotField axis="axisRow" allDrilled="1" subtotalTop="0" showAll="0" dataSourceSort="1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dataField="1" subtotalTop="0" showAll="0" defaultSubtota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Recuento distinto de DOCUMENT_NO" fld="1" subtotal="count" baseField="0" baseItem="0" numFmtId="3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cuento distinto de DOCUMENT_N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imInjures]"/>
        <x15:activeTabTopLevelEntity name="[Accid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CA9BC6-576E-46C6-9567-BFC81AF2A104}" name="TablaDinámica11" cacheId="14" applyNumberFormats="0" applyBorderFormats="0" applyFontFormats="0" applyPatternFormats="0" applyAlignmentFormats="0" applyWidthHeightFormats="1" dataCaption="Valores" tag="ebd055ca-2c0f-4ac6-be0a-63789e43492f" updatedVersion="8" minRefreshableVersion="3" useAutoFormatting="1" subtotalHiddenItems="1" rowGrandTotals="0" colGrandTotals="0" itemPrintTitles="1" createdVersion="8" indent="0" outline="1" outlineData="1" multipleFieldFilters="0" chartFormat="23">
  <location ref="A34:C60" firstHeaderRow="0" firstDataRow="1" firstDataCol="1"/>
  <pivotFields count="3">
    <pivotField axis="axisRow" allDrilled="1" subtotalTop="0" showAll="0" dataSourceSort="1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</rowItems>
  <colFields count="1">
    <field x="-2"/>
  </colFields>
  <colItems count="2">
    <i>
      <x/>
    </i>
    <i i="1">
      <x v="1"/>
    </i>
  </colItems>
  <dataFields count="2">
    <dataField name="Accidentes" fld="1" baseField="0" baseItem="0" numFmtId="3"/>
    <dataField name=" All Injures Rate" fld="2" baseField="0" baseItem="0" numFmtId="4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 All Injures Rate"/>
    <pivotHierarchy dragToData="1" caption="Accident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IR_FI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3340CC-AA3D-43C1-AE96-54429ACF453C}" name="TablaDinámica2" cacheId="16" applyNumberFormats="0" applyBorderFormats="0" applyFontFormats="0" applyPatternFormats="0" applyAlignmentFormats="0" applyWidthHeightFormats="1" dataCaption="Valores" tag="9cd00bdc-e7d9-4937-bf9c-f224ba794e63" updatedVersion="8" minRefreshableVersion="3" useAutoFormatting="1" subtotalHiddenItems="1" rowGrandTotals="0" colGrandTotals="0" itemPrintTitles="1" createdVersion="8" indent="0" outline="1" outlineData="1" multipleFieldFilters="0" chartFormat="19">
  <location ref="A64:C90" firstHeaderRow="0" firstDataRow="1" firstDataCol="1"/>
  <pivotFields count="4">
    <pivotField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dataField="1" subtotalTop="0" showAll="0" defaultSubtotal="0"/>
    <pivotField dataField="1" subtotalTop="0" showAll="0" defaultSubtota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</rowItems>
  <colFields count="1">
    <field x="-2"/>
  </colFields>
  <colItems count="2">
    <i>
      <x/>
    </i>
    <i i="1">
      <x v="1"/>
    </i>
  </colItems>
  <dataFields count="2">
    <dataField name="Muertes" fld="2" baseField="1" baseItem="1" numFmtId="1"/>
    <dataField name="Fatality Injures Rates" fld="3" baseField="1" baseItem="1" numFmtId="171"/>
  </dataFields>
  <formats count="5">
    <format dxfId="2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3">
      <pivotArea outline="0" fieldPosition="0">
        <references count="1">
          <reference field="4294967294" count="1">
            <x v="0"/>
          </reference>
        </references>
      </pivotArea>
    </format>
    <format dxfId="22">
      <pivotArea outline="0" fieldPosition="0">
        <references count="1">
          <reference field="4294967294" count="1">
            <x v="1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Injures].[DEGREE_INJURY].&amp;[Fatality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Fatality Injures Rates"/>
    <pivotHierarchy dragToData="1"/>
    <pivotHierarchy dragToData="1"/>
    <pivotHierarchy dragToData="1" caption="Muertes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Injures]"/>
        <x15:activeTabTopLevelEntity name="[Accidents]"/>
        <x15:activeTabTopLevelEntity name="[AIR_FI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3F307C-92BF-4C13-BB49-C4D62273B7A1}" name="Calculo_dinamico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3:O30" firstHeaderRow="0" firstDataRow="1" firstDataCol="1"/>
  <pivotFields count="5">
    <pivotField axis="axisRow" allDrilled="1" subtotalTop="0" showAll="0" dataSourceSort="1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Muertes" fld="1" baseField="0" baseItem="0"/>
    <dataField name="Suma de FIR" fld="2" baseField="0" baseItem="0"/>
    <dataField name="Suma de Accidentes" fld="3" baseField="0" baseItem="0"/>
    <dataField name="Suma de AIR" fld="4" baseField="0" baseItem="0"/>
  </dataField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IR_FI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E30E6-B630-4E01-9575-D0778F5D45CF}" name="TablaDinámica5" cacheId="3" applyNumberFormats="0" applyBorderFormats="0" applyFontFormats="0" applyPatternFormats="0" applyAlignmentFormats="0" applyWidthHeightFormats="1" dataCaption="Valores" tag="67282687-13c8-4778-96eb-ca49cb6a11da" updatedVersion="8" minRefreshableVersion="3" useAutoFormatting="1" itemPrintTitles="1" createdVersion="8" indent="0" outline="1" outlineData="1" multipleFieldFilters="0">
  <location ref="G3:G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ccid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878E0-6A0E-4F85-BBB1-A328B4CBE4A0}" name="Muertes_estados" cacheId="28" applyNumberFormats="0" applyBorderFormats="0" applyFontFormats="0" applyPatternFormats="0" applyAlignmentFormats="0" applyWidthHeightFormats="1" dataCaption="Valores" tag="59299217-99e2-48ab-9915-0c9a4b4e9b0c" updatedVersion="8" minRefreshableVersion="3" useAutoFormatting="1" subtotalHiddenItems="1" rowGrandTotals="0" colGrandTotals="0" itemPrintTitles="1" createdVersion="8" indent="0" outline="1" outlineData="1" multipleFieldFilters="0">
  <location ref="A61:B109" firstHeaderRow="1" firstDataRow="1" firstDataCol="1" rowPageCount="1" colPageCount="1"/>
  <pivotFields count="3">
    <pivotField axis="axisRow" allDrilled="1" subtotalTop="0" showAll="0" sortType="descending" defaultSubtotal="0" defaultAttributeDrillState="1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48">
    <i>
      <x v="45"/>
    </i>
    <i>
      <x v="14"/>
    </i>
    <i>
      <x v="40"/>
    </i>
    <i>
      <x v="34"/>
    </i>
    <i>
      <x/>
    </i>
    <i>
      <x v="24"/>
    </i>
    <i>
      <x v="43"/>
    </i>
    <i>
      <x v="41"/>
    </i>
    <i>
      <x v="10"/>
    </i>
    <i>
      <x v="2"/>
    </i>
    <i>
      <x v="11"/>
    </i>
    <i>
      <x v="39"/>
    </i>
    <i>
      <x v="21"/>
    </i>
    <i>
      <x v="4"/>
    </i>
    <i>
      <x v="7"/>
    </i>
    <i>
      <x v="31"/>
    </i>
    <i>
      <x v="47"/>
    </i>
    <i>
      <x v="5"/>
    </i>
    <i>
      <x v="6"/>
    </i>
    <i>
      <x v="22"/>
    </i>
    <i>
      <x v="27"/>
    </i>
    <i>
      <x v="28"/>
    </i>
    <i>
      <x v="19"/>
    </i>
    <i>
      <x v="32"/>
    </i>
    <i>
      <x v="12"/>
    </i>
    <i>
      <x v="3"/>
    </i>
    <i>
      <x v="15"/>
    </i>
    <i>
      <x v="9"/>
    </i>
    <i>
      <x v="44"/>
    </i>
    <i>
      <x v="18"/>
    </i>
    <i>
      <x v="29"/>
    </i>
    <i>
      <x v="37"/>
    </i>
    <i>
      <x v="33"/>
    </i>
    <i>
      <x v="1"/>
    </i>
    <i>
      <x v="46"/>
    </i>
    <i>
      <x v="13"/>
    </i>
    <i>
      <x v="23"/>
    </i>
    <i>
      <x v="16"/>
    </i>
    <i>
      <x v="17"/>
    </i>
    <i>
      <x v="35"/>
    </i>
    <i>
      <x v="20"/>
    </i>
    <i>
      <x v="25"/>
    </i>
    <i>
      <x v="38"/>
    </i>
    <i>
      <x v="26"/>
    </i>
    <i>
      <x v="30"/>
    </i>
    <i>
      <x v="36"/>
    </i>
    <i>
      <x v="42"/>
    </i>
    <i>
      <x v="8"/>
    </i>
  </rowItems>
  <colItems count="1">
    <i/>
  </colItems>
  <pageFields count="1">
    <pageField fld="2" hier="31" name="[DimInjures].[DEGREE_INJURY].&amp;[Fatality]" cap="Fatality"/>
  </pageFields>
  <dataFields count="1">
    <dataField name="Recuento de MINE_ID" fld="1" subtotal="count" baseField="0" baseItem="0"/>
  </dataField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Injures].[DEGREE_INJURY].&amp;[Fatality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ates]"/>
        <x15:activeTabTopLevelEntity name="[Accidents]"/>
        <x15:activeTabTopLevelEntity name="[DimInj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59593-CCB5-4D48-AEF1-45868C3E142E}" name="Accidentes por estados" cacheId="15" applyNumberFormats="0" applyBorderFormats="0" applyFontFormats="0" applyPatternFormats="0" applyAlignmentFormats="0" applyWidthHeightFormats="1" dataCaption="Valores" tag="5347baf9-ee1d-4221-b3c8-d99d0a2c5444" updatedVersion="8" minRefreshableVersion="3" useAutoFormatting="1" subtotalHiddenItems="1" rowGrandTotals="0" colGrandTotals="0" itemPrintTitles="1" createdVersion="8" indent="0" outline="1" outlineData="1" multipleFieldFilters="0">
  <location ref="A2:B56" firstHeaderRow="1" firstDataRow="1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1"/>
  </rowFields>
  <rowItems count="54">
    <i>
      <x v="51"/>
    </i>
    <i>
      <x v="17"/>
    </i>
    <i>
      <x v="39"/>
    </i>
    <i>
      <x v="45"/>
    </i>
    <i>
      <x v="2"/>
    </i>
    <i>
      <x v="13"/>
    </i>
    <i>
      <x/>
    </i>
    <i>
      <x v="28"/>
    </i>
    <i>
      <x v="4"/>
    </i>
    <i>
      <x v="49"/>
    </i>
    <i>
      <x v="14"/>
    </i>
    <i>
      <x v="53"/>
    </i>
    <i>
      <x v="36"/>
    </i>
    <i>
      <x v="25"/>
    </i>
    <i>
      <x v="5"/>
    </i>
    <i>
      <x v="8"/>
    </i>
    <i>
      <x v="47"/>
    </i>
    <i>
      <x v="23"/>
    </i>
    <i>
      <x v="26"/>
    </i>
    <i>
      <x v="52"/>
    </i>
    <i>
      <x v="9"/>
    </i>
    <i>
      <x v="31"/>
    </i>
    <i>
      <x v="22"/>
    </i>
    <i>
      <x v="44"/>
    </i>
    <i>
      <x v="32"/>
    </i>
    <i>
      <x v="37"/>
    </i>
    <i>
      <x v="33"/>
    </i>
    <i>
      <x v="50"/>
    </i>
    <i>
      <x v="15"/>
    </i>
    <i>
      <x v="12"/>
    </i>
    <i>
      <x v="3"/>
    </i>
    <i>
      <x v="20"/>
    </i>
    <i>
      <x v="1"/>
    </i>
    <i>
      <x v="18"/>
    </i>
    <i>
      <x v="16"/>
    </i>
    <i>
      <x v="42"/>
    </i>
    <i>
      <x v="38"/>
    </i>
    <i>
      <x v="30"/>
    </i>
    <i>
      <x v="43"/>
    </i>
    <i>
      <x v="40"/>
    </i>
    <i>
      <x v="27"/>
    </i>
    <i>
      <x v="48"/>
    </i>
    <i>
      <x v="21"/>
    </i>
    <i>
      <x v="24"/>
    </i>
    <i>
      <x v="34"/>
    </i>
    <i>
      <x v="29"/>
    </i>
    <i>
      <x v="6"/>
    </i>
    <i>
      <x v="11"/>
    </i>
    <i>
      <x v="19"/>
    </i>
    <i>
      <x v="41"/>
    </i>
    <i>
      <x v="7"/>
    </i>
    <i>
      <x v="46"/>
    </i>
    <i>
      <x v="10"/>
    </i>
    <i>
      <x v="35"/>
    </i>
  </rowItems>
  <colItems count="1">
    <i/>
  </colItems>
  <dataFields count="1">
    <dataField name="Recuento de MINE_ID" fld="0" subtotal="count" baseField="1" baseItem="29" numFmtId="3"/>
  </dataField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ates]"/>
        <x15:activeTabTopLevelEntity name="[Accidents]"/>
        <x15:activeTabTopLevelEntity name="[Mi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39A803-40B2-4D7F-9E10-2579A8D4AA5C}" name="TablaDinámica4" cacheId="0" applyNumberFormats="0" applyBorderFormats="0" applyFontFormats="0" applyPatternFormats="0" applyAlignmentFormats="0" applyWidthHeightFormats="1" dataCaption="Valores" tag="539022e6-ed14-480b-8355-78db2f0b0b19" updatedVersion="8" minRefreshableVersion="3" useAutoFormatting="1" itemPrintTitles="1" createdVersion="8" indent="0" outline="1" outlineData="1" multipleFieldFilters="0">
  <location ref="F3:F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Injures]"/>
        <x15:activeTabTopLevelEntity name="[Accid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62303D-E696-4717-85F4-4898C8008540}" name="TablaDinámica1" cacheId="1" applyNumberFormats="0" applyBorderFormats="0" applyFontFormats="0" applyPatternFormats="0" applyAlignmentFormats="0" applyWidthHeightFormats="1" dataCaption="Valores" tag="96681fa6-c987-47eb-aae0-c510f999f818" updatedVersion="8" minRefreshableVersion="3" useAutoFormatting="1" subtotalHiddenItems="1" itemPrintTitles="1" createdVersion="8" indent="0" outline="1" outlineData="1" multipleFieldFilters="0" chartFormat="6">
  <location ref="A3:B30" firstHeaderRow="1" firstDataRow="1" firstDataCol="1" rowPageCount="1" colPageCount="1"/>
  <pivotFields count="3"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2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pageFields count="1">
    <pageField fld="1" hier="31" name="[DimInjures].[DEGREE_INJURY].[All]" cap="All"/>
  </pageFields>
  <dataFields count="1">
    <dataField name="Recuento de MINE_ID" fld="0" subtotal="count" baseField="2" baseItem="1" numFmtId="1"/>
  </dataFields>
  <formats count="3">
    <format dxfId="21">
      <pivotArea collapsedLevelsAreSubtotals="1" fieldPosition="0">
        <references count="1">
          <reference field="2" count="0"/>
        </references>
      </pivotArea>
    </format>
    <format dxfId="20">
      <pivotArea dataOnly="0" labelOnly="1" fieldPosition="0">
        <references count="1">
          <reference field="2" count="0"/>
        </references>
      </pivotArea>
    </format>
    <format dxfId="19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imInjures]"/>
        <x15:activeTabTopLevelEntity name="[Accid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_Fiscal" xr10:uid="{A76189C2-358F-4C13-ACFB-0B97A813032C}" sourceName="[AIR_FIR].[Año Fiscal]">
  <pivotTables>
    <pivotTable tabId="6" name="TablaDinámica11"/>
    <pivotTable tabId="16" name="Accidentes por estados"/>
  </pivotTables>
  <data>
    <olap pivotCacheId="923547527">
      <levels count="2">
        <level uniqueName="[AIR_FIR].[Año Fiscal].[(All)]" sourceCaption="(All)" count="0"/>
        <level uniqueName="[AIR_FIR].[Año Fiscal].[Año Fiscal]" sourceCaption="Año Fiscal" count="27">
          <ranges>
            <range startItem="0">
              <i n="[AIR_FIR].[Año Fiscal].&amp;[2000]" c="2000"/>
              <i n="[AIR_FIR].[Año Fiscal].&amp;[2001]" c="2001"/>
              <i n="[AIR_FIR].[Año Fiscal].&amp;[2002]" c="2002"/>
              <i n="[AIR_FIR].[Año Fiscal].&amp;[2003]" c="2003"/>
              <i n="[AIR_FIR].[Año Fiscal].&amp;[2004]" c="2004"/>
              <i n="[AIR_FIR].[Año Fiscal].&amp;[2005]" c="2005"/>
              <i n="[AIR_FIR].[Año Fiscal].&amp;[2006]" c="2006"/>
              <i n="[AIR_FIR].[Año Fiscal].&amp;[2007]" c="2007"/>
              <i n="[AIR_FIR].[Año Fiscal].&amp;[2008]" c="2008"/>
              <i n="[AIR_FIR].[Año Fiscal].&amp;[2009]" c="2009"/>
              <i n="[AIR_FIR].[Año Fiscal].&amp;[2010]" c="2010"/>
              <i n="[AIR_FIR].[Año Fiscal].&amp;[2011]" c="2011"/>
              <i n="[AIR_FIR].[Año Fiscal].&amp;[2012]" c="2012"/>
              <i n="[AIR_FIR].[Año Fiscal].&amp;[2013]" c="2013"/>
              <i n="[AIR_FIR].[Año Fiscal].&amp;[2014]" c="2014"/>
              <i n="[AIR_FIR].[Año Fiscal].&amp;[2015]" c="2015"/>
              <i n="[AIR_FIR].[Año Fiscal].&amp;[2016]" c="2016"/>
              <i n="[AIR_FIR].[Año Fiscal].&amp;[2017]" c="2017"/>
              <i n="[AIR_FIR].[Año Fiscal].&amp;[2018]" c="2018"/>
              <i n="[AIR_FIR].[Año Fiscal].&amp;[2019]" c="2019"/>
              <i n="[AIR_FIR].[Año Fiscal].&amp;[2020]" c="2020"/>
              <i n="[AIR_FIR].[Año Fiscal].&amp;[2021]" c="2021"/>
              <i n="[AIR_FIR].[Año Fiscal].&amp;[2022]" c="2022"/>
              <i n="[AIR_FIR].[Año Fiscal].&amp;[2023]" c="2023"/>
              <i n="[AIR_FIR].[Año Fiscal].&amp;[2024]" c="2024"/>
              <i n="[AIR_FIR].[Año Fiscal].&amp;[2025]" c="2025"/>
              <i n="[AIR_FIR].[Año Fiscal].&amp;" c="(en blanco)" nd="1"/>
            </range>
          </ranges>
        </level>
      </levels>
      <selections count="1">
        <selection n="[AIR_FIR].[Año Fiscal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AIR_FIR].[Año Fiscal].[Año Fiscal]" count="1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GREE_INJURY" xr10:uid="{099C26FB-7468-4093-9FC5-498CADF7AF25}" sourceName="[DimInjures].[DEGREE_INJURY]">
  <pivotTables>
    <pivotTable tabId="31" name="Cuerpo Afectado"/>
    <pivotTable tabId="31" name="ocupacion"/>
    <pivotTable tabId="31" name="Tipo de accidentes"/>
    <pivotTable tabId="31" name="Promedio dias perdisdoa"/>
  </pivotTables>
  <data>
    <olap pivotCacheId="1916585946">
      <levels count="2">
        <level uniqueName="[DimInjures].[DEGREE_INJURY].[(All)]" sourceCaption="(All)" count="0"/>
        <level uniqueName="[DimInjures].[DEGREE_INJURY].[DEGREE_INJURY]" sourceCaption="DEGREE_INJURY" count="6">
          <ranges>
            <range startItem="0">
              <i n="[DimInjures].[DEGREE_INJURY].&amp;[Days Away From Work Only]" c="Days Away From Work Only"/>
              <i n="[DimInjures].[DEGREE_INJURY].&amp;[Days Restricted Activity Only]" c="Days Restricted Activity Only"/>
              <i n="[DimInjures].[DEGREE_INJURY].&amp;[Dys Awy Frm Wrk &amp; Restrctd Act]" c="Dys Awy Frm Wrk &amp; Restrctd Act"/>
              <i n="[DimInjures].[DEGREE_INJURY].&amp;[Fatality]" c="Fatality"/>
              <i n="[DimInjures].[DEGREE_INJURY].&amp;[No Dys Awy Frm Wrk,No Rstr Act]" c="No Dys Awy Frm Wrk,No Rstr Act"/>
              <i n="[DimInjures].[DEGREE_INJURY].&amp;[Perm Tot Or Perm Prtl Disablty]" c="Perm Tot Or Perm Prtl Disablty"/>
            </range>
          </ranges>
        </level>
      </levels>
      <selections count="1">
        <selection n="[DimInjures].[DEGREE_INJURY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iscal_Year1" xr10:uid="{2179A303-6D9C-4719-8050-522C1CD60373}" sourceName="[DimInjures].[Fiscal_Year]">
  <pivotTables>
    <pivotTable tabId="31" name="Cuerpo Afectado"/>
    <pivotTable tabId="31" name="Grado de lesion"/>
    <pivotTable tabId="31" name="ocupacion"/>
    <pivotTable tabId="31" name="Tipo de accidentes"/>
    <pivotTable tabId="31" name="Promedio dias perdisdoa"/>
  </pivotTables>
  <data>
    <olap pivotCacheId="1916585946">
      <levels count="2">
        <level uniqueName="[DimInjures].[Fiscal_Year].[(All)]" sourceCaption="(All)" count="0"/>
        <level uniqueName="[DimInjures].[Fiscal_Year].[Fiscal_Year]" sourceCaption="Fiscal_Year" count="26">
          <ranges>
            <range startItem="0">
              <i n="[DimInjures].[Fiscal_Year].&amp;[2000]" c="2000"/>
              <i n="[DimInjures].[Fiscal_Year].&amp;[2001]" c="2001"/>
              <i n="[DimInjures].[Fiscal_Year].&amp;[2002]" c="2002"/>
              <i n="[DimInjures].[Fiscal_Year].&amp;[2003]" c="2003"/>
              <i n="[DimInjures].[Fiscal_Year].&amp;[2004]" c="2004"/>
              <i n="[DimInjures].[Fiscal_Year].&amp;[2005]" c="2005"/>
              <i n="[DimInjures].[Fiscal_Year].&amp;[2006]" c="2006"/>
              <i n="[DimInjures].[Fiscal_Year].&amp;[2007]" c="2007"/>
              <i n="[DimInjures].[Fiscal_Year].&amp;[2008]" c="2008"/>
              <i n="[DimInjures].[Fiscal_Year].&amp;[2009]" c="2009"/>
              <i n="[DimInjures].[Fiscal_Year].&amp;[2010]" c="2010"/>
              <i n="[DimInjures].[Fiscal_Year].&amp;[2011]" c="2011"/>
              <i n="[DimInjures].[Fiscal_Year].&amp;[2012]" c="2012"/>
              <i n="[DimInjures].[Fiscal_Year].&amp;[2013]" c="2013"/>
              <i n="[DimInjures].[Fiscal_Year].&amp;[2014]" c="2014"/>
              <i n="[DimInjures].[Fiscal_Year].&amp;[2015]" c="2015"/>
              <i n="[DimInjures].[Fiscal_Year].&amp;[2016]" c="2016"/>
              <i n="[DimInjures].[Fiscal_Year].&amp;[2017]" c="2017"/>
              <i n="[DimInjures].[Fiscal_Year].&amp;[2018]" c="2018"/>
              <i n="[DimInjures].[Fiscal_Year].&amp;[2019]" c="2019"/>
              <i n="[DimInjures].[Fiscal_Year].&amp;[2020]" c="2020"/>
              <i n="[DimInjures].[Fiscal_Year].&amp;[2021]" c="2021"/>
              <i n="[DimInjures].[Fiscal_Year].&amp;[2022]" c="2022"/>
              <i n="[DimInjures].[Fiscal_Year].&amp;[2023]" c="2023"/>
              <i n="[DimInjures].[Fiscal_Year].&amp;[2024]" c="2024"/>
              <i n="[DimInjures].[Fiscal_Year].&amp;[2025]" c="2025"/>
            </range>
          </ranges>
        </level>
      </levels>
      <selections count="1">
        <selection n="[DimInjures].[Fiscal_Year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_Fiscal1" xr10:uid="{A256D24A-A726-439D-B99D-AA68832FE11E}" sourceName="[AIR_FIR].[Año Fiscal]">
  <pivotTables>
    <pivotTable tabId="6" name="TablaDinámica2"/>
  </pivotTables>
  <data>
    <olap pivotCacheId="1723274327">
      <levels count="2">
        <level uniqueName="[AIR_FIR].[Año Fiscal].[(All)]" sourceCaption="(All)" count="0"/>
        <level uniqueName="[AIR_FIR].[Año Fiscal].[Año Fiscal]" sourceCaption="Año Fiscal" count="27">
          <ranges>
            <range startItem="0">
              <i n="[AIR_FIR].[Año Fiscal].&amp;[2000]" c="2000"/>
              <i n="[AIR_FIR].[Año Fiscal].&amp;[2001]" c="2001"/>
              <i n="[AIR_FIR].[Año Fiscal].&amp;[2002]" c="2002"/>
              <i n="[AIR_FIR].[Año Fiscal].&amp;[2003]" c="2003"/>
              <i n="[AIR_FIR].[Año Fiscal].&amp;[2004]" c="2004"/>
              <i n="[AIR_FIR].[Año Fiscal].&amp;[2005]" c="2005"/>
              <i n="[AIR_FIR].[Año Fiscal].&amp;[2006]" c="2006"/>
              <i n="[AIR_FIR].[Año Fiscal].&amp;[2007]" c="2007"/>
              <i n="[AIR_FIR].[Año Fiscal].&amp;[2008]" c="2008"/>
              <i n="[AIR_FIR].[Año Fiscal].&amp;[2009]" c="2009"/>
              <i n="[AIR_FIR].[Año Fiscal].&amp;[2010]" c="2010"/>
              <i n="[AIR_FIR].[Año Fiscal].&amp;[2011]" c="2011"/>
              <i n="[AIR_FIR].[Año Fiscal].&amp;[2012]" c="2012"/>
              <i n="[AIR_FIR].[Año Fiscal].&amp;[2013]" c="2013"/>
              <i n="[AIR_FIR].[Año Fiscal].&amp;[2014]" c="2014"/>
              <i n="[AIR_FIR].[Año Fiscal].&amp;[2015]" c="2015"/>
              <i n="[AIR_FIR].[Año Fiscal].&amp;[2016]" c="2016"/>
              <i n="[AIR_FIR].[Año Fiscal].&amp;[2017]" c="2017"/>
              <i n="[AIR_FIR].[Año Fiscal].&amp;[2018]" c="2018"/>
              <i n="[AIR_FIR].[Año Fiscal].&amp;[2019]" c="2019"/>
              <i n="[AIR_FIR].[Año Fiscal].&amp;[2020]" c="2020"/>
              <i n="[AIR_FIR].[Año Fiscal].&amp;[2021]" c="2021"/>
              <i n="[AIR_FIR].[Año Fiscal].&amp;[2022]" c="2022"/>
              <i n="[AIR_FIR].[Año Fiscal].&amp;[2023]" c="2023"/>
              <i n="[AIR_FIR].[Año Fiscal].&amp;[2024]" c="2024"/>
              <i n="[AIR_FIR].[Año Fiscal].&amp;[2025]" c="2025"/>
              <i n="[AIR_FIR].[Año Fiscal].&amp;" c="(en blanco)" nd="1"/>
            </range>
          </ranges>
        </level>
      </levels>
      <selections count="1">
        <selection n="[AIR_FIR].[Año Fiscal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AIR_FIR].[Año Fiscal].[Año Fiscal]" count="1"/>
      </x15:slicerCacheHideItemsWithNoData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TATES_NAME" xr10:uid="{DB0FCA34-0656-4866-BFC7-1D00CB7AF198}" sourceName="[States].[STATES_NAME]">
  <pivotTables>
    <pivotTable tabId="16" name="Accidentes por estados"/>
  </pivotTables>
  <data>
    <olap pivotCacheId="923547527">
      <levels count="2">
        <level uniqueName="[States].[STATES_NAME].[(All)]" sourceCaption="(All)" count="0"/>
        <level uniqueName="[States].[STATES_NAME].[STATES_NAME]" sourceCaption="STATES_NAME" count="55">
          <ranges>
            <range startItem="0">
              <i n="[States].[STATES_NAME].&amp;[Alabama]" c="Alabama"/>
              <i n="[States].[STATES_NAME].&amp;[Alaska]" c="Alaska"/>
              <i n="[States].[STATES_NAME].&amp;[Arizona]" c="Arizona"/>
              <i n="[States].[STATES_NAME].&amp;[Arkansas]" c="Arkansas"/>
              <i n="[States].[STATES_NAME].&amp;[California]" c="California"/>
              <i n="[States].[STATES_NAME].&amp;[Colorado]" c="Colorado"/>
              <i n="[States].[STATES_NAME].&amp;[Connecticut]" c="Connecticut"/>
              <i n="[States].[STATES_NAME].&amp;[Delaware]" c="Delaware"/>
              <i n="[States].[STATES_NAME].&amp;[Florida]" c="Florida"/>
              <i n="[States].[STATES_NAME].&amp;[Georgia]" c="Georgia"/>
              <i n="[States].[STATES_NAME].&amp;[Guam]" c="Guam"/>
              <i n="[States].[STATES_NAME].&amp;[Hawaii]" c="Hawaii"/>
              <i n="[States].[STATES_NAME].&amp;[Idaho]" c="Idaho"/>
              <i n="[States].[STATES_NAME].&amp;[Illinois]" c="Illinois"/>
              <i n="[States].[STATES_NAME].&amp;[Indiana]" c="Indiana"/>
              <i n="[States].[STATES_NAME].&amp;[Iowa]" c="Iowa"/>
              <i n="[States].[STATES_NAME].&amp;[Kansas]" c="Kansas"/>
              <i n="[States].[STATES_NAME].&amp;[Kentucky]" c="Kentucky"/>
              <i n="[States].[STATES_NAME].&amp;[Louisiana]" c="Louisiana"/>
              <i n="[States].[STATES_NAME].&amp;[Maine]" c="Maine"/>
              <i n="[States].[STATES_NAME].&amp;[Maryland]" c="Maryland"/>
              <i n="[States].[STATES_NAME].&amp;[Massachusetts]" c="Massachusetts"/>
              <i n="[States].[STATES_NAME].&amp;[Michigan]" c="Michigan"/>
              <i n="[States].[STATES_NAME].&amp;[Minnesota]" c="Minnesota"/>
              <i n="[States].[STATES_NAME].&amp;[Mississippi]" c="Mississippi"/>
              <i n="[States].[STATES_NAME].&amp;[Missouri]" c="Missouri"/>
              <i n="[States].[STATES_NAME].&amp;[Montana]" c="Montana"/>
              <i n="[States].[STATES_NAME].&amp;[Nebraska]" c="Nebraska"/>
              <i n="[States].[STATES_NAME].&amp;[Nevada]" c="Nevada"/>
              <i n="[States].[STATES_NAME].&amp;[New Hampshire]" c="New Hampshire"/>
              <i n="[States].[STATES_NAME].&amp;[New Jersey]" c="New Jersey"/>
              <i n="[States].[STATES_NAME].&amp;[New Mexico]" c="New Mexico"/>
              <i n="[States].[STATES_NAME].&amp;[New York]" c="New York"/>
              <i n="[States].[STATES_NAME].&amp;[North Carolina]" c="North Carolina"/>
              <i n="[States].[STATES_NAME].&amp;[North Dakota]" c="North Dakota"/>
              <i n="[States].[STATES_NAME].&amp;[Northern Mariana Islands]" c="Northern Mariana Islands"/>
              <i n="[States].[STATES_NAME].&amp;[Ohio]" c="Ohio"/>
              <i n="[States].[STATES_NAME].&amp;[Oklahoma]" c="Oklahoma"/>
              <i n="[States].[STATES_NAME].&amp;[Oregon]" c="Oregon"/>
              <i n="[States].[STATES_NAME].&amp;[Pennsylvania]" c="Pennsylvania"/>
              <i n="[States].[STATES_NAME].&amp;[Puerto Rico]" c="Puerto Rico"/>
              <i n="[States].[STATES_NAME].&amp;[Rhode Island]" c="Rhode Island"/>
              <i n="[States].[STATES_NAME].&amp;[South Carolina]" c="South Carolina"/>
              <i n="[States].[STATES_NAME].&amp;[South Dakota]" c="South Dakota"/>
              <i n="[States].[STATES_NAME].&amp;[Tennessee]" c="Tennessee"/>
              <i n="[States].[STATES_NAME].&amp;[Texas]" c="Texas"/>
              <i n="[States].[STATES_NAME].&amp;[U.S. Virgin Islands]" c="U.S. Virgin Islands"/>
              <i n="[States].[STATES_NAME].&amp;[Utah]" c="Utah"/>
              <i n="[States].[STATES_NAME].&amp;[Vermont]" c="Vermont"/>
              <i n="[States].[STATES_NAME].&amp;[Virginia]" c="Virginia"/>
              <i n="[States].[STATES_NAME].&amp;[Washington]" c="Washington"/>
              <i n="[States].[STATES_NAME].&amp;[West Virginia]" c="West Virginia"/>
              <i n="[States].[STATES_NAME].&amp;[Wisconsin]" c="Wisconsin"/>
              <i n="[States].[STATES_NAME].&amp;[Wyoming]" c="Wyoming"/>
              <i n="[States].[STATES_NAME].&amp;[American Samoa]" c="American Samoa" nd="1"/>
            </range>
          </ranges>
        </level>
      </levels>
      <selections count="1">
        <selection n="[States].[STATES_NAME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States].[STATES_NAME].[STATES_NAME]" count="1"/>
      </x15:slicerCacheHideItemsWithNoData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TATES_NAME1" xr10:uid="{C5306F23-0C6E-471B-A5F4-32BBE475789A}" sourceName="[States].[STATES_NAME]">
  <pivotTables>
    <pivotTable tabId="16" name="Muertes_estados"/>
  </pivotTables>
  <data>
    <olap pivotCacheId="1352289192">
      <levels count="2">
        <level uniqueName="[States].[STATES_NAME].[(All)]" sourceCaption="(All)" count="0"/>
        <level uniqueName="[States].[STATES_NAME].[STATES_NAME]" sourceCaption="STATES_NAME" count="55">
          <ranges>
            <range startItem="0">
              <i n="[States].[STATES_NAME].&amp;[Alabama]" c="Alabama"/>
              <i n="[States].[STATES_NAME].&amp;[Alaska]" c="Alaska"/>
              <i n="[States].[STATES_NAME].&amp;[Arizona]" c="Arizona"/>
              <i n="[States].[STATES_NAME].&amp;[Arkansas]" c="Arkansas"/>
              <i n="[States].[STATES_NAME].&amp;[California]" c="California"/>
              <i n="[States].[STATES_NAME].&amp;[Colorado]" c="Colorado"/>
              <i n="[States].[STATES_NAME].&amp;[Florida]" c="Florida"/>
              <i n="[States].[STATES_NAME].&amp;[Georgia]" c="Georgia"/>
              <i n="[States].[STATES_NAME].&amp;[Hawaii]" c="Hawaii"/>
              <i n="[States].[STATES_NAME].&amp;[Idaho]" c="Idaho"/>
              <i n="[States].[STATES_NAME].&amp;[Illinois]" c="Illinois"/>
              <i n="[States].[STATES_NAME].&amp;[Indiana]" c="Indiana"/>
              <i n="[States].[STATES_NAME].&amp;[Iowa]" c="Iowa"/>
              <i n="[States].[STATES_NAME].&amp;[Kansas]" c="Kansas"/>
              <i n="[States].[STATES_NAME].&amp;[Kentucky]" c="Kentucky"/>
              <i n="[States].[STATES_NAME].&amp;[Louisiana]" c="Louisiana"/>
              <i n="[States].[STATES_NAME].&amp;[Maryland]" c="Maryland"/>
              <i n="[States].[STATES_NAME].&amp;[Massachusetts]" c="Massachusetts"/>
              <i n="[States].[STATES_NAME].&amp;[Michigan]" c="Michigan"/>
              <i n="[States].[STATES_NAME].&amp;[Minnesota]" c="Minnesota"/>
              <i n="[States].[STATES_NAME].&amp;[Mississippi]" c="Mississippi"/>
              <i n="[States].[STATES_NAME].&amp;[Missouri]" c="Missouri"/>
              <i n="[States].[STATES_NAME].&amp;[Montana]" c="Montana"/>
              <i n="[States].[STATES_NAME].&amp;[Nebraska]" c="Nebraska"/>
              <i n="[States].[STATES_NAME].&amp;[Nevada]" c="Nevada"/>
              <i n="[States].[STATES_NAME].&amp;[New Hampshire]" c="New Hampshire"/>
              <i n="[States].[STATES_NAME].&amp;[New Jersey]" c="New Jersey"/>
              <i n="[States].[STATES_NAME].&amp;[New Mexico]" c="New Mexico"/>
              <i n="[States].[STATES_NAME].&amp;[New York]" c="New York"/>
              <i n="[States].[STATES_NAME].&amp;[North Carolina]" c="North Carolina"/>
              <i n="[States].[STATES_NAME].&amp;[North Dakota]" c="North Dakota"/>
              <i n="[States].[STATES_NAME].&amp;[Ohio]" c="Ohio"/>
              <i n="[States].[STATES_NAME].&amp;[Oklahoma]" c="Oklahoma"/>
              <i n="[States].[STATES_NAME].&amp;[Oregon]" c="Oregon"/>
              <i n="[States].[STATES_NAME].&amp;[Pennsylvania]" c="Pennsylvania"/>
              <i n="[States].[STATES_NAME].&amp;[Puerto Rico]" c="Puerto Rico"/>
              <i n="[States].[STATES_NAME].&amp;[Rhode Island]" c="Rhode Island"/>
              <i n="[States].[STATES_NAME].&amp;[South Carolina]" c="South Carolina"/>
              <i n="[States].[STATES_NAME].&amp;[South Dakota]" c="South Dakota"/>
              <i n="[States].[STATES_NAME].&amp;[Tennessee]" c="Tennessee"/>
              <i n="[States].[STATES_NAME].&amp;[Texas]" c="Texas"/>
              <i n="[States].[STATES_NAME].&amp;[Utah]" c="Utah"/>
              <i n="[States].[STATES_NAME].&amp;[Vermont]" c="Vermont"/>
              <i n="[States].[STATES_NAME].&amp;[Virginia]" c="Virginia"/>
              <i n="[States].[STATES_NAME].&amp;[Washington]" c="Washington"/>
              <i n="[States].[STATES_NAME].&amp;[West Virginia]" c="West Virginia"/>
              <i n="[States].[STATES_NAME].&amp;[Wisconsin]" c="Wisconsin"/>
              <i n="[States].[STATES_NAME].&amp;[Wyoming]" c="Wyoming"/>
              <i n="[States].[STATES_NAME].&amp;[American Samoa]" c="American Samoa" nd="1"/>
              <i n="[States].[STATES_NAME].&amp;[Connecticut]" c="Connecticut" nd="1"/>
              <i n="[States].[STATES_NAME].&amp;[Delaware]" c="Delaware" nd="1"/>
              <i n="[States].[STATES_NAME].&amp;[Guam]" c="Guam" nd="1"/>
              <i n="[States].[STATES_NAME].&amp;[Maine]" c="Maine" nd="1"/>
              <i n="[States].[STATES_NAME].&amp;[Northern Mariana Islands]" c="Northern Mariana Islands" nd="1"/>
              <i n="[States].[STATES_NAME].&amp;[U.S. Virgin Islands]" c="U.S. Virgin Islands" nd="1"/>
            </range>
          </ranges>
        </level>
      </levels>
      <selections count="1">
        <selection n="[States].[STATES_NAME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States].[STATES_NAME].[STATES_NAME]" count="7"/>
      </x15:slicerCacheHideItemsWithNoData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IMARY_CANVASS" xr10:uid="{FB68C1CC-8E23-401E-8AD5-79AE7FD24B5F}" sourceName="[Mines].[PRIMARY_CANVASS]">
  <pivotTables>
    <pivotTable tabId="31" name="Grado de lesion"/>
    <pivotTable tabId="31" name="Cuerpo Afectado"/>
    <pivotTable tabId="31" name="ocupacion"/>
    <pivotTable tabId="31" name="Tipo de accidentes"/>
    <pivotTable tabId="31" name="Promedio dias perdisdoa"/>
  </pivotTables>
  <data>
    <olap pivotCacheId="1916585946">
      <levels count="2">
        <level uniqueName="[Mines].[PRIMARY_CANVASS].[(All)]" sourceCaption="(All)" count="0"/>
        <level uniqueName="[Mines].[PRIMARY_CANVASS].[PRIMARY_CANVASS]" sourceCaption="PRIMARY_CANVASS" count="5">
          <ranges>
            <range startItem="0">
              <i n="[Mines].[PRIMARY_CANVASS].&amp;[Coal]" c="Coal"/>
              <i n="[Mines].[PRIMARY_CANVASS].&amp;[Metal]" c="Metal"/>
              <i n="[Mines].[PRIMARY_CANVASS].&amp;[Nonmetal]" c="Nonmetal"/>
              <i n="[Mines].[PRIMARY_CANVASS].&amp;[SandAndGravel]" c="SandAndGravel"/>
              <i n="[Mines].[PRIMARY_CANVASS].&amp;[Stone]" c="Stone"/>
            </range>
          </ranges>
        </level>
      </levels>
      <selections count="1">
        <selection n="[Mines].[PRIMARY_CANVASS].[All]"/>
      </selections>
    </olap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URRENT_MINE_TYPE" xr10:uid="{99B2550B-049A-4670-8699-2B1544515514}" sourceName="[Mines].[CURRENT_MINE_TYPE]">
  <pivotTables>
    <pivotTable tabId="31" name="Grado de lesion"/>
    <pivotTable tabId="31" name="Cuerpo Afectado"/>
    <pivotTable tabId="31" name="ocupacion"/>
    <pivotTable tabId="31" name="Tipo de accidentes"/>
  </pivotTables>
  <data>
    <olap pivotCacheId="1916585946">
      <levels count="2">
        <level uniqueName="[Mines].[CURRENT_MINE_TYPE].[(All)]" sourceCaption="(All)" count="0"/>
        <level uniqueName="[Mines].[CURRENT_MINE_TYPE].[CURRENT_MINE_TYPE]" sourceCaption="CURRENT_MINE_TYPE" count="3">
          <ranges>
            <range startItem="0">
              <i n="[Mines].[CURRENT_MINE_TYPE].&amp;[Facility]" c="Facility"/>
              <i n="[Mines].[CURRENT_MINE_TYPE].&amp;[Surface]" c="Surface"/>
              <i n="[Mines].[CURRENT_MINE_TYPE].&amp;[Underground]" c="Underground"/>
            </range>
          </ranges>
        </level>
      </levels>
      <selections count="1">
        <selection n="[Mines].[CURRENT_MINE_TYPE].[All]"/>
      </selections>
    </olap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_Fiscal2" xr10:uid="{5A347CEC-C921-45CF-9D6A-23C0FFC9BC8F}" sourceName="[AIR_FIR].[Año Fiscal]">
  <pivotTables>
    <pivotTable tabId="34" name="TablaDinámica3"/>
    <pivotTable tabId="34" name="FATLIDAD_POR_EXP"/>
    <pivotTable tabId="34" name="TablaDinámica10"/>
    <pivotTable tabId="34" name="TablaDinámica11"/>
    <pivotTable tabId="34" name="Muertes_act_min"/>
    <pivotTable tabId="34" name="TablaDinámica5"/>
    <pivotTable tabId="34" name="TablaDinámica6"/>
    <pivotTable tabId="34" name="TablaDinámica9"/>
  </pivotTables>
  <data>
    <olap pivotCacheId="1352289192">
      <levels count="2">
        <level uniqueName="[AIR_FIR].[Año Fiscal].[(All)]" sourceCaption="(All)" count="0"/>
        <level uniqueName="[AIR_FIR].[Año Fiscal].[Año Fiscal]" sourceCaption="Año Fiscal" count="27">
          <ranges>
            <range startItem="0">
              <i n="[AIR_FIR].[Año Fiscal].&amp;[2000]" c="2000"/>
              <i n="[AIR_FIR].[Año Fiscal].&amp;[2001]" c="2001"/>
              <i n="[AIR_FIR].[Año Fiscal].&amp;[2002]" c="2002"/>
              <i n="[AIR_FIR].[Año Fiscal].&amp;[2003]" c="2003"/>
              <i n="[AIR_FIR].[Año Fiscal].&amp;[2004]" c="2004"/>
              <i n="[AIR_FIR].[Año Fiscal].&amp;[2005]" c="2005"/>
              <i n="[AIR_FIR].[Año Fiscal].&amp;[2006]" c="2006"/>
              <i n="[AIR_FIR].[Año Fiscal].&amp;[2007]" c="2007"/>
              <i n="[AIR_FIR].[Año Fiscal].&amp;[2008]" c="2008"/>
              <i n="[AIR_FIR].[Año Fiscal].&amp;[2009]" c="2009"/>
              <i n="[AIR_FIR].[Año Fiscal].&amp;[2010]" c="2010"/>
              <i n="[AIR_FIR].[Año Fiscal].&amp;[2011]" c="2011"/>
              <i n="[AIR_FIR].[Año Fiscal].&amp;[2012]" c="2012"/>
              <i n="[AIR_FIR].[Año Fiscal].&amp;[2013]" c="2013"/>
              <i n="[AIR_FIR].[Año Fiscal].&amp;[2014]" c="2014"/>
              <i n="[AIR_FIR].[Año Fiscal].&amp;[2015]" c="2015"/>
              <i n="[AIR_FIR].[Año Fiscal].&amp;[2016]" c="2016"/>
              <i n="[AIR_FIR].[Año Fiscal].&amp;[2017]" c="2017"/>
              <i n="[AIR_FIR].[Año Fiscal].&amp;[2018]" c="2018"/>
              <i n="[AIR_FIR].[Año Fiscal].&amp;[2019]" c="2019"/>
              <i n="[AIR_FIR].[Año Fiscal].&amp;[2020]" c="2020"/>
              <i n="[AIR_FIR].[Año Fiscal].&amp;[2021]" c="2021"/>
              <i n="[AIR_FIR].[Año Fiscal].&amp;[2022]" c="2022"/>
              <i n="[AIR_FIR].[Año Fiscal].&amp;[2023]" c="2023"/>
              <i n="[AIR_FIR].[Año Fiscal].&amp;[2024]" c="2024"/>
              <i n="[AIR_FIR].[Año Fiscal].&amp;[2025]" c="2025"/>
              <i n="[AIR_FIR].[Año Fiscal].&amp;" c="(en blanco)" nd="1"/>
            </range>
          </ranges>
        </level>
      </levels>
      <selections count="1">
        <selection n="[AIR_FIR].[Año Fiscal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AIR_FIR].[Año Fiscal].[Año Fiscal]" count="1"/>
      </x15:slicerCacheHideItemsWithNoData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GREE_INJURY1" xr10:uid="{B430D2BD-2897-40BB-847A-307311E4EDE1}" sourceName="[DimInjures].[DEGREE_INJURY]">
  <pivotTables>
    <pivotTable tabId="34" name="TablaDinámica10"/>
    <pivotTable tabId="34" name="TablaDinámica11"/>
    <pivotTable tabId="34" name="TablaDinámica3"/>
    <pivotTable tabId="34" name="TablaDinámica5"/>
    <pivotTable tabId="34" name="TablaDinámica6"/>
    <pivotTable tabId="34" name="TablaDinámica9"/>
  </pivotTables>
  <data>
    <olap pivotCacheId="1352289192">
      <levels count="2">
        <level uniqueName="[DimInjures].[DEGREE_INJURY].[(All)]" sourceCaption="(All)" count="0"/>
        <level uniqueName="[DimInjures].[DEGREE_INJURY].[DEGREE_INJURY]" sourceCaption="DEGREE_INJURY" count="6">
          <ranges>
            <range startItem="0">
              <i n="[DimInjures].[DEGREE_INJURY].&amp;[Days Away From Work Only]" c="Days Away From Work Only"/>
              <i n="[DimInjures].[DEGREE_INJURY].&amp;[Days Restricted Activity Only]" c="Days Restricted Activity Only"/>
              <i n="[DimInjures].[DEGREE_INJURY].&amp;[Dys Awy Frm Wrk &amp; Restrctd Act]" c="Dys Awy Frm Wrk &amp; Restrctd Act"/>
              <i n="[DimInjures].[DEGREE_INJURY].&amp;[Fatality]" c="Fatality"/>
              <i n="[DimInjures].[DEGREE_INJURY].&amp;[No Dys Awy Frm Wrk,No Rstr Act]" c="No Dys Awy Frm Wrk,No Rstr Act"/>
              <i n="[DimInjures].[DEGREE_INJURY].&amp;[Perm Tot Or Perm Prtl Disablty]" c="Perm Tot Or Perm Prtl Disablty"/>
            </range>
          </ranges>
        </level>
      </levels>
      <selections count="1">
        <selection n="[DimInjures].[DEGREE_INJURY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DimInjures].[DEGREE_INJURY].[DEGREE_INJURY]" count="0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 Fiscal" xr10:uid="{F8BA22D9-08F3-42AD-98CE-BF85CF063A1C}" cache="SegmentaciónDeDatos_Año_Fiscal" caption="Años" level="1" style="SlicerStyleLight5 2" rowHeight="234950"/>
  <slicer name="STATES_NAME 1" xr10:uid="{3F473637-FF08-479B-9FCD-0177AC8AA95D}" cache="SegmentaciónDeDatos_STATES_NAME" caption="Estados" level="1" style="SlicerStyleLight5 2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 Fiscal 2" xr10:uid="{CD60EF20-9CD3-423A-8D03-F2C6DDE2B139}" cache="SegmentaciónDeDatos_Año_Fiscal1" caption="Años" level="1" style="SlicerStyleLight5 2" rowHeight="234950"/>
  <slicer name="STATES_NAME 2" xr10:uid="{C075E848-2845-418F-976C-BCF9A1C30F47}" cache="SegmentaciónDeDatos_STATES_NAME1" caption="Estados" level="1" style="SlicerStyleLight5 2" rowHeight="2349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GREE_INJURY 2" xr10:uid="{5521FFCF-6E02-4D41-AAFC-D867791B2711}" cache="SegmentaciónDeDatos_DEGREE_INJURY" caption="Grado de lesión" level="1" style="SlicerStyleLight5 2" rowHeight="234950"/>
  <slicer name="Fiscal_Year 2" xr10:uid="{8347C5F4-997B-4757-9DC7-B1CE686458B1}" cache="SegmentaciónDeDatos_Fiscal_Year1" caption="Año" level="1" style="SlicerStyleLight5 2" rowHeight="234950"/>
  <slicer name="PRIMARY_CANVASS 1" xr10:uid="{988F4EB3-D5D8-4012-BA06-6E9F3659277A}" cache="SegmentaciónDeDatos_PRIMARY_CANVASS" caption="Actividad Mineras" columnCount="2" level="1" style="SlicerStyleLight5 2" rowHeight="234950"/>
  <slicer name="CURRENT_MINE_TYPE 1" xr10:uid="{B16236E8-F922-41C3-B01D-78D2FA8BD949}" cache="SegmentaciónDeDatos_CURRENT_MINE_TYPE" caption="Tipo de Mina" level="1" style="SlicerStyleLight5 2" rowHeight="23495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 Fiscal 3" xr10:uid="{2F8DCF79-9A4C-4798-83BF-239490D1BC67}" cache="SegmentaciónDeDatos_Año_Fiscal2" caption="Años" level="1" style="SlicerStyleLight5 2" rowHeight="234950"/>
  <slicer name="DEGREE_INJURY 1" xr10:uid="{5DF65C71-A2F9-49F5-B33D-5EF15FE7CFF3}" cache="SegmentaciónDeDatos_DEGREE_INJURY1" caption="Grado De Lesión" level="1" style="SlicerStyleLight5 2" rowHeight="23495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GREE_INJURY" xr10:uid="{BF78557E-1757-4880-809A-6D347EABF24A}" cache="SegmentaciónDeDatos_DEGREE_INJURY1" caption="DEGREE_INJURY" level="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86D4B4-6A6F-4B71-833F-B3DF5AC7F597}" name="AIR_FIR" displayName="AIR_FIR" ref="A5:F31" totalsRowShown="0">
  <autoFilter ref="A5:F31" xr:uid="{1B86D4B4-6A6F-4B71-833F-B3DF5AC7F597}"/>
  <tableColumns count="6">
    <tableColumn id="1" xr3:uid="{029F7EBA-54C8-470B-BD25-6037739EC1C4}" name="Año Fiscal" dataDxfId="18"/>
    <tableColumn id="2" xr3:uid="{E0B0CDA6-74EF-48FC-9F60-33B39DE80EFC}" name="Muertes" dataDxfId="17"/>
    <tableColumn id="3" xr3:uid="{1CAC854E-126F-49FD-B3BA-6A1085B7CBBE}" name="Horas Trabajadas" dataDxfId="16"/>
    <tableColumn id="4" xr3:uid="{FB09D4C8-D9C2-4D95-BD34-175B012A3881}" name="FIR" dataDxfId="15">
      <calculatedColumnFormula>200000*B6/C6</calculatedColumnFormula>
    </tableColumn>
    <tableColumn id="5" xr3:uid="{233039BD-8C01-40D3-96A6-B0392B79259A}" name="Accidentes" dataDxfId="14"/>
    <tableColumn id="6" xr3:uid="{81127E5A-60C0-4519-B7B5-C31796C207E7}" name="AIR" dataDxfId="13">
      <calculatedColumnFormula>200000*E6/C6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microsoft.com/office/2007/relationships/slicer" Target="../slicers/slicer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microsoft.com/office/2007/relationships/slicer" Target="../slicers/slicer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microsoft.com/office/2007/relationships/slicer" Target="../slicers/slicer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drawing" Target="../drawings/drawing6.xml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6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Relationship Id="rId6" Type="http://schemas.openxmlformats.org/officeDocument/2006/relationships/drawing" Target="../drawings/drawing7.xml"/><Relationship Id="rId5" Type="http://schemas.openxmlformats.org/officeDocument/2006/relationships/pivotTable" Target="../pivotTables/pivotTable18.xml"/><Relationship Id="rId4" Type="http://schemas.openxmlformats.org/officeDocument/2006/relationships/pivotTable" Target="../pivotTables/pivotTable1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ivotTable" Target="../pivotTables/pivotTable22.xml"/><Relationship Id="rId1" Type="http://schemas.openxmlformats.org/officeDocument/2006/relationships/pivotTable" Target="../pivotTables/pivotTable2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AY83"/>
  <sheetViews>
    <sheetView showGridLines="0" showRowColHeaders="0" zoomScale="110" zoomScaleNormal="110" workbookViewId="0">
      <selection activeCell="R7" sqref="R7"/>
    </sheetView>
  </sheetViews>
  <sheetFormatPr baseColWidth="10" defaultColWidth="8.88671875" defaultRowHeight="14.4" x14ac:dyDescent="0.3"/>
  <sheetData>
    <row r="1" spans="1:51" x14ac:dyDescent="0.3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</row>
    <row r="2" spans="1:51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</row>
    <row r="3" spans="1:51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</row>
    <row r="4" spans="1:51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</row>
    <row r="5" spans="1:51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</row>
    <row r="6" spans="1:51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</row>
    <row r="7" spans="1:5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</row>
    <row r="8" spans="1:51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</row>
    <row r="9" spans="1:51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</row>
    <row r="10" spans="1:51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</row>
    <row r="11" spans="1:51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</row>
    <row r="12" spans="1:51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</row>
    <row r="13" spans="1:51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</row>
    <row r="14" spans="1:51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</row>
    <row r="15" spans="1:51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</row>
    <row r="16" spans="1:51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</row>
    <row r="17" spans="1:51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</row>
    <row r="18" spans="1:51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</row>
    <row r="19" spans="1:51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</row>
    <row r="20" spans="1:51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</row>
    <row r="21" spans="1:51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</row>
    <row r="22" spans="1:51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</row>
    <row r="23" spans="1:51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</row>
    <row r="24" spans="1:51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</row>
    <row r="25" spans="1:51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</row>
    <row r="26" spans="1:51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</row>
    <row r="27" spans="1:51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</row>
    <row r="28" spans="1:51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</row>
    <row r="29" spans="1:51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</row>
    <row r="30" spans="1:51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</row>
    <row r="31" spans="1:51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</row>
    <row r="32" spans="1:51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</row>
    <row r="33" spans="1:51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</row>
    <row r="34" spans="1:51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</row>
    <row r="35" spans="1:51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</row>
    <row r="36" spans="1:51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</row>
    <row r="37" spans="1:51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</row>
    <row r="38" spans="1:51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</row>
    <row r="39" spans="1:51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</row>
    <row r="40" spans="1:51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</row>
    <row r="41" spans="1:51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</row>
    <row r="42" spans="1:51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</row>
    <row r="43" spans="1:51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</row>
    <row r="44" spans="1:51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</row>
    <row r="45" spans="1:51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</row>
    <row r="46" spans="1:51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</row>
    <row r="47" spans="1:51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</row>
    <row r="48" spans="1:51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</row>
    <row r="49" spans="1:51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</row>
    <row r="50" spans="1:51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</row>
    <row r="51" spans="1:51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</row>
    <row r="52" spans="1:51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</row>
    <row r="53" spans="1:51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</row>
    <row r="54" spans="1:51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</row>
    <row r="55" spans="1:51" x14ac:dyDescent="0.3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</row>
    <row r="56" spans="1:51" x14ac:dyDescent="0.3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</row>
    <row r="57" spans="1:51" x14ac:dyDescent="0.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</row>
    <row r="58" spans="1:51" x14ac:dyDescent="0.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</row>
    <row r="59" spans="1:51" x14ac:dyDescent="0.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</row>
    <row r="60" spans="1:51" x14ac:dyDescent="0.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</row>
    <row r="61" spans="1:51" x14ac:dyDescent="0.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</row>
    <row r="62" spans="1:51" x14ac:dyDescent="0.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</row>
    <row r="63" spans="1:51" x14ac:dyDescent="0.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</row>
    <row r="64" spans="1:51" x14ac:dyDescent="0.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</row>
    <row r="65" spans="1:51" x14ac:dyDescent="0.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</row>
    <row r="66" spans="1:51" x14ac:dyDescent="0.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</row>
    <row r="67" spans="1:51" x14ac:dyDescent="0.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</row>
    <row r="68" spans="1:51" x14ac:dyDescent="0.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</row>
    <row r="69" spans="1:51" x14ac:dyDescent="0.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</row>
    <row r="70" spans="1:51" x14ac:dyDescent="0.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</row>
    <row r="71" spans="1:51" x14ac:dyDescent="0.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</row>
    <row r="72" spans="1:51" x14ac:dyDescent="0.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</row>
    <row r="73" spans="1:51" x14ac:dyDescent="0.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</row>
    <row r="74" spans="1:51" x14ac:dyDescent="0.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</row>
    <row r="75" spans="1:51" x14ac:dyDescent="0.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</row>
    <row r="76" spans="1:51" x14ac:dyDescent="0.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</row>
    <row r="77" spans="1:51" x14ac:dyDescent="0.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</row>
    <row r="78" spans="1:51" x14ac:dyDescent="0.3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</row>
    <row r="79" spans="1:51" x14ac:dyDescent="0.3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</row>
    <row r="80" spans="1:51" x14ac:dyDescent="0.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</row>
    <row r="81" spans="1:51" x14ac:dyDescent="0.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</row>
    <row r="82" spans="1:51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</row>
    <row r="83" spans="1:51" x14ac:dyDescent="0.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</row>
  </sheetData>
  <sheetProtection sheet="1" objects="1" scenarios="1"/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41D1D-C01A-47BF-A219-B1EA095E401C}">
  <sheetPr>
    <tabColor rgb="FFFF0000"/>
  </sheetPr>
  <dimension ref="A1:AY83"/>
  <sheetViews>
    <sheetView showGridLines="0" showRowColHeaders="0" zoomScale="110" zoomScaleNormal="110" workbookViewId="0">
      <selection activeCell="R25" sqref="R25"/>
    </sheetView>
  </sheetViews>
  <sheetFormatPr baseColWidth="10" defaultColWidth="8.88671875" defaultRowHeight="14.4" x14ac:dyDescent="0.3"/>
  <sheetData>
    <row r="1" spans="1:51" x14ac:dyDescent="0.3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</row>
    <row r="2" spans="1:51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</row>
    <row r="3" spans="1:51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</row>
    <row r="4" spans="1:51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</row>
    <row r="5" spans="1:51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</row>
    <row r="6" spans="1:51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</row>
    <row r="7" spans="1:5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</row>
    <row r="8" spans="1:51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</row>
    <row r="9" spans="1:51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</row>
    <row r="10" spans="1:51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</row>
    <row r="11" spans="1:51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</row>
    <row r="12" spans="1:51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</row>
    <row r="13" spans="1:51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</row>
    <row r="14" spans="1:51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</row>
    <row r="15" spans="1:51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</row>
    <row r="16" spans="1:51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</row>
    <row r="17" spans="1:51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</row>
    <row r="18" spans="1:51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</row>
    <row r="19" spans="1:51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</row>
    <row r="20" spans="1:51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</row>
    <row r="21" spans="1:51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</row>
    <row r="22" spans="1:51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</row>
    <row r="23" spans="1:51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</row>
    <row r="24" spans="1:51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</row>
    <row r="25" spans="1:51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</row>
    <row r="26" spans="1:51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</row>
    <row r="27" spans="1:51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</row>
    <row r="28" spans="1:51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</row>
    <row r="29" spans="1:51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</row>
    <row r="30" spans="1:51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</row>
    <row r="31" spans="1:51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</row>
    <row r="32" spans="1:51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</row>
    <row r="33" spans="1:51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</row>
    <row r="34" spans="1:51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</row>
    <row r="35" spans="1:51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</row>
    <row r="36" spans="1:51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</row>
    <row r="37" spans="1:51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</row>
    <row r="38" spans="1:51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</row>
    <row r="39" spans="1:51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</row>
    <row r="40" spans="1:51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</row>
    <row r="41" spans="1:51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</row>
    <row r="42" spans="1:51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</row>
    <row r="43" spans="1:51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</row>
    <row r="44" spans="1:51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</row>
    <row r="45" spans="1:51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</row>
    <row r="46" spans="1:51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</row>
    <row r="47" spans="1:51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</row>
    <row r="48" spans="1:51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</row>
    <row r="49" spans="1:51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</row>
    <row r="50" spans="1:51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</row>
    <row r="51" spans="1:51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</row>
    <row r="52" spans="1:51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</row>
    <row r="53" spans="1:51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</row>
    <row r="54" spans="1:51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</row>
    <row r="55" spans="1:51" x14ac:dyDescent="0.3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</row>
    <row r="56" spans="1:51" x14ac:dyDescent="0.3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</row>
    <row r="57" spans="1:51" x14ac:dyDescent="0.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</row>
    <row r="58" spans="1:51" x14ac:dyDescent="0.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</row>
    <row r="59" spans="1:51" x14ac:dyDescent="0.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</row>
    <row r="60" spans="1:51" x14ac:dyDescent="0.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</row>
    <row r="61" spans="1:51" x14ac:dyDescent="0.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</row>
    <row r="62" spans="1:51" x14ac:dyDescent="0.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</row>
    <row r="63" spans="1:51" x14ac:dyDescent="0.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</row>
    <row r="64" spans="1:51" x14ac:dyDescent="0.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</row>
    <row r="65" spans="1:51" x14ac:dyDescent="0.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</row>
    <row r="66" spans="1:51" x14ac:dyDescent="0.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</row>
    <row r="67" spans="1:51" x14ac:dyDescent="0.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</row>
    <row r="68" spans="1:51" x14ac:dyDescent="0.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</row>
    <row r="69" spans="1:51" x14ac:dyDescent="0.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</row>
    <row r="70" spans="1:51" x14ac:dyDescent="0.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</row>
    <row r="71" spans="1:51" x14ac:dyDescent="0.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</row>
    <row r="72" spans="1:51" x14ac:dyDescent="0.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</row>
    <row r="73" spans="1:51" x14ac:dyDescent="0.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</row>
    <row r="74" spans="1:51" x14ac:dyDescent="0.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</row>
    <row r="75" spans="1:51" x14ac:dyDescent="0.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</row>
    <row r="76" spans="1:51" x14ac:dyDescent="0.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</row>
    <row r="77" spans="1:51" x14ac:dyDescent="0.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</row>
    <row r="78" spans="1:51" x14ac:dyDescent="0.3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</row>
    <row r="79" spans="1:51" x14ac:dyDescent="0.3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</row>
    <row r="80" spans="1:51" x14ac:dyDescent="0.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</row>
    <row r="81" spans="1:51" x14ac:dyDescent="0.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</row>
    <row r="82" spans="1:51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</row>
    <row r="83" spans="1:51" x14ac:dyDescent="0.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</row>
  </sheetData>
  <sheetProtection sheet="1" objects="1" scenarios="1"/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3ED6D-4ECA-4E8A-B4D1-6D65CCE19C90}">
  <sheetPr>
    <tabColor theme="5"/>
  </sheetPr>
  <dimension ref="A1:AY83"/>
  <sheetViews>
    <sheetView showGridLines="0" showRowColHeaders="0" zoomScale="90" zoomScaleNormal="90" workbookViewId="0">
      <selection activeCell="B2" sqref="B2"/>
    </sheetView>
  </sheetViews>
  <sheetFormatPr baseColWidth="10" defaultColWidth="8.88671875" defaultRowHeight="14.4" x14ac:dyDescent="0.3"/>
  <sheetData>
    <row r="1" spans="1:51" x14ac:dyDescent="0.3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</row>
    <row r="2" spans="1:51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</row>
    <row r="3" spans="1:51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</row>
    <row r="4" spans="1:51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</row>
    <row r="5" spans="1:51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</row>
    <row r="6" spans="1:51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</row>
    <row r="7" spans="1:5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</row>
    <row r="8" spans="1:51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</row>
    <row r="9" spans="1:51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</row>
    <row r="10" spans="1:51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</row>
    <row r="11" spans="1:51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</row>
    <row r="12" spans="1:51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</row>
    <row r="13" spans="1:51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</row>
    <row r="14" spans="1:51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</row>
    <row r="15" spans="1:51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</row>
    <row r="16" spans="1:51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</row>
    <row r="17" spans="1:51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</row>
    <row r="18" spans="1:51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</row>
    <row r="19" spans="1:51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</row>
    <row r="20" spans="1:51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</row>
    <row r="21" spans="1:51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</row>
    <row r="22" spans="1:51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</row>
    <row r="23" spans="1:51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</row>
    <row r="24" spans="1:51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</row>
    <row r="25" spans="1:51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</row>
    <row r="26" spans="1:51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</row>
    <row r="27" spans="1:51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</row>
    <row r="28" spans="1:51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</row>
    <row r="29" spans="1:51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</row>
    <row r="30" spans="1:51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</row>
    <row r="31" spans="1:51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</row>
    <row r="32" spans="1:51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</row>
    <row r="33" spans="1:51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</row>
    <row r="34" spans="1:51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</row>
    <row r="35" spans="1:51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</row>
    <row r="36" spans="1:51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</row>
    <row r="37" spans="1:51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</row>
    <row r="38" spans="1:51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</row>
    <row r="39" spans="1:51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</row>
    <row r="40" spans="1:51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</row>
    <row r="41" spans="1:51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</row>
    <row r="42" spans="1:51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</row>
    <row r="43" spans="1:51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</row>
    <row r="44" spans="1:51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</row>
    <row r="45" spans="1:51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</row>
    <row r="46" spans="1:51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</row>
    <row r="47" spans="1:51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</row>
    <row r="48" spans="1:51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</row>
    <row r="49" spans="1:51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</row>
    <row r="50" spans="1:51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</row>
    <row r="51" spans="1:51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</row>
    <row r="52" spans="1:51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</row>
    <row r="53" spans="1:51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</row>
    <row r="54" spans="1:51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</row>
    <row r="55" spans="1:51" x14ac:dyDescent="0.3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</row>
    <row r="56" spans="1:51" x14ac:dyDescent="0.3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</row>
    <row r="57" spans="1:51" x14ac:dyDescent="0.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</row>
    <row r="58" spans="1:51" x14ac:dyDescent="0.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</row>
    <row r="59" spans="1:51" x14ac:dyDescent="0.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</row>
    <row r="60" spans="1:51" x14ac:dyDescent="0.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</row>
    <row r="61" spans="1:51" x14ac:dyDescent="0.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</row>
    <row r="62" spans="1:51" x14ac:dyDescent="0.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</row>
    <row r="63" spans="1:51" x14ac:dyDescent="0.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</row>
    <row r="64" spans="1:51" x14ac:dyDescent="0.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</row>
    <row r="65" spans="1:51" x14ac:dyDescent="0.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</row>
    <row r="66" spans="1:51" x14ac:dyDescent="0.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</row>
    <row r="67" spans="1:51" x14ac:dyDescent="0.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</row>
    <row r="68" spans="1:51" x14ac:dyDescent="0.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</row>
    <row r="69" spans="1:51" x14ac:dyDescent="0.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</row>
    <row r="70" spans="1:51" x14ac:dyDescent="0.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</row>
    <row r="71" spans="1:51" x14ac:dyDescent="0.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</row>
    <row r="72" spans="1:51" x14ac:dyDescent="0.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</row>
    <row r="73" spans="1:51" x14ac:dyDescent="0.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</row>
    <row r="74" spans="1:51" x14ac:dyDescent="0.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</row>
    <row r="75" spans="1:51" x14ac:dyDescent="0.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</row>
    <row r="76" spans="1:51" x14ac:dyDescent="0.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</row>
    <row r="77" spans="1:51" x14ac:dyDescent="0.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</row>
    <row r="78" spans="1:51" x14ac:dyDescent="0.3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</row>
    <row r="79" spans="1:51" x14ac:dyDescent="0.3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</row>
    <row r="80" spans="1:51" x14ac:dyDescent="0.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</row>
    <row r="81" spans="1:51" x14ac:dyDescent="0.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</row>
    <row r="82" spans="1:51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</row>
    <row r="83" spans="1:51" x14ac:dyDescent="0.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</row>
  </sheetData>
  <sheetProtection sheet="1" objects="1" scenarios="1"/>
  <pageMargins left="0.7" right="0.7" top="0.75" bottom="0.75" header="0.3" footer="0.3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862F7-D6CD-4DF5-829F-D49D166DA62F}">
  <sheetPr>
    <tabColor rgb="FF00B0F0"/>
  </sheetPr>
  <dimension ref="A1:AY83"/>
  <sheetViews>
    <sheetView showGridLines="0" showRowColHeaders="0" tabSelected="1" zoomScale="70" zoomScaleNormal="70" workbookViewId="0">
      <selection activeCell="M39" sqref="M39"/>
    </sheetView>
  </sheetViews>
  <sheetFormatPr baseColWidth="10" defaultColWidth="8.88671875" defaultRowHeight="14.4" x14ac:dyDescent="0.3"/>
  <sheetData>
    <row r="1" spans="1:51" x14ac:dyDescent="0.3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</row>
    <row r="2" spans="1:51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</row>
    <row r="3" spans="1:51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</row>
    <row r="4" spans="1:51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</row>
    <row r="5" spans="1:51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</row>
    <row r="6" spans="1:51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</row>
    <row r="7" spans="1:5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</row>
    <row r="8" spans="1:51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</row>
    <row r="9" spans="1:51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</row>
    <row r="10" spans="1:51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</row>
    <row r="11" spans="1:51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</row>
    <row r="12" spans="1:51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</row>
    <row r="13" spans="1:51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</row>
    <row r="14" spans="1:51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</row>
    <row r="15" spans="1:51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</row>
    <row r="16" spans="1:51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</row>
    <row r="17" spans="1:51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</row>
    <row r="18" spans="1:51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</row>
    <row r="19" spans="1:51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</row>
    <row r="20" spans="1:51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</row>
    <row r="21" spans="1:51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</row>
    <row r="22" spans="1:51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</row>
    <row r="23" spans="1:51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</row>
    <row r="24" spans="1:51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</row>
    <row r="25" spans="1:51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</row>
    <row r="26" spans="1:51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</row>
    <row r="27" spans="1:51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</row>
    <row r="28" spans="1:51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</row>
    <row r="29" spans="1:51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</row>
    <row r="30" spans="1:51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</row>
    <row r="31" spans="1:51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</row>
    <row r="32" spans="1:51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</row>
    <row r="33" spans="1:51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</row>
    <row r="34" spans="1:51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</row>
    <row r="35" spans="1:51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</row>
    <row r="36" spans="1:51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</row>
    <row r="37" spans="1:51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</row>
    <row r="38" spans="1:51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</row>
    <row r="39" spans="1:51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</row>
    <row r="40" spans="1:51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</row>
    <row r="41" spans="1:51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</row>
    <row r="42" spans="1:51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</row>
    <row r="43" spans="1:51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</row>
    <row r="44" spans="1:51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</row>
    <row r="45" spans="1:51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</row>
    <row r="46" spans="1:51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</row>
    <row r="47" spans="1:51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</row>
    <row r="48" spans="1:51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</row>
    <row r="49" spans="1:51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</row>
    <row r="50" spans="1:51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</row>
    <row r="51" spans="1:51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</row>
    <row r="52" spans="1:51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</row>
    <row r="53" spans="1:51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</row>
    <row r="54" spans="1:51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</row>
    <row r="55" spans="1:51" x14ac:dyDescent="0.3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</row>
    <row r="56" spans="1:51" x14ac:dyDescent="0.3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</row>
    <row r="57" spans="1:51" x14ac:dyDescent="0.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</row>
    <row r="58" spans="1:51" x14ac:dyDescent="0.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</row>
    <row r="59" spans="1:51" x14ac:dyDescent="0.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</row>
    <row r="60" spans="1:51" x14ac:dyDescent="0.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</row>
    <row r="61" spans="1:51" x14ac:dyDescent="0.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</row>
    <row r="62" spans="1:51" x14ac:dyDescent="0.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</row>
    <row r="63" spans="1:51" x14ac:dyDescent="0.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</row>
    <row r="64" spans="1:51" x14ac:dyDescent="0.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</row>
    <row r="65" spans="1:51" x14ac:dyDescent="0.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</row>
    <row r="66" spans="1:51" x14ac:dyDescent="0.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</row>
    <row r="67" spans="1:51" x14ac:dyDescent="0.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</row>
    <row r="68" spans="1:51" x14ac:dyDescent="0.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</row>
    <row r="69" spans="1:51" x14ac:dyDescent="0.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</row>
    <row r="70" spans="1:51" x14ac:dyDescent="0.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</row>
    <row r="71" spans="1:51" x14ac:dyDescent="0.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</row>
    <row r="72" spans="1:51" x14ac:dyDescent="0.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</row>
    <row r="73" spans="1:51" x14ac:dyDescent="0.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</row>
    <row r="74" spans="1:51" x14ac:dyDescent="0.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</row>
    <row r="75" spans="1:51" x14ac:dyDescent="0.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</row>
    <row r="76" spans="1:51" x14ac:dyDescent="0.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</row>
    <row r="77" spans="1:51" x14ac:dyDescent="0.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</row>
    <row r="78" spans="1:51" x14ac:dyDescent="0.3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</row>
    <row r="79" spans="1:51" x14ac:dyDescent="0.3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</row>
    <row r="80" spans="1:51" x14ac:dyDescent="0.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</row>
    <row r="81" spans="1:51" x14ac:dyDescent="0.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</row>
    <row r="82" spans="1:51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</row>
    <row r="83" spans="1:51" x14ac:dyDescent="0.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</row>
  </sheetData>
  <sheetProtection sheet="1" objects="1" scenarios="1"/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2559F-51B6-4262-9C88-B663ABBE0D8D}">
  <dimension ref="A6:V142"/>
  <sheetViews>
    <sheetView topLeftCell="A111" workbookViewId="0">
      <selection activeCell="B126" sqref="B126"/>
    </sheetView>
  </sheetViews>
  <sheetFormatPr baseColWidth="10" defaultRowHeight="14.4" x14ac:dyDescent="0.3"/>
  <cols>
    <col min="1" max="1" width="26" customWidth="1"/>
    <col min="2" max="2" width="21.44140625" bestFit="1" customWidth="1"/>
    <col min="3" max="3" width="5.88671875" bestFit="1" customWidth="1"/>
    <col min="4" max="4" width="9.33203125" bestFit="1" customWidth="1"/>
    <col min="5" max="5" width="14" bestFit="1" customWidth="1"/>
    <col min="6" max="6" width="6.44140625" bestFit="1" customWidth="1"/>
    <col min="7" max="7" width="11.88671875" bestFit="1" customWidth="1"/>
    <col min="8" max="8" width="21.88671875" customWidth="1"/>
    <col min="9" max="9" width="27.88671875" bestFit="1" customWidth="1"/>
    <col min="10" max="10" width="7.109375" bestFit="1" customWidth="1"/>
    <col min="11" max="11" width="26" bestFit="1" customWidth="1"/>
    <col min="12" max="12" width="22.5546875" bestFit="1" customWidth="1"/>
    <col min="13" max="13" width="7.77734375" bestFit="1" customWidth="1"/>
    <col min="14" max="14" width="21.5546875" customWidth="1"/>
    <col min="15" max="15" width="16.77734375" customWidth="1"/>
    <col min="16" max="16" width="10.33203125" bestFit="1" customWidth="1"/>
    <col min="17" max="17" width="10" bestFit="1" customWidth="1"/>
    <col min="18" max="18" width="14.44140625" bestFit="1" customWidth="1"/>
    <col min="19" max="19" width="27.77734375" customWidth="1"/>
    <col min="20" max="20" width="10.44140625" customWidth="1"/>
    <col min="21" max="21" width="15.6640625" bestFit="1" customWidth="1"/>
    <col min="22" max="22" width="18.44140625" bestFit="1" customWidth="1"/>
    <col min="23" max="23" width="27.77734375" bestFit="1" customWidth="1"/>
    <col min="24" max="24" width="17.88671875" bestFit="1" customWidth="1"/>
    <col min="25" max="25" width="11.88671875" bestFit="1" customWidth="1"/>
  </cols>
  <sheetData>
    <row r="6" spans="1:7" x14ac:dyDescent="0.3">
      <c r="A6" s="1" t="s">
        <v>14</v>
      </c>
      <c r="B6" s="1" t="s">
        <v>105</v>
      </c>
    </row>
    <row r="7" spans="1:7" x14ac:dyDescent="0.3">
      <c r="A7" s="1" t="s">
        <v>1</v>
      </c>
      <c r="B7" t="s">
        <v>113</v>
      </c>
      <c r="C7" t="s">
        <v>114</v>
      </c>
      <c r="D7" t="s">
        <v>115</v>
      </c>
      <c r="E7" t="s">
        <v>116</v>
      </c>
      <c r="F7" t="s">
        <v>117</v>
      </c>
      <c r="G7" t="s">
        <v>0</v>
      </c>
    </row>
    <row r="8" spans="1:7" x14ac:dyDescent="0.3">
      <c r="A8" s="2">
        <v>2000</v>
      </c>
      <c r="B8" s="73">
        <v>5003</v>
      </c>
      <c r="C8" s="73">
        <v>1608</v>
      </c>
      <c r="D8" s="73">
        <v>900</v>
      </c>
      <c r="E8" s="73">
        <v>1145</v>
      </c>
      <c r="F8" s="73">
        <v>3819</v>
      </c>
      <c r="G8" s="73">
        <v>12475</v>
      </c>
    </row>
    <row r="9" spans="1:7" x14ac:dyDescent="0.3">
      <c r="A9" s="2">
        <v>2001</v>
      </c>
      <c r="B9" s="73">
        <v>6220</v>
      </c>
      <c r="C9" s="73">
        <v>1742</v>
      </c>
      <c r="D9" s="73">
        <v>1184</v>
      </c>
      <c r="E9" s="73">
        <v>1325</v>
      </c>
      <c r="F9" s="73">
        <v>4569</v>
      </c>
      <c r="G9" s="73">
        <v>15040</v>
      </c>
    </row>
    <row r="10" spans="1:7" x14ac:dyDescent="0.3">
      <c r="A10" s="2">
        <v>2002</v>
      </c>
      <c r="B10" s="73">
        <v>6176</v>
      </c>
      <c r="C10" s="73">
        <v>1286</v>
      </c>
      <c r="D10" s="73">
        <v>1066</v>
      </c>
      <c r="E10" s="73">
        <v>1226</v>
      </c>
      <c r="F10" s="73">
        <v>4012</v>
      </c>
      <c r="G10" s="73">
        <v>13766</v>
      </c>
    </row>
    <row r="11" spans="1:7" x14ac:dyDescent="0.3">
      <c r="A11" s="2">
        <v>2003</v>
      </c>
      <c r="B11" s="73">
        <v>5186</v>
      </c>
      <c r="C11" s="73">
        <v>1065</v>
      </c>
      <c r="D11" s="73">
        <v>877</v>
      </c>
      <c r="E11" s="73">
        <v>1146</v>
      </c>
      <c r="F11" s="73">
        <v>3557</v>
      </c>
      <c r="G11" s="73">
        <v>11831</v>
      </c>
    </row>
    <row r="12" spans="1:7" x14ac:dyDescent="0.3">
      <c r="A12" s="2">
        <v>2004</v>
      </c>
      <c r="B12" s="73">
        <v>4960</v>
      </c>
      <c r="C12" s="73">
        <v>1121</v>
      </c>
      <c r="D12" s="73">
        <v>884</v>
      </c>
      <c r="E12" s="73">
        <v>1118</v>
      </c>
      <c r="F12" s="73">
        <v>3647</v>
      </c>
      <c r="G12" s="73">
        <v>11730</v>
      </c>
    </row>
    <row r="13" spans="1:7" x14ac:dyDescent="0.3">
      <c r="A13" s="2">
        <v>2005</v>
      </c>
      <c r="B13" s="73">
        <v>5081</v>
      </c>
      <c r="C13" s="73">
        <v>1370</v>
      </c>
      <c r="D13" s="73">
        <v>949</v>
      </c>
      <c r="E13" s="73">
        <v>1166</v>
      </c>
      <c r="F13" s="73">
        <v>3745</v>
      </c>
      <c r="G13" s="73">
        <v>12311</v>
      </c>
    </row>
    <row r="14" spans="1:7" x14ac:dyDescent="0.3">
      <c r="A14" s="2">
        <v>2006</v>
      </c>
      <c r="B14" s="73">
        <v>5335</v>
      </c>
      <c r="C14" s="73">
        <v>1355</v>
      </c>
      <c r="D14" s="73">
        <v>841</v>
      </c>
      <c r="E14" s="73">
        <v>1121</v>
      </c>
      <c r="F14" s="73">
        <v>3613</v>
      </c>
      <c r="G14" s="73">
        <v>12265</v>
      </c>
    </row>
    <row r="15" spans="1:7" x14ac:dyDescent="0.3">
      <c r="A15" s="2">
        <v>2007</v>
      </c>
      <c r="B15" s="73">
        <v>4997</v>
      </c>
      <c r="C15" s="73">
        <v>1603</v>
      </c>
      <c r="D15" s="73">
        <v>863</v>
      </c>
      <c r="E15" s="73">
        <v>975</v>
      </c>
      <c r="F15" s="73">
        <v>3289</v>
      </c>
      <c r="G15" s="73">
        <v>11727</v>
      </c>
    </row>
    <row r="16" spans="1:7" x14ac:dyDescent="0.3">
      <c r="A16" s="2">
        <v>2008</v>
      </c>
      <c r="B16" s="73">
        <v>4851</v>
      </c>
      <c r="C16" s="73">
        <v>1681</v>
      </c>
      <c r="D16" s="73">
        <v>923</v>
      </c>
      <c r="E16" s="73">
        <v>833</v>
      </c>
      <c r="F16" s="73">
        <v>2896</v>
      </c>
      <c r="G16" s="73">
        <v>11184</v>
      </c>
    </row>
    <row r="17" spans="1:7" x14ac:dyDescent="0.3">
      <c r="A17" s="2">
        <v>2009</v>
      </c>
      <c r="B17" s="73">
        <v>4713</v>
      </c>
      <c r="C17" s="73">
        <v>1117</v>
      </c>
      <c r="D17" s="73">
        <v>743</v>
      </c>
      <c r="E17" s="73">
        <v>612</v>
      </c>
      <c r="F17" s="73">
        <v>2213</v>
      </c>
      <c r="G17" s="73">
        <v>9398</v>
      </c>
    </row>
    <row r="18" spans="1:7" x14ac:dyDescent="0.3">
      <c r="A18" s="2">
        <v>2010</v>
      </c>
      <c r="B18" s="73">
        <v>4231</v>
      </c>
      <c r="C18" s="73">
        <v>1142</v>
      </c>
      <c r="D18" s="73">
        <v>640</v>
      </c>
      <c r="E18" s="73">
        <v>616</v>
      </c>
      <c r="F18" s="73">
        <v>1875</v>
      </c>
      <c r="G18" s="73">
        <v>8504</v>
      </c>
    </row>
    <row r="19" spans="1:7" x14ac:dyDescent="0.3">
      <c r="A19" s="2">
        <v>2011</v>
      </c>
      <c r="B19" s="73">
        <v>4609</v>
      </c>
      <c r="C19" s="73">
        <v>1236</v>
      </c>
      <c r="D19" s="73">
        <v>664</v>
      </c>
      <c r="E19" s="73">
        <v>570</v>
      </c>
      <c r="F19" s="73">
        <v>1840</v>
      </c>
      <c r="G19" s="73">
        <v>8919</v>
      </c>
    </row>
    <row r="20" spans="1:7" x14ac:dyDescent="0.3">
      <c r="A20" s="2">
        <v>2012</v>
      </c>
      <c r="B20" s="73">
        <v>4322</v>
      </c>
      <c r="C20" s="73">
        <v>1433</v>
      </c>
      <c r="D20" s="73">
        <v>647</v>
      </c>
      <c r="E20" s="73">
        <v>539</v>
      </c>
      <c r="F20" s="73">
        <v>1861</v>
      </c>
      <c r="G20" s="73">
        <v>8802</v>
      </c>
    </row>
    <row r="21" spans="1:7" x14ac:dyDescent="0.3">
      <c r="A21" s="2">
        <v>2013</v>
      </c>
      <c r="B21" s="73">
        <v>3589</v>
      </c>
      <c r="C21" s="73">
        <v>1442</v>
      </c>
      <c r="D21" s="73">
        <v>628</v>
      </c>
      <c r="E21" s="73">
        <v>505</v>
      </c>
      <c r="F21" s="73">
        <v>1770</v>
      </c>
      <c r="G21" s="73">
        <v>7934</v>
      </c>
    </row>
    <row r="22" spans="1:7" x14ac:dyDescent="0.3">
      <c r="A22" s="2">
        <v>2014</v>
      </c>
      <c r="B22" s="73">
        <v>3380</v>
      </c>
      <c r="C22" s="73">
        <v>1317</v>
      </c>
      <c r="D22" s="73">
        <v>670</v>
      </c>
      <c r="E22" s="73">
        <v>496</v>
      </c>
      <c r="F22" s="73">
        <v>1819</v>
      </c>
      <c r="G22" s="73">
        <v>7682</v>
      </c>
    </row>
    <row r="23" spans="1:7" x14ac:dyDescent="0.3">
      <c r="A23" s="2">
        <v>2015</v>
      </c>
      <c r="B23" s="73">
        <v>2978</v>
      </c>
      <c r="C23" s="73">
        <v>1160</v>
      </c>
      <c r="D23" s="73">
        <v>617</v>
      </c>
      <c r="E23" s="73">
        <v>537</v>
      </c>
      <c r="F23" s="73">
        <v>1915</v>
      </c>
      <c r="G23" s="73">
        <v>7207</v>
      </c>
    </row>
    <row r="24" spans="1:7" x14ac:dyDescent="0.3">
      <c r="A24" s="2">
        <v>2016</v>
      </c>
      <c r="B24" s="73">
        <v>2031</v>
      </c>
      <c r="C24" s="73">
        <v>934</v>
      </c>
      <c r="D24" s="73">
        <v>504</v>
      </c>
      <c r="E24" s="73">
        <v>507</v>
      </c>
      <c r="F24" s="73">
        <v>1856</v>
      </c>
      <c r="G24" s="73">
        <v>5832</v>
      </c>
    </row>
    <row r="25" spans="1:7" x14ac:dyDescent="0.3">
      <c r="A25" s="2">
        <v>2017</v>
      </c>
      <c r="B25" s="73">
        <v>2320</v>
      </c>
      <c r="C25" s="73">
        <v>882</v>
      </c>
      <c r="D25" s="73">
        <v>515</v>
      </c>
      <c r="E25" s="73">
        <v>511</v>
      </c>
      <c r="F25" s="73">
        <v>1661</v>
      </c>
      <c r="G25" s="73">
        <v>5889</v>
      </c>
    </row>
    <row r="26" spans="1:7" x14ac:dyDescent="0.3">
      <c r="A26" s="2">
        <v>2018</v>
      </c>
      <c r="B26" s="73">
        <v>2258</v>
      </c>
      <c r="C26" s="73">
        <v>870</v>
      </c>
      <c r="D26" s="73">
        <v>599</v>
      </c>
      <c r="E26" s="73">
        <v>553</v>
      </c>
      <c r="F26" s="73">
        <v>1577</v>
      </c>
      <c r="G26" s="73">
        <v>5857</v>
      </c>
    </row>
    <row r="27" spans="1:7" x14ac:dyDescent="0.3">
      <c r="A27" s="2">
        <v>2019</v>
      </c>
      <c r="B27" s="73">
        <v>2279</v>
      </c>
      <c r="C27" s="73">
        <v>931</v>
      </c>
      <c r="D27" s="73">
        <v>563</v>
      </c>
      <c r="E27" s="73">
        <v>530</v>
      </c>
      <c r="F27" s="73">
        <v>1598</v>
      </c>
      <c r="G27" s="73">
        <v>5901</v>
      </c>
    </row>
    <row r="28" spans="1:7" x14ac:dyDescent="0.3">
      <c r="A28" s="2">
        <v>2020</v>
      </c>
      <c r="B28" s="73">
        <v>1669</v>
      </c>
      <c r="C28" s="73">
        <v>836</v>
      </c>
      <c r="D28" s="73">
        <v>481</v>
      </c>
      <c r="E28" s="73">
        <v>425</v>
      </c>
      <c r="F28" s="73">
        <v>1456</v>
      </c>
      <c r="G28" s="73">
        <v>4867</v>
      </c>
    </row>
    <row r="29" spans="1:7" x14ac:dyDescent="0.3">
      <c r="A29" s="2">
        <v>2021</v>
      </c>
      <c r="B29" s="73">
        <v>1521</v>
      </c>
      <c r="C29" s="73">
        <v>846</v>
      </c>
      <c r="D29" s="73">
        <v>473</v>
      </c>
      <c r="E29" s="73">
        <v>481</v>
      </c>
      <c r="F29" s="73">
        <v>1433</v>
      </c>
      <c r="G29" s="73">
        <v>4754</v>
      </c>
    </row>
    <row r="30" spans="1:7" x14ac:dyDescent="0.3">
      <c r="A30" s="2">
        <v>2022</v>
      </c>
      <c r="B30" s="73">
        <v>1703</v>
      </c>
      <c r="C30" s="73">
        <v>944</v>
      </c>
      <c r="D30" s="73">
        <v>465</v>
      </c>
      <c r="E30" s="73">
        <v>492</v>
      </c>
      <c r="F30" s="73">
        <v>1459</v>
      </c>
      <c r="G30" s="73">
        <v>5063</v>
      </c>
    </row>
    <row r="31" spans="1:7" x14ac:dyDescent="0.3">
      <c r="A31" s="2">
        <v>2023</v>
      </c>
      <c r="B31" s="73">
        <v>1779</v>
      </c>
      <c r="C31" s="73">
        <v>983</v>
      </c>
      <c r="D31" s="73">
        <v>502</v>
      </c>
      <c r="E31" s="73">
        <v>502</v>
      </c>
      <c r="F31" s="73">
        <v>1429</v>
      </c>
      <c r="G31" s="73">
        <v>5195</v>
      </c>
    </row>
    <row r="32" spans="1:7" x14ac:dyDescent="0.3">
      <c r="A32" s="2">
        <v>2024</v>
      </c>
      <c r="B32" s="73">
        <v>1761</v>
      </c>
      <c r="C32" s="73">
        <v>917</v>
      </c>
      <c r="D32" s="73">
        <v>463</v>
      </c>
      <c r="E32" s="73">
        <v>522</v>
      </c>
      <c r="F32" s="73">
        <v>1474</v>
      </c>
      <c r="G32" s="73">
        <v>5137</v>
      </c>
    </row>
    <row r="33" spans="1:7" x14ac:dyDescent="0.3">
      <c r="A33" s="2">
        <v>2025</v>
      </c>
      <c r="B33" s="73">
        <v>1599</v>
      </c>
      <c r="C33" s="73">
        <v>954</v>
      </c>
      <c r="D33" s="73">
        <v>418</v>
      </c>
      <c r="E33" s="73">
        <v>501</v>
      </c>
      <c r="F33" s="73">
        <v>1438</v>
      </c>
      <c r="G33" s="73">
        <v>4910</v>
      </c>
    </row>
    <row r="34" spans="1:7" x14ac:dyDescent="0.3">
      <c r="A34" s="2" t="s">
        <v>0</v>
      </c>
      <c r="B34" s="73">
        <v>94551</v>
      </c>
      <c r="C34" s="73">
        <v>30775</v>
      </c>
      <c r="D34" s="73">
        <v>18079</v>
      </c>
      <c r="E34" s="73">
        <v>18954</v>
      </c>
      <c r="F34" s="73">
        <v>61821</v>
      </c>
      <c r="G34" s="73">
        <v>224180</v>
      </c>
    </row>
    <row r="35" spans="1:7" x14ac:dyDescent="0.3">
      <c r="A35" s="1" t="s">
        <v>8</v>
      </c>
      <c r="B35" t="s" vm="2">
        <v>95</v>
      </c>
    </row>
    <row r="37" spans="1:7" x14ac:dyDescent="0.3">
      <c r="A37" s="1" t="s">
        <v>14</v>
      </c>
      <c r="B37" s="1" t="s">
        <v>105</v>
      </c>
    </row>
    <row r="38" spans="1:7" x14ac:dyDescent="0.3">
      <c r="A38" s="1" t="s">
        <v>1</v>
      </c>
      <c r="B38" t="s">
        <v>113</v>
      </c>
      <c r="C38" t="s">
        <v>114</v>
      </c>
      <c r="D38" t="s">
        <v>115</v>
      </c>
      <c r="E38" t="s">
        <v>116</v>
      </c>
      <c r="F38" t="s">
        <v>117</v>
      </c>
      <c r="G38" t="s">
        <v>0</v>
      </c>
    </row>
    <row r="39" spans="1:7" x14ac:dyDescent="0.3">
      <c r="A39" s="2">
        <v>2000</v>
      </c>
      <c r="B39" s="73">
        <v>29</v>
      </c>
      <c r="C39" s="73">
        <v>7</v>
      </c>
      <c r="D39" s="73">
        <v>5</v>
      </c>
      <c r="E39" s="73">
        <v>9</v>
      </c>
      <c r="F39" s="73">
        <v>16</v>
      </c>
      <c r="G39" s="73">
        <v>66</v>
      </c>
    </row>
    <row r="40" spans="1:7" x14ac:dyDescent="0.3">
      <c r="A40" s="2">
        <v>2001</v>
      </c>
      <c r="B40" s="73">
        <v>41</v>
      </c>
      <c r="C40" s="73">
        <v>11</v>
      </c>
      <c r="D40" s="73">
        <v>1</v>
      </c>
      <c r="E40" s="73">
        <v>6</v>
      </c>
      <c r="F40" s="73">
        <v>12</v>
      </c>
      <c r="G40" s="73">
        <v>71</v>
      </c>
    </row>
    <row r="41" spans="1:7" x14ac:dyDescent="0.3">
      <c r="A41" s="2">
        <v>2002</v>
      </c>
      <c r="B41" s="73">
        <v>33</v>
      </c>
      <c r="C41" s="73">
        <v>4</v>
      </c>
      <c r="D41" s="73">
        <v>1</v>
      </c>
      <c r="E41" s="73">
        <v>10</v>
      </c>
      <c r="F41" s="73">
        <v>24</v>
      </c>
      <c r="G41" s="73">
        <v>72</v>
      </c>
    </row>
    <row r="42" spans="1:7" x14ac:dyDescent="0.3">
      <c r="A42" s="2">
        <v>2003</v>
      </c>
      <c r="B42" s="73">
        <v>32</v>
      </c>
      <c r="C42" s="73">
        <v>3</v>
      </c>
      <c r="D42" s="73">
        <v>6</v>
      </c>
      <c r="E42" s="73">
        <v>11</v>
      </c>
      <c r="F42" s="73">
        <v>13</v>
      </c>
      <c r="G42" s="73">
        <v>65</v>
      </c>
    </row>
    <row r="43" spans="1:7" x14ac:dyDescent="0.3">
      <c r="A43" s="2">
        <v>2004</v>
      </c>
      <c r="B43" s="73">
        <v>24</v>
      </c>
      <c r="C43" s="73">
        <v>3</v>
      </c>
      <c r="D43" s="73">
        <v>2</v>
      </c>
      <c r="E43" s="73">
        <v>9</v>
      </c>
      <c r="F43" s="73">
        <v>12</v>
      </c>
      <c r="G43" s="73">
        <v>50</v>
      </c>
    </row>
    <row r="44" spans="1:7" x14ac:dyDescent="0.3">
      <c r="A44" s="2">
        <v>2005</v>
      </c>
      <c r="B44" s="73">
        <v>23</v>
      </c>
      <c r="C44" s="73">
        <v>6</v>
      </c>
      <c r="D44" s="73">
        <v>2</v>
      </c>
      <c r="E44" s="73">
        <v>9</v>
      </c>
      <c r="F44" s="73">
        <v>17</v>
      </c>
      <c r="G44" s="73">
        <v>57</v>
      </c>
    </row>
    <row r="45" spans="1:7" x14ac:dyDescent="0.3">
      <c r="A45" s="2">
        <v>2006</v>
      </c>
      <c r="B45" s="73">
        <v>45</v>
      </c>
      <c r="C45" s="73">
        <v>4</v>
      </c>
      <c r="D45" s="73">
        <v>3</v>
      </c>
      <c r="E45" s="73">
        <v>7</v>
      </c>
      <c r="F45" s="73">
        <v>15</v>
      </c>
      <c r="G45" s="73">
        <v>74</v>
      </c>
    </row>
    <row r="46" spans="1:7" x14ac:dyDescent="0.3">
      <c r="A46" s="2">
        <v>2007</v>
      </c>
      <c r="B46" s="73">
        <v>35</v>
      </c>
      <c r="C46" s="73">
        <v>15</v>
      </c>
      <c r="D46" s="73">
        <v>2</v>
      </c>
      <c r="E46" s="73">
        <v>8</v>
      </c>
      <c r="F46" s="73">
        <v>7</v>
      </c>
      <c r="G46" s="73">
        <v>67</v>
      </c>
    </row>
    <row r="47" spans="1:7" x14ac:dyDescent="0.3">
      <c r="A47" s="2">
        <v>2008</v>
      </c>
      <c r="B47" s="73">
        <v>30</v>
      </c>
      <c r="C47" s="73">
        <v>6</v>
      </c>
      <c r="D47" s="73">
        <v>2</v>
      </c>
      <c r="E47" s="73">
        <v>3</v>
      </c>
      <c r="F47" s="73">
        <v>11</v>
      </c>
      <c r="G47" s="73">
        <v>52</v>
      </c>
    </row>
    <row r="48" spans="1:7" x14ac:dyDescent="0.3">
      <c r="A48" s="2">
        <v>2009</v>
      </c>
      <c r="B48" s="73">
        <v>20</v>
      </c>
      <c r="C48" s="73">
        <v>7</v>
      </c>
      <c r="D48" s="73">
        <v>2</v>
      </c>
      <c r="E48" s="73">
        <v>6</v>
      </c>
      <c r="F48" s="73">
        <v>8</v>
      </c>
      <c r="G48" s="73">
        <v>43</v>
      </c>
    </row>
    <row r="49" spans="1:7" x14ac:dyDescent="0.3">
      <c r="A49" s="2">
        <v>2010</v>
      </c>
      <c r="B49" s="73">
        <v>50</v>
      </c>
      <c r="C49" s="73">
        <v>7</v>
      </c>
      <c r="D49" s="73">
        <v>1</v>
      </c>
      <c r="E49" s="73">
        <v>1</v>
      </c>
      <c r="F49" s="73">
        <v>6</v>
      </c>
      <c r="G49" s="73">
        <v>65</v>
      </c>
    </row>
    <row r="50" spans="1:7" x14ac:dyDescent="0.3">
      <c r="A50" s="2">
        <v>2011</v>
      </c>
      <c r="B50" s="73">
        <v>16</v>
      </c>
      <c r="C50" s="73">
        <v>3</v>
      </c>
      <c r="D50" s="73">
        <v>3</v>
      </c>
      <c r="E50" s="73">
        <v>5</v>
      </c>
      <c r="F50" s="73">
        <v>9</v>
      </c>
      <c r="G50" s="73">
        <v>36</v>
      </c>
    </row>
    <row r="51" spans="1:7" x14ac:dyDescent="0.3">
      <c r="A51" s="2">
        <v>2012</v>
      </c>
      <c r="B51" s="73">
        <v>24</v>
      </c>
      <c r="C51" s="73">
        <v>5</v>
      </c>
      <c r="D51" s="73">
        <v>2</v>
      </c>
      <c r="E51" s="73">
        <v>4</v>
      </c>
      <c r="F51" s="73">
        <v>9</v>
      </c>
      <c r="G51" s="73">
        <v>44</v>
      </c>
    </row>
    <row r="52" spans="1:7" x14ac:dyDescent="0.3">
      <c r="A52" s="2">
        <v>2013</v>
      </c>
      <c r="B52" s="73">
        <v>18</v>
      </c>
      <c r="C52" s="73">
        <v>3</v>
      </c>
      <c r="D52" s="73">
        <v>3</v>
      </c>
      <c r="E52" s="73">
        <v>1</v>
      </c>
      <c r="F52" s="73">
        <v>9</v>
      </c>
      <c r="G52" s="73">
        <v>34</v>
      </c>
    </row>
    <row r="53" spans="1:7" x14ac:dyDescent="0.3">
      <c r="A53" s="2">
        <v>2014</v>
      </c>
      <c r="B53" s="73">
        <v>18</v>
      </c>
      <c r="C53" s="73">
        <v>5</v>
      </c>
      <c r="D53" s="73">
        <v>6</v>
      </c>
      <c r="E53" s="73">
        <v>8</v>
      </c>
      <c r="F53" s="73">
        <v>11</v>
      </c>
      <c r="G53" s="73">
        <v>48</v>
      </c>
    </row>
    <row r="54" spans="1:7" x14ac:dyDescent="0.3">
      <c r="A54" s="2">
        <v>2015</v>
      </c>
      <c r="B54" s="73">
        <v>15</v>
      </c>
      <c r="C54" s="73">
        <v>5</v>
      </c>
      <c r="D54" s="73">
        <v>4</v>
      </c>
      <c r="E54" s="73">
        <v>7</v>
      </c>
      <c r="F54" s="73">
        <v>7</v>
      </c>
      <c r="G54" s="73">
        <v>38</v>
      </c>
    </row>
    <row r="55" spans="1:7" x14ac:dyDescent="0.3">
      <c r="A55" s="2">
        <v>2016</v>
      </c>
      <c r="B55" s="73">
        <v>8</v>
      </c>
      <c r="C55" s="73">
        <v>3</v>
      </c>
      <c r="D55" s="73">
        <v>1</v>
      </c>
      <c r="E55" s="73">
        <v>4</v>
      </c>
      <c r="F55" s="73">
        <v>8</v>
      </c>
      <c r="G55" s="73">
        <v>24</v>
      </c>
    </row>
    <row r="56" spans="1:7" x14ac:dyDescent="0.3">
      <c r="A56" s="2">
        <v>2017</v>
      </c>
      <c r="B56" s="73">
        <v>14</v>
      </c>
      <c r="C56" s="73">
        <v>2</v>
      </c>
      <c r="D56" s="73">
        <v>1</v>
      </c>
      <c r="E56" s="73">
        <v>5</v>
      </c>
      <c r="F56" s="73">
        <v>4</v>
      </c>
      <c r="G56" s="73">
        <v>26</v>
      </c>
    </row>
    <row r="57" spans="1:7" x14ac:dyDescent="0.3">
      <c r="A57" s="2">
        <v>2018</v>
      </c>
      <c r="B57" s="73">
        <v>9</v>
      </c>
      <c r="C57" s="73">
        <v>3</v>
      </c>
      <c r="D57" s="73">
        <v>1</v>
      </c>
      <c r="E57" s="73">
        <v>5</v>
      </c>
      <c r="F57" s="73">
        <v>4</v>
      </c>
      <c r="G57" s="73">
        <v>22</v>
      </c>
    </row>
    <row r="58" spans="1:7" x14ac:dyDescent="0.3">
      <c r="A58" s="2">
        <v>2019</v>
      </c>
      <c r="B58" s="73">
        <v>15</v>
      </c>
      <c r="C58" s="73">
        <v>5</v>
      </c>
      <c r="D58" s="73">
        <v>2</v>
      </c>
      <c r="E58" s="73">
        <v>3</v>
      </c>
      <c r="F58" s="73">
        <v>9</v>
      </c>
      <c r="G58" s="73">
        <v>34</v>
      </c>
    </row>
    <row r="59" spans="1:7" x14ac:dyDescent="0.3">
      <c r="A59" s="2">
        <v>2020</v>
      </c>
      <c r="B59" s="73">
        <v>3</v>
      </c>
      <c r="C59" s="73">
        <v>1</v>
      </c>
      <c r="D59" s="73">
        <v>2</v>
      </c>
      <c r="E59" s="73">
        <v>10</v>
      </c>
      <c r="F59" s="73">
        <v>7</v>
      </c>
      <c r="G59" s="73">
        <v>23</v>
      </c>
    </row>
    <row r="60" spans="1:7" x14ac:dyDescent="0.3">
      <c r="A60" s="2">
        <v>2021</v>
      </c>
      <c r="B60" s="73">
        <v>12</v>
      </c>
      <c r="C60" s="73">
        <v>9</v>
      </c>
      <c r="D60" s="73">
        <v>4</v>
      </c>
      <c r="E60" s="73">
        <v>6</v>
      </c>
      <c r="F60" s="73">
        <v>8</v>
      </c>
      <c r="G60" s="73">
        <v>39</v>
      </c>
    </row>
    <row r="61" spans="1:7" x14ac:dyDescent="0.3">
      <c r="A61" s="2">
        <v>2022</v>
      </c>
      <c r="B61" s="73">
        <v>12</v>
      </c>
      <c r="C61" s="73">
        <v>2</v>
      </c>
      <c r="D61" s="73">
        <v>1</v>
      </c>
      <c r="E61" s="73">
        <v>9</v>
      </c>
      <c r="F61" s="73">
        <v>9</v>
      </c>
      <c r="G61" s="73">
        <v>33</v>
      </c>
    </row>
    <row r="62" spans="1:7" x14ac:dyDescent="0.3">
      <c r="A62" s="2">
        <v>2023</v>
      </c>
      <c r="B62" s="73">
        <v>10</v>
      </c>
      <c r="C62" s="73">
        <v>3</v>
      </c>
      <c r="D62" s="73">
        <v>4</v>
      </c>
      <c r="E62" s="73">
        <v>6</v>
      </c>
      <c r="F62" s="73">
        <v>18</v>
      </c>
      <c r="G62" s="73">
        <v>41</v>
      </c>
    </row>
    <row r="63" spans="1:7" x14ac:dyDescent="0.3">
      <c r="A63" s="2">
        <v>2024</v>
      </c>
      <c r="B63" s="73">
        <v>11</v>
      </c>
      <c r="C63" s="73">
        <v>2</v>
      </c>
      <c r="D63" s="73">
        <v>3</v>
      </c>
      <c r="E63" s="73">
        <v>3</v>
      </c>
      <c r="F63" s="73">
        <v>12</v>
      </c>
      <c r="G63" s="73">
        <v>31</v>
      </c>
    </row>
    <row r="64" spans="1:7" x14ac:dyDescent="0.3">
      <c r="A64" s="2">
        <v>2025</v>
      </c>
      <c r="B64" s="73">
        <v>5</v>
      </c>
      <c r="C64" s="73">
        <v>3</v>
      </c>
      <c r="D64" s="73">
        <v>2</v>
      </c>
      <c r="E64" s="73">
        <v>6</v>
      </c>
      <c r="F64" s="73">
        <v>11</v>
      </c>
      <c r="G64" s="73">
        <v>27</v>
      </c>
    </row>
    <row r="65" spans="1:7" x14ac:dyDescent="0.3">
      <c r="A65" s="2" t="s">
        <v>0</v>
      </c>
      <c r="B65" s="73">
        <v>552</v>
      </c>
      <c r="C65" s="73">
        <v>127</v>
      </c>
      <c r="D65" s="73">
        <v>66</v>
      </c>
      <c r="E65" s="73">
        <v>161</v>
      </c>
      <c r="F65" s="73">
        <v>276</v>
      </c>
      <c r="G65" s="73">
        <v>1182</v>
      </c>
    </row>
    <row r="69" spans="1:7" x14ac:dyDescent="0.3">
      <c r="A69" s="1" t="s">
        <v>8</v>
      </c>
      <c r="B69" t="s" vm="2">
        <v>95</v>
      </c>
    </row>
    <row r="71" spans="1:7" x14ac:dyDescent="0.3">
      <c r="A71" s="1" t="s">
        <v>1</v>
      </c>
      <c r="B71" t="s">
        <v>14</v>
      </c>
      <c r="E71" s="8" t="s">
        <v>106</v>
      </c>
      <c r="F71" s="8" t="s">
        <v>112</v>
      </c>
    </row>
    <row r="72" spans="1:7" x14ac:dyDescent="0.3">
      <c r="A72" s="2" t="s">
        <v>107</v>
      </c>
      <c r="B72" s="42">
        <v>0.28764805414551609</v>
      </c>
      <c r="E72" s="8" t="str">
        <f>IF(A72&lt;&gt;0,A72,"")</f>
        <v>Alta Experiencia (&gt;20)</v>
      </c>
      <c r="F72" s="36">
        <f>IF(B72&lt;&gt;0,B72,"")</f>
        <v>0.28764805414551609</v>
      </c>
    </row>
    <row r="73" spans="1:7" x14ac:dyDescent="0.3">
      <c r="A73" s="2" t="s">
        <v>108</v>
      </c>
      <c r="B73" s="42">
        <v>0.19035532994923857</v>
      </c>
      <c r="E73" s="8" t="str">
        <f t="shared" ref="E73:E76" si="0">IF(A73&lt;&gt;0,A73,"")</f>
        <v>Baja Experiencia (1-5)</v>
      </c>
      <c r="F73" s="36">
        <f t="shared" ref="F73:F76" si="1">IF(B73&lt;&gt;0,B73,"")</f>
        <v>0.19035532994923857</v>
      </c>
    </row>
    <row r="74" spans="1:7" x14ac:dyDescent="0.3">
      <c r="A74" s="2" t="s">
        <v>109</v>
      </c>
      <c r="B74" s="42">
        <v>0.21742808798646363</v>
      </c>
      <c r="E74" s="8" t="str">
        <f t="shared" si="0"/>
        <v>Media Alta Experiencia (10-20)</v>
      </c>
      <c r="F74" s="36">
        <f t="shared" si="1"/>
        <v>0.21742808798646363</v>
      </c>
    </row>
    <row r="75" spans="1:7" x14ac:dyDescent="0.3">
      <c r="A75" s="2" t="s">
        <v>110</v>
      </c>
      <c r="B75" s="42">
        <v>0.14720812182741116</v>
      </c>
      <c r="E75" s="8" t="str">
        <f t="shared" si="0"/>
        <v>Media Baja Experiencia (5-10)</v>
      </c>
      <c r="F75" s="36">
        <f t="shared" si="1"/>
        <v>0.14720812182741116</v>
      </c>
    </row>
    <row r="76" spans="1:7" x14ac:dyDescent="0.3">
      <c r="A76" s="2" t="s">
        <v>111</v>
      </c>
      <c r="B76" s="42">
        <v>0.15736040609137056</v>
      </c>
      <c r="E76" s="8" t="str">
        <f t="shared" si="0"/>
        <v>Poca Experiencia (&lt;1)</v>
      </c>
      <c r="F76" s="36">
        <f t="shared" si="1"/>
        <v>0.15736040609137056</v>
      </c>
    </row>
    <row r="77" spans="1:7" x14ac:dyDescent="0.3">
      <c r="A77" s="2" t="s">
        <v>0</v>
      </c>
      <c r="B77" s="42">
        <v>1</v>
      </c>
    </row>
    <row r="83" spans="1:6" x14ac:dyDescent="0.3">
      <c r="A83" s="1" t="s">
        <v>1</v>
      </c>
      <c r="B83" t="s">
        <v>14</v>
      </c>
      <c r="E83" t="s">
        <v>106</v>
      </c>
      <c r="F83" t="s">
        <v>22</v>
      </c>
    </row>
    <row r="84" spans="1:6" x14ac:dyDescent="0.3">
      <c r="A84" s="2" t="s">
        <v>107</v>
      </c>
      <c r="B84" s="42">
        <v>0.20667320902845929</v>
      </c>
      <c r="E84" s="8" t="str">
        <f>IF(A84&lt;&gt;0,A84,"")</f>
        <v>Alta Experiencia (&gt;20)</v>
      </c>
      <c r="F84" s="43">
        <f>IF(B84&lt;&gt;0,B84,"")</f>
        <v>0.20667320902845929</v>
      </c>
    </row>
    <row r="85" spans="1:6" x14ac:dyDescent="0.3">
      <c r="A85" s="2" t="s">
        <v>108</v>
      </c>
      <c r="B85" s="42">
        <v>0.25262735301989475</v>
      </c>
      <c r="E85" s="8" t="str">
        <f t="shared" ref="E85:E88" si="2">IF(A85&lt;&gt;0,A85,"")</f>
        <v>Baja Experiencia (1-5)</v>
      </c>
      <c r="F85" s="43">
        <f t="shared" ref="F85:F88" si="3">IF(B85&lt;&gt;0,B85,"")</f>
        <v>0.25262735301989475</v>
      </c>
    </row>
    <row r="86" spans="1:6" x14ac:dyDescent="0.3">
      <c r="A86" s="2" t="s">
        <v>109</v>
      </c>
      <c r="B86" s="42">
        <v>0.17820947452939603</v>
      </c>
      <c r="E86" s="8" t="str">
        <f t="shared" si="2"/>
        <v>Media Alta Experiencia (10-20)</v>
      </c>
      <c r="F86" s="43">
        <f t="shared" si="3"/>
        <v>0.17820947452939603</v>
      </c>
    </row>
    <row r="87" spans="1:6" x14ac:dyDescent="0.3">
      <c r="A87" s="2" t="s">
        <v>110</v>
      </c>
      <c r="B87" s="42">
        <v>0.15869390668213043</v>
      </c>
      <c r="E87" s="8" t="str">
        <f t="shared" si="2"/>
        <v>Media Baja Experiencia (5-10)</v>
      </c>
      <c r="F87" s="43">
        <f t="shared" si="3"/>
        <v>0.15869390668213043</v>
      </c>
    </row>
    <row r="88" spans="1:6" x14ac:dyDescent="0.3">
      <c r="A88" s="2" t="s">
        <v>111</v>
      </c>
      <c r="B88" s="42">
        <v>0.20379605674011955</v>
      </c>
      <c r="E88" s="8" t="str">
        <f t="shared" si="2"/>
        <v>Poca Experiencia (&lt;1)</v>
      </c>
      <c r="F88" s="43">
        <f t="shared" si="3"/>
        <v>0.20379605674011955</v>
      </c>
    </row>
    <row r="89" spans="1:6" x14ac:dyDescent="0.3">
      <c r="A89" s="2" t="s">
        <v>0</v>
      </c>
      <c r="B89" s="42">
        <v>1</v>
      </c>
    </row>
    <row r="101" spans="1:11" x14ac:dyDescent="0.3">
      <c r="A101" s="1" t="s">
        <v>14</v>
      </c>
      <c r="B101" s="1" t="s">
        <v>105</v>
      </c>
    </row>
    <row r="102" spans="1:11" x14ac:dyDescent="0.3">
      <c r="A102" s="1" t="s">
        <v>1</v>
      </c>
      <c r="B102" t="s">
        <v>103</v>
      </c>
      <c r="C102" t="s">
        <v>104</v>
      </c>
      <c r="D102" t="s">
        <v>0</v>
      </c>
      <c r="F102" s="8" t="s">
        <v>106</v>
      </c>
      <c r="G102" s="8" t="str">
        <f t="shared" ref="G102:H103" si="4">IF(B102&lt;&gt;0,B102,"")</f>
        <v>C</v>
      </c>
      <c r="H102" s="8" t="str">
        <f t="shared" si="4"/>
        <v>M</v>
      </c>
    </row>
    <row r="103" spans="1:11" x14ac:dyDescent="0.3">
      <c r="A103" s="2" t="s">
        <v>111</v>
      </c>
      <c r="B103" s="3">
        <v>13743</v>
      </c>
      <c r="C103" s="3">
        <v>31944</v>
      </c>
      <c r="D103" s="3">
        <v>45687</v>
      </c>
      <c r="F103" s="8" t="str">
        <f>IF(A103&lt;&gt;0,A103,"")</f>
        <v>Poca Experiencia (&lt;1)</v>
      </c>
      <c r="G103" s="8">
        <f t="shared" si="4"/>
        <v>13743</v>
      </c>
      <c r="H103" s="8">
        <f t="shared" si="4"/>
        <v>31944</v>
      </c>
    </row>
    <row r="104" spans="1:11" x14ac:dyDescent="0.3">
      <c r="A104" s="2" t="s">
        <v>108</v>
      </c>
      <c r="B104" s="3">
        <v>20990</v>
      </c>
      <c r="C104" s="3">
        <v>35644</v>
      </c>
      <c r="D104" s="3">
        <v>56634</v>
      </c>
      <c r="F104" s="8" t="str">
        <f t="shared" ref="F104:F107" si="5">IF(A104&lt;&gt;0,A104,"")</f>
        <v>Baja Experiencia (1-5)</v>
      </c>
      <c r="G104" s="8">
        <f t="shared" ref="G104:G107" si="6">IF(B104&lt;&gt;0,B104,"")</f>
        <v>20990</v>
      </c>
      <c r="H104" s="8">
        <f t="shared" ref="H104:H107" si="7">IF(C104&lt;&gt;0,C104,"")</f>
        <v>35644</v>
      </c>
    </row>
    <row r="105" spans="1:11" x14ac:dyDescent="0.3">
      <c r="A105" s="2" t="s">
        <v>110</v>
      </c>
      <c r="B105" s="3">
        <v>15212</v>
      </c>
      <c r="C105" s="3">
        <v>20364</v>
      </c>
      <c r="D105" s="3">
        <v>35576</v>
      </c>
      <c r="F105" s="8" t="str">
        <f t="shared" si="5"/>
        <v>Media Baja Experiencia (5-10)</v>
      </c>
      <c r="G105" s="8">
        <f t="shared" si="6"/>
        <v>15212</v>
      </c>
      <c r="H105" s="8">
        <f t="shared" si="7"/>
        <v>20364</v>
      </c>
    </row>
    <row r="106" spans="1:11" x14ac:dyDescent="0.3">
      <c r="A106" s="2" t="s">
        <v>109</v>
      </c>
      <c r="B106" s="3">
        <v>18463</v>
      </c>
      <c r="C106" s="3">
        <v>21488</v>
      </c>
      <c r="D106" s="3">
        <v>39951</v>
      </c>
      <c r="F106" s="8" t="str">
        <f t="shared" si="5"/>
        <v>Media Alta Experiencia (10-20)</v>
      </c>
      <c r="G106" s="8">
        <f t="shared" si="6"/>
        <v>18463</v>
      </c>
      <c r="H106" s="8">
        <f t="shared" si="7"/>
        <v>21488</v>
      </c>
    </row>
    <row r="107" spans="1:11" x14ac:dyDescent="0.3">
      <c r="A107" s="2" t="s">
        <v>107</v>
      </c>
      <c r="B107" s="3">
        <v>26143</v>
      </c>
      <c r="C107" s="3">
        <v>20189</v>
      </c>
      <c r="D107" s="3">
        <v>46332</v>
      </c>
      <c r="F107" s="8" t="str">
        <f t="shared" si="5"/>
        <v>Alta Experiencia (&gt;20)</v>
      </c>
      <c r="G107" s="8">
        <f t="shared" si="6"/>
        <v>26143</v>
      </c>
      <c r="H107" s="8">
        <f t="shared" si="7"/>
        <v>20189</v>
      </c>
    </row>
    <row r="108" spans="1:11" x14ac:dyDescent="0.3">
      <c r="A108" s="2" t="s">
        <v>0</v>
      </c>
      <c r="B108" s="3">
        <v>94551</v>
      </c>
      <c r="C108" s="3">
        <v>129629</v>
      </c>
      <c r="D108" s="3">
        <v>224180</v>
      </c>
    </row>
    <row r="112" spans="1:11" ht="10.199999999999999" customHeight="1" x14ac:dyDescent="0.3">
      <c r="A112" s="1" t="s">
        <v>14</v>
      </c>
      <c r="B112" s="1" t="s">
        <v>105</v>
      </c>
      <c r="K112" s="50"/>
    </row>
    <row r="113" spans="1:22" ht="34.200000000000003" customHeight="1" x14ac:dyDescent="0.3">
      <c r="A113" s="1" t="s">
        <v>1</v>
      </c>
      <c r="B113" t="s">
        <v>113</v>
      </c>
      <c r="C113" t="s">
        <v>114</v>
      </c>
      <c r="D113" t="s">
        <v>115</v>
      </c>
      <c r="E113" t="s">
        <v>116</v>
      </c>
      <c r="F113" t="s">
        <v>117</v>
      </c>
      <c r="K113" s="54" t="s">
        <v>128</v>
      </c>
      <c r="L113" s="53" t="str">
        <f>IF(B113&lt;&gt;0,B113,"")</f>
        <v>Coal</v>
      </c>
      <c r="M113" s="53" t="str">
        <f t="shared" ref="M113:N113" si="8">IF(C113&lt;&gt;0,C113,"")</f>
        <v>Metal</v>
      </c>
      <c r="N113" s="53" t="str">
        <f t="shared" si="8"/>
        <v>Nonmetal</v>
      </c>
      <c r="O113" s="53" t="str">
        <f t="shared" ref="O113" si="9">IF(E113&lt;&gt;0,E113,"")</f>
        <v>SandAndGravel</v>
      </c>
      <c r="P113" s="53" t="str">
        <f t="shared" ref="P113" si="10">IF(F113&lt;&gt;0,F113,"")</f>
        <v>Stone</v>
      </c>
    </row>
    <row r="114" spans="1:22" x14ac:dyDescent="0.3">
      <c r="A114" s="2" t="s">
        <v>111</v>
      </c>
      <c r="B114" s="32">
        <v>13743</v>
      </c>
      <c r="C114" s="32">
        <v>7127</v>
      </c>
      <c r="D114" s="32">
        <v>4433</v>
      </c>
      <c r="E114" s="32">
        <v>5309</v>
      </c>
      <c r="F114" s="32">
        <v>15075</v>
      </c>
      <c r="K114" s="55" t="str">
        <f t="shared" ref="K114:L118" si="11">IF(A114&lt;&gt;0,A114,"")</f>
        <v>Poca Experiencia (&lt;1)</v>
      </c>
      <c r="L114" s="52">
        <f t="shared" si="11"/>
        <v>13743</v>
      </c>
      <c r="M114" s="52">
        <f t="shared" ref="M114:M118" si="12">IF(C114&lt;&gt;0,C114,"")</f>
        <v>7127</v>
      </c>
      <c r="N114" s="52">
        <f t="shared" ref="N114:N118" si="13">IF(D114&lt;&gt;0,D114,"")</f>
        <v>4433</v>
      </c>
      <c r="O114" s="52">
        <f t="shared" ref="O114:O118" si="14">IF(E114&lt;&gt;0,E114,"")</f>
        <v>5309</v>
      </c>
      <c r="P114" s="52">
        <f t="shared" ref="P114:P118" si="15">IF(F114&lt;&gt;0,F114,"")</f>
        <v>15075</v>
      </c>
    </row>
    <row r="115" spans="1:22" x14ac:dyDescent="0.3">
      <c r="A115" s="2" t="s">
        <v>108</v>
      </c>
      <c r="B115" s="32">
        <v>20990</v>
      </c>
      <c r="C115" s="32">
        <v>8849</v>
      </c>
      <c r="D115" s="32">
        <v>4598</v>
      </c>
      <c r="E115" s="32">
        <v>5521</v>
      </c>
      <c r="F115" s="32">
        <v>16676</v>
      </c>
      <c r="K115" s="55" t="str">
        <f t="shared" si="11"/>
        <v>Baja Experiencia (1-5)</v>
      </c>
      <c r="L115" s="52">
        <f t="shared" si="11"/>
        <v>20990</v>
      </c>
      <c r="M115" s="52">
        <f t="shared" si="12"/>
        <v>8849</v>
      </c>
      <c r="N115" s="52">
        <f t="shared" si="13"/>
        <v>4598</v>
      </c>
      <c r="O115" s="52">
        <f t="shared" si="14"/>
        <v>5521</v>
      </c>
      <c r="P115" s="52">
        <f t="shared" si="15"/>
        <v>16676</v>
      </c>
    </row>
    <row r="116" spans="1:22" x14ac:dyDescent="0.3">
      <c r="A116" s="2" t="s">
        <v>110</v>
      </c>
      <c r="B116" s="32">
        <v>15212</v>
      </c>
      <c r="C116" s="32">
        <v>5143</v>
      </c>
      <c r="D116" s="32">
        <v>2602</v>
      </c>
      <c r="E116" s="32">
        <v>2951</v>
      </c>
      <c r="F116" s="32">
        <v>9668</v>
      </c>
      <c r="K116" s="55" t="str">
        <f t="shared" si="11"/>
        <v>Media Baja Experiencia (5-10)</v>
      </c>
      <c r="L116" s="52">
        <f t="shared" si="11"/>
        <v>15212</v>
      </c>
      <c r="M116" s="52">
        <f t="shared" si="12"/>
        <v>5143</v>
      </c>
      <c r="N116" s="52">
        <f t="shared" si="13"/>
        <v>2602</v>
      </c>
      <c r="O116" s="52">
        <f t="shared" si="14"/>
        <v>2951</v>
      </c>
      <c r="P116" s="52">
        <f t="shared" si="15"/>
        <v>9668</v>
      </c>
    </row>
    <row r="117" spans="1:22" x14ac:dyDescent="0.3">
      <c r="A117" s="2" t="s">
        <v>109</v>
      </c>
      <c r="B117" s="32">
        <v>18463</v>
      </c>
      <c r="C117" s="32">
        <v>5216</v>
      </c>
      <c r="D117" s="32">
        <v>2888</v>
      </c>
      <c r="E117" s="32">
        <v>3022</v>
      </c>
      <c r="F117" s="32">
        <v>10362</v>
      </c>
      <c r="K117" s="55" t="str">
        <f t="shared" si="11"/>
        <v>Media Alta Experiencia (10-20)</v>
      </c>
      <c r="L117" s="52">
        <f t="shared" si="11"/>
        <v>18463</v>
      </c>
      <c r="M117" s="52">
        <f t="shared" si="12"/>
        <v>5216</v>
      </c>
      <c r="N117" s="52">
        <f t="shared" si="13"/>
        <v>2888</v>
      </c>
      <c r="O117" s="52">
        <f t="shared" si="14"/>
        <v>3022</v>
      </c>
      <c r="P117" s="52">
        <f t="shared" si="15"/>
        <v>10362</v>
      </c>
    </row>
    <row r="118" spans="1:22" x14ac:dyDescent="0.3">
      <c r="A118" s="2" t="s">
        <v>107</v>
      </c>
      <c r="B118" s="32">
        <v>26143</v>
      </c>
      <c r="C118" s="32">
        <v>4440</v>
      </c>
      <c r="D118" s="32">
        <v>3558</v>
      </c>
      <c r="E118" s="32">
        <v>2151</v>
      </c>
      <c r="F118" s="32">
        <v>10040</v>
      </c>
      <c r="K118" s="55" t="str">
        <f t="shared" si="11"/>
        <v>Alta Experiencia (&gt;20)</v>
      </c>
      <c r="L118" s="52">
        <f t="shared" si="11"/>
        <v>26143</v>
      </c>
      <c r="M118" s="52">
        <f t="shared" si="12"/>
        <v>4440</v>
      </c>
      <c r="N118" s="52">
        <f t="shared" si="13"/>
        <v>3558</v>
      </c>
      <c r="O118" s="52">
        <f t="shared" si="14"/>
        <v>2151</v>
      </c>
      <c r="P118" s="52">
        <f t="shared" si="15"/>
        <v>10040</v>
      </c>
    </row>
    <row r="119" spans="1:22" x14ac:dyDescent="0.3">
      <c r="L119" s="51"/>
    </row>
    <row r="122" spans="1:22" x14ac:dyDescent="0.3">
      <c r="A122" s="1" t="s">
        <v>8</v>
      </c>
      <c r="B122" t="s" vm="1">
        <v>78</v>
      </c>
    </row>
    <row r="124" spans="1:22" ht="15" thickBot="1" x14ac:dyDescent="0.35">
      <c r="A124" s="1" t="s">
        <v>14</v>
      </c>
      <c r="B124" s="1" t="s">
        <v>105</v>
      </c>
    </row>
    <row r="125" spans="1:22" ht="31.8" customHeight="1" thickBot="1" x14ac:dyDescent="0.35">
      <c r="A125" s="1" t="s">
        <v>1</v>
      </c>
      <c r="B125" t="s">
        <v>118</v>
      </c>
      <c r="C125" t="s">
        <v>119</v>
      </c>
      <c r="D125" t="s">
        <v>120</v>
      </c>
      <c r="S125" s="65" t="s">
        <v>130</v>
      </c>
      <c r="T125" s="66" t="str">
        <f t="shared" ref="T125" si="16">B125</f>
        <v>Facility</v>
      </c>
      <c r="U125" s="66" t="str">
        <f t="shared" ref="U125" si="17">C125</f>
        <v>Surface</v>
      </c>
      <c r="V125" s="66" t="str">
        <f t="shared" ref="V125" si="18">D125</f>
        <v>Underground</v>
      </c>
    </row>
    <row r="126" spans="1:22" ht="15" thickBot="1" x14ac:dyDescent="0.35">
      <c r="A126" s="2" t="s">
        <v>111</v>
      </c>
      <c r="B126" s="3">
        <v>8167</v>
      </c>
      <c r="C126" s="3">
        <v>26586</v>
      </c>
      <c r="D126" s="3">
        <v>10934</v>
      </c>
      <c r="S126" s="67" t="str">
        <f>A126</f>
        <v>Poca Experiencia (&lt;1)</v>
      </c>
      <c r="T126" s="64">
        <f t="shared" ref="T126:V130" si="19">B126</f>
        <v>8167</v>
      </c>
      <c r="U126" s="64">
        <f t="shared" si="19"/>
        <v>26586</v>
      </c>
      <c r="V126" s="64">
        <f t="shared" si="19"/>
        <v>10934</v>
      </c>
    </row>
    <row r="127" spans="1:22" ht="15" thickBot="1" x14ac:dyDescent="0.35">
      <c r="A127" s="2" t="s">
        <v>108</v>
      </c>
      <c r="B127" s="3">
        <v>10041</v>
      </c>
      <c r="C127" s="3">
        <v>29634</v>
      </c>
      <c r="D127" s="3">
        <v>16959</v>
      </c>
      <c r="S127" s="67" t="str">
        <f t="shared" ref="S127:S130" si="20">A127</f>
        <v>Baja Experiencia (1-5)</v>
      </c>
      <c r="T127" s="64">
        <f t="shared" si="19"/>
        <v>10041</v>
      </c>
      <c r="U127" s="64">
        <f t="shared" si="19"/>
        <v>29634</v>
      </c>
      <c r="V127" s="64">
        <f t="shared" si="19"/>
        <v>16959</v>
      </c>
    </row>
    <row r="128" spans="1:22" ht="15" thickBot="1" x14ac:dyDescent="0.35">
      <c r="A128" s="2" t="s">
        <v>110</v>
      </c>
      <c r="B128" s="3">
        <v>6423</v>
      </c>
      <c r="C128" s="3">
        <v>16806</v>
      </c>
      <c r="D128" s="3">
        <v>12347</v>
      </c>
      <c r="S128" s="67" t="str">
        <f t="shared" si="20"/>
        <v>Media Baja Experiencia (5-10)</v>
      </c>
      <c r="T128" s="64">
        <f t="shared" si="19"/>
        <v>6423</v>
      </c>
      <c r="U128" s="64">
        <f t="shared" si="19"/>
        <v>16806</v>
      </c>
      <c r="V128" s="64">
        <f t="shared" si="19"/>
        <v>12347</v>
      </c>
    </row>
    <row r="129" spans="1:22" ht="15" thickBot="1" x14ac:dyDescent="0.35">
      <c r="A129" s="2" t="s">
        <v>109</v>
      </c>
      <c r="B129" s="3">
        <v>7163</v>
      </c>
      <c r="C129" s="3">
        <v>18053</v>
      </c>
      <c r="D129" s="3">
        <v>14735</v>
      </c>
      <c r="S129" s="67" t="str">
        <f t="shared" si="20"/>
        <v>Media Alta Experiencia (10-20)</v>
      </c>
      <c r="T129" s="64">
        <f t="shared" si="19"/>
        <v>7163</v>
      </c>
      <c r="U129" s="64">
        <f t="shared" si="19"/>
        <v>18053</v>
      </c>
      <c r="V129" s="64">
        <f t="shared" si="19"/>
        <v>14735</v>
      </c>
    </row>
    <row r="130" spans="1:22" ht="15" thickBot="1" x14ac:dyDescent="0.35">
      <c r="A130" s="2" t="s">
        <v>107</v>
      </c>
      <c r="B130" s="3">
        <v>10578</v>
      </c>
      <c r="C130" s="3">
        <v>18318</v>
      </c>
      <c r="D130" s="3">
        <v>17436</v>
      </c>
      <c r="S130" s="67" t="str">
        <f t="shared" si="20"/>
        <v>Alta Experiencia (&gt;20)</v>
      </c>
      <c r="T130" s="64">
        <f t="shared" si="19"/>
        <v>10578</v>
      </c>
      <c r="U130" s="64">
        <f t="shared" si="19"/>
        <v>18318</v>
      </c>
      <c r="V130" s="64">
        <f t="shared" si="19"/>
        <v>17436</v>
      </c>
    </row>
    <row r="135" spans="1:22" ht="15" thickBot="1" x14ac:dyDescent="0.35">
      <c r="A135" s="1" t="s">
        <v>14</v>
      </c>
      <c r="B135" s="1" t="s">
        <v>105</v>
      </c>
      <c r="H135" s="56"/>
      <c r="I135" s="58"/>
    </row>
    <row r="136" spans="1:22" ht="46.8" customHeight="1" thickBot="1" x14ac:dyDescent="0.35">
      <c r="A136" s="46" t="s">
        <v>1</v>
      </c>
      <c r="B136" s="8" t="s">
        <v>118</v>
      </c>
      <c r="C136" s="8" t="s">
        <v>119</v>
      </c>
      <c r="D136" s="8" t="s">
        <v>120</v>
      </c>
      <c r="E136" t="s">
        <v>0</v>
      </c>
      <c r="H136" s="63" t="s">
        <v>129</v>
      </c>
      <c r="I136" s="59" t="str">
        <f t="shared" ref="I136" si="21">IF(B136&lt;&gt;0,B136,"")</f>
        <v>Facility</v>
      </c>
      <c r="J136" s="61" t="str">
        <f t="shared" ref="J136" si="22">IF(C136&lt;&gt;0,C136,"")</f>
        <v>Surface</v>
      </c>
      <c r="K136" s="60" t="str">
        <f t="shared" ref="K136" si="23">IF(D136&lt;&gt;0,D136,"")</f>
        <v>Underground</v>
      </c>
    </row>
    <row r="137" spans="1:22" ht="15" thickBot="1" x14ac:dyDescent="0.35">
      <c r="A137" s="8" t="s">
        <v>113</v>
      </c>
      <c r="B137" s="32">
        <v>16195</v>
      </c>
      <c r="C137" s="32">
        <v>21913</v>
      </c>
      <c r="D137" s="32">
        <v>56443</v>
      </c>
      <c r="E137" s="32">
        <v>94551</v>
      </c>
      <c r="H137" s="57" t="str">
        <f>IF(A137&lt;&gt;0,A137,"")</f>
        <v>Coal</v>
      </c>
      <c r="I137" s="74">
        <f>IF(B137&lt;&gt;0,B137,"")</f>
        <v>16195</v>
      </c>
      <c r="J137" s="75">
        <f t="shared" ref="I137:K141" si="24">IF(C137&lt;&gt;0,C137,"")</f>
        <v>21913</v>
      </c>
      <c r="K137" s="76">
        <f t="shared" si="24"/>
        <v>56443</v>
      </c>
    </row>
    <row r="138" spans="1:22" ht="15" thickBot="1" x14ac:dyDescent="0.35">
      <c r="A138" s="8" t="s">
        <v>114</v>
      </c>
      <c r="B138" s="32">
        <v>4440</v>
      </c>
      <c r="C138" s="32">
        <v>18065</v>
      </c>
      <c r="D138" s="32">
        <v>8270</v>
      </c>
      <c r="E138" s="32">
        <v>30775</v>
      </c>
      <c r="H138" s="57" t="str">
        <f t="shared" ref="H138:H141" si="25">IF(A138&lt;&gt;0,A138,"")</f>
        <v>Metal</v>
      </c>
      <c r="I138" s="77">
        <f t="shared" si="24"/>
        <v>4440</v>
      </c>
      <c r="J138" s="64">
        <f t="shared" si="24"/>
        <v>18065</v>
      </c>
      <c r="K138" s="76">
        <f t="shared" si="24"/>
        <v>8270</v>
      </c>
    </row>
    <row r="139" spans="1:22" ht="15" thickBot="1" x14ac:dyDescent="0.35">
      <c r="A139" s="8" t="s">
        <v>115</v>
      </c>
      <c r="B139" s="32">
        <v>3759</v>
      </c>
      <c r="C139" s="32">
        <v>10374</v>
      </c>
      <c r="D139" s="32">
        <v>3946</v>
      </c>
      <c r="E139" s="32">
        <v>18079</v>
      </c>
      <c r="H139" s="57" t="str">
        <f t="shared" si="25"/>
        <v>Nonmetal</v>
      </c>
      <c r="I139" s="78">
        <f t="shared" si="24"/>
        <v>3759</v>
      </c>
      <c r="J139" s="64">
        <f t="shared" si="24"/>
        <v>10374</v>
      </c>
      <c r="K139" s="76">
        <f t="shared" si="24"/>
        <v>3946</v>
      </c>
    </row>
    <row r="140" spans="1:22" ht="15" thickBot="1" x14ac:dyDescent="0.35">
      <c r="A140" s="8" t="s">
        <v>116</v>
      </c>
      <c r="B140" s="32">
        <v>228</v>
      </c>
      <c r="C140" s="32">
        <v>18726</v>
      </c>
      <c r="D140" s="32"/>
      <c r="E140" s="32">
        <v>18954</v>
      </c>
      <c r="H140" s="62" t="str">
        <f t="shared" si="25"/>
        <v>SandAndGravel</v>
      </c>
      <c r="I140" s="79">
        <f t="shared" si="24"/>
        <v>228</v>
      </c>
      <c r="J140" s="64">
        <f t="shared" si="24"/>
        <v>18726</v>
      </c>
      <c r="K140" s="80">
        <v>0</v>
      </c>
    </row>
    <row r="141" spans="1:22" ht="15" thickBot="1" x14ac:dyDescent="0.35">
      <c r="A141" s="8" t="s">
        <v>117</v>
      </c>
      <c r="B141" s="32">
        <v>17750</v>
      </c>
      <c r="C141" s="32">
        <v>40319</v>
      </c>
      <c r="D141" s="32">
        <v>3752</v>
      </c>
      <c r="E141" s="32">
        <v>61821</v>
      </c>
      <c r="H141" s="57" t="str">
        <f t="shared" si="25"/>
        <v>Stone</v>
      </c>
      <c r="I141" s="77">
        <f t="shared" si="24"/>
        <v>17750</v>
      </c>
      <c r="J141" s="81">
        <f t="shared" si="24"/>
        <v>40319</v>
      </c>
      <c r="K141" s="82">
        <f t="shared" si="24"/>
        <v>3752</v>
      </c>
    </row>
    <row r="142" spans="1:22" x14ac:dyDescent="0.3">
      <c r="A142" s="2" t="s">
        <v>0</v>
      </c>
      <c r="B142" s="32">
        <v>42372</v>
      </c>
      <c r="C142" s="32">
        <v>109397</v>
      </c>
      <c r="D142" s="32">
        <v>72411</v>
      </c>
      <c r="E142" s="32">
        <v>224180</v>
      </c>
    </row>
  </sheetData>
  <conditionalFormatting sqref="G103:H107">
    <cfRule type="colorScale" priority="6">
      <colorScale>
        <cfvo type="min"/>
        <cfvo type="percentile" val="50"/>
        <cfvo type="max"/>
        <color rgb="FF92D050"/>
        <color rgb="FFFFEB84"/>
        <color rgb="FFFF0000"/>
      </colorScale>
    </cfRule>
    <cfRule type="colorScale" priority="7">
      <colorScale>
        <cfvo type="min"/>
        <cfvo type="max"/>
        <color theme="9" tint="0.79998168889431442"/>
        <color rgb="FFFF0000"/>
      </colorScale>
    </cfRule>
  </conditionalFormatting>
  <conditionalFormatting sqref="L114:P118">
    <cfRule type="colorScale" priority="5">
      <colorScale>
        <cfvo type="min"/>
        <cfvo type="percentile" val="50"/>
        <cfvo type="max"/>
        <color theme="9" tint="0.59999389629810485"/>
        <color rgb="FFFFEB84"/>
        <color rgb="FFFF0000"/>
      </colorScale>
    </cfRule>
  </conditionalFormatting>
  <conditionalFormatting pivot="1" sqref="B126:D130">
    <cfRule type="colorScale" priority="4">
      <colorScale>
        <cfvo type="min"/>
        <cfvo type="percentile" val="50"/>
        <cfvo type="max"/>
        <color rgb="FF92D050"/>
        <color rgb="FFFFFF00"/>
        <color rgb="FFFF0000"/>
      </colorScale>
    </cfRule>
  </conditionalFormatting>
  <conditionalFormatting pivot="1" sqref="B114:F11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37:K141">
    <cfRule type="colorScale" priority="2">
      <colorScale>
        <cfvo type="min"/>
        <cfvo type="percentile" val="50"/>
        <cfvo type="max"/>
        <color rgb="FF92D050"/>
        <color rgb="FFFFEB84"/>
        <color rgb="FFFF0000"/>
      </colorScale>
    </cfRule>
  </conditionalFormatting>
  <conditionalFormatting sqref="T126:V130">
    <cfRule type="colorScale" priority="1">
      <colorScale>
        <cfvo type="min"/>
        <cfvo type="percentile" val="50"/>
        <cfvo type="max"/>
        <color rgb="FF92D050"/>
        <color rgb="FFFFEB84"/>
        <color rgb="FFFF0000"/>
      </colorScale>
    </cfRule>
  </conditionalFormatting>
  <pageMargins left="0.7" right="0.7" top="0.75" bottom="0.75" header="0.3" footer="0.3"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8FFDC-C657-4675-8C7C-D77DD99166C3}">
  <sheetPr>
    <tabColor theme="8" tint="0.79998168889431442"/>
  </sheetPr>
  <dimension ref="A5:D70"/>
  <sheetViews>
    <sheetView topLeftCell="A33" workbookViewId="0">
      <selection activeCell="B57" sqref="B57"/>
    </sheetView>
  </sheetViews>
  <sheetFormatPr baseColWidth="10" defaultRowHeight="14.4" x14ac:dyDescent="0.3"/>
  <cols>
    <col min="1" max="1" width="22.6640625" bestFit="1" customWidth="1"/>
    <col min="2" max="2" width="26" bestFit="1" customWidth="1"/>
  </cols>
  <sheetData>
    <row r="5" spans="1:2" x14ac:dyDescent="0.3">
      <c r="A5" s="1" t="s">
        <v>1</v>
      </c>
      <c r="B5" t="s">
        <v>14</v>
      </c>
    </row>
    <row r="6" spans="1:2" x14ac:dyDescent="0.3">
      <c r="A6" s="2" t="s">
        <v>125</v>
      </c>
      <c r="B6" s="3">
        <v>12208</v>
      </c>
    </row>
    <row r="7" spans="1:2" x14ac:dyDescent="0.3">
      <c r="A7" s="2" t="s">
        <v>91</v>
      </c>
      <c r="B7" s="3">
        <v>14306</v>
      </c>
    </row>
    <row r="8" spans="1:2" x14ac:dyDescent="0.3">
      <c r="A8" s="2" t="s">
        <v>90</v>
      </c>
      <c r="B8" s="3">
        <v>17770</v>
      </c>
    </row>
    <row r="9" spans="1:2" x14ac:dyDescent="0.3">
      <c r="A9" s="2" t="s">
        <v>88</v>
      </c>
      <c r="B9" s="3">
        <v>30825</v>
      </c>
    </row>
    <row r="10" spans="1:2" x14ac:dyDescent="0.3">
      <c r="A10" s="2" t="s">
        <v>89</v>
      </c>
      <c r="B10" s="3">
        <v>39122</v>
      </c>
    </row>
    <row r="11" spans="1:2" x14ac:dyDescent="0.3">
      <c r="A11" s="2" t="s">
        <v>0</v>
      </c>
      <c r="B11" s="3">
        <v>114231</v>
      </c>
    </row>
    <row r="20" spans="1:2" x14ac:dyDescent="0.3">
      <c r="A20" s="1" t="s">
        <v>1</v>
      </c>
      <c r="B20" t="s">
        <v>14</v>
      </c>
    </row>
    <row r="21" spans="1:2" x14ac:dyDescent="0.3">
      <c r="A21" s="2" t="s">
        <v>82</v>
      </c>
      <c r="B21" s="3">
        <v>19242</v>
      </c>
    </row>
    <row r="22" spans="1:2" x14ac:dyDescent="0.3">
      <c r="A22" s="2" t="s">
        <v>81</v>
      </c>
      <c r="B22" s="3">
        <v>27068</v>
      </c>
    </row>
    <row r="23" spans="1:2" x14ac:dyDescent="0.3">
      <c r="A23" s="2" t="s">
        <v>80</v>
      </c>
      <c r="B23" s="3">
        <v>28135</v>
      </c>
    </row>
    <row r="24" spans="1:2" x14ac:dyDescent="0.3">
      <c r="A24" s="2" t="s">
        <v>83</v>
      </c>
      <c r="B24" s="3">
        <v>45349</v>
      </c>
    </row>
    <row r="25" spans="1:2" x14ac:dyDescent="0.3">
      <c r="A25" s="2" t="s">
        <v>79</v>
      </c>
      <c r="B25" s="3">
        <v>76840</v>
      </c>
    </row>
    <row r="26" spans="1:2" x14ac:dyDescent="0.3">
      <c r="A26" s="2" t="s">
        <v>0</v>
      </c>
      <c r="B26" s="3">
        <v>196634</v>
      </c>
    </row>
    <row r="35" spans="1:2" x14ac:dyDescent="0.3">
      <c r="A35" s="1" t="s">
        <v>1</v>
      </c>
      <c r="B35" t="s">
        <v>14</v>
      </c>
    </row>
    <row r="36" spans="1:2" x14ac:dyDescent="0.3">
      <c r="A36" s="2" t="s">
        <v>84</v>
      </c>
      <c r="B36" s="3">
        <v>10560</v>
      </c>
    </row>
    <row r="37" spans="1:2" x14ac:dyDescent="0.3">
      <c r="A37" s="2" t="s">
        <v>126</v>
      </c>
      <c r="B37" s="3">
        <v>13849</v>
      </c>
    </row>
    <row r="38" spans="1:2" x14ac:dyDescent="0.3">
      <c r="A38" s="2" t="s">
        <v>85</v>
      </c>
      <c r="B38" s="3">
        <v>18911</v>
      </c>
    </row>
    <row r="39" spans="1:2" x14ac:dyDescent="0.3">
      <c r="A39" s="2" t="s">
        <v>87</v>
      </c>
      <c r="B39" s="3">
        <v>19123</v>
      </c>
    </row>
    <row r="40" spans="1:2" x14ac:dyDescent="0.3">
      <c r="A40" s="2" t="s">
        <v>86</v>
      </c>
      <c r="B40" s="3">
        <v>41404</v>
      </c>
    </row>
    <row r="41" spans="1:2" x14ac:dyDescent="0.3">
      <c r="A41" s="2" t="s">
        <v>0</v>
      </c>
      <c r="B41" s="3">
        <v>103847</v>
      </c>
    </row>
    <row r="46" spans="1:2" x14ac:dyDescent="0.3">
      <c r="A46" s="1" t="s">
        <v>1</v>
      </c>
      <c r="B46" t="s">
        <v>14</v>
      </c>
    </row>
    <row r="47" spans="1:2" x14ac:dyDescent="0.3">
      <c r="A47" s="2" t="s">
        <v>92</v>
      </c>
      <c r="B47">
        <v>87070</v>
      </c>
    </row>
    <row r="48" spans="1:2" x14ac:dyDescent="0.3">
      <c r="A48" s="2" t="s">
        <v>93</v>
      </c>
      <c r="B48">
        <v>42740</v>
      </c>
    </row>
    <row r="49" spans="1:2" x14ac:dyDescent="0.3">
      <c r="A49" s="2" t="s">
        <v>94</v>
      </c>
      <c r="B49">
        <v>20446</v>
      </c>
    </row>
    <row r="50" spans="1:2" x14ac:dyDescent="0.3">
      <c r="A50" s="2" t="s">
        <v>95</v>
      </c>
      <c r="B50">
        <v>1182</v>
      </c>
    </row>
    <row r="51" spans="1:2" x14ac:dyDescent="0.3">
      <c r="A51" s="2" t="s">
        <v>96</v>
      </c>
      <c r="B51">
        <v>70313</v>
      </c>
    </row>
    <row r="52" spans="1:2" x14ac:dyDescent="0.3">
      <c r="A52" s="2" t="s">
        <v>97</v>
      </c>
      <c r="B52">
        <v>2429</v>
      </c>
    </row>
    <row r="53" spans="1:2" x14ac:dyDescent="0.3">
      <c r="A53" s="2" t="s">
        <v>0</v>
      </c>
      <c r="B53">
        <v>224180</v>
      </c>
    </row>
    <row r="65" spans="1:4" x14ac:dyDescent="0.3">
      <c r="B65" s="47">
        <f>GETPIVOTDATA("[Measures].[Días perdidos prom. por evento con lesión]",$A$64)</f>
        <v>0</v>
      </c>
    </row>
    <row r="68" spans="1:4" x14ac:dyDescent="0.3">
      <c r="C68" s="8" t="s">
        <v>123</v>
      </c>
    </row>
    <row r="69" spans="1:4" x14ac:dyDescent="0.3">
      <c r="A69" t="s">
        <v>127</v>
      </c>
      <c r="C69" s="36">
        <f>GETPIVOTDATA("[Measures].[Promedio_Dias_Perdidos ]",$A$69)</f>
        <v>39.873766250777742</v>
      </c>
      <c r="D69" s="5"/>
    </row>
    <row r="70" spans="1:4" x14ac:dyDescent="0.3">
      <c r="A70" s="33">
        <v>39.873766250777742</v>
      </c>
      <c r="C70" s="8" t="s">
        <v>124</v>
      </c>
    </row>
  </sheetData>
  <pageMargins left="0.7" right="0.7" top="0.75" bottom="0.75" header="0.3" footer="0.3"/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42529-B4D2-4649-9F8E-359B379F68F8}">
  <dimension ref="A3:V96"/>
  <sheetViews>
    <sheetView showGridLines="0" topLeftCell="A69" workbookViewId="0">
      <selection activeCell="E93" sqref="E93"/>
    </sheetView>
  </sheetViews>
  <sheetFormatPr baseColWidth="10" defaultRowHeight="14.4" x14ac:dyDescent="0.3"/>
  <cols>
    <col min="1" max="1" width="16.5546875" bestFit="1" customWidth="1"/>
    <col min="2" max="2" width="8" bestFit="1" customWidth="1"/>
    <col min="3" max="3" width="18.44140625" bestFit="1" customWidth="1"/>
    <col min="4" max="4" width="21.44140625" bestFit="1" customWidth="1"/>
    <col min="5" max="5" width="24.77734375" customWidth="1"/>
    <col min="6" max="6" width="22.109375" bestFit="1" customWidth="1"/>
    <col min="7" max="7" width="19.21875" bestFit="1" customWidth="1"/>
    <col min="8" max="10" width="21.44140625" bestFit="1" customWidth="1"/>
    <col min="11" max="11" width="16.5546875" bestFit="1" customWidth="1"/>
    <col min="12" max="12" width="15.77734375" bestFit="1" customWidth="1"/>
    <col min="13" max="13" width="12" bestFit="1" customWidth="1"/>
    <col min="14" max="14" width="18" bestFit="1" customWidth="1"/>
    <col min="15" max="15" width="12" bestFit="1" customWidth="1"/>
    <col min="16" max="16" width="21.44140625" bestFit="1" customWidth="1"/>
    <col min="17" max="17" width="15.21875" customWidth="1"/>
    <col min="18" max="18" width="13.5546875" bestFit="1" customWidth="1"/>
    <col min="19" max="19" width="21.44140625" bestFit="1" customWidth="1"/>
    <col min="20" max="20" width="21.44140625" style="8" bestFit="1" customWidth="1"/>
    <col min="21" max="27" width="21.44140625" bestFit="1" customWidth="1"/>
    <col min="28" max="28" width="11.88671875" bestFit="1" customWidth="1"/>
  </cols>
  <sheetData>
    <row r="3" spans="1:22" x14ac:dyDescent="0.3">
      <c r="A3" s="1" t="s">
        <v>1</v>
      </c>
      <c r="B3" t="s">
        <v>15</v>
      </c>
      <c r="D3" s="8" t="s">
        <v>10</v>
      </c>
      <c r="E3" s="8" t="s">
        <v>13</v>
      </c>
      <c r="G3" t="s">
        <v>16</v>
      </c>
      <c r="K3" s="1" t="s">
        <v>1</v>
      </c>
      <c r="L3" t="s">
        <v>99</v>
      </c>
      <c r="M3" t="s">
        <v>100</v>
      </c>
      <c r="N3" t="s">
        <v>131</v>
      </c>
      <c r="O3" t="s">
        <v>132</v>
      </c>
      <c r="S3" t="s">
        <v>134</v>
      </c>
      <c r="T3" s="8" t="s">
        <v>135</v>
      </c>
      <c r="U3" s="8" t="s">
        <v>137</v>
      </c>
      <c r="V3" s="8" t="s">
        <v>138</v>
      </c>
    </row>
    <row r="4" spans="1:22" x14ac:dyDescent="0.3">
      <c r="A4" s="2">
        <v>2000</v>
      </c>
      <c r="B4" s="3">
        <v>12475</v>
      </c>
      <c r="C4" s="3"/>
      <c r="D4" s="7">
        <v>2000</v>
      </c>
      <c r="E4" s="8">
        <f>VLOOKUP(2000,A4:B30,2,FALSE)</f>
        <v>12475</v>
      </c>
      <c r="G4">
        <v>224180</v>
      </c>
      <c r="K4" s="2">
        <v>2000</v>
      </c>
      <c r="L4">
        <v>66</v>
      </c>
      <c r="M4">
        <v>2.1124055818717194E-2</v>
      </c>
      <c r="N4">
        <v>12475</v>
      </c>
      <c r="O4">
        <v>3.9927666111893485</v>
      </c>
      <c r="Q4" s="68">
        <f>O4</f>
        <v>3.9927666111893485</v>
      </c>
      <c r="R4" s="69">
        <f>Q4</f>
        <v>3.9927666111893485</v>
      </c>
      <c r="S4" s="8" t="s">
        <v>133</v>
      </c>
      <c r="T4" s="8" t="s">
        <v>133</v>
      </c>
      <c r="U4" s="8" t="s">
        <v>133</v>
      </c>
      <c r="V4" s="8" t="s">
        <v>133</v>
      </c>
    </row>
    <row r="5" spans="1:22" x14ac:dyDescent="0.3">
      <c r="A5" s="2">
        <v>2001</v>
      </c>
      <c r="B5" s="3">
        <v>15040</v>
      </c>
      <c r="C5" s="3"/>
      <c r="D5" s="7">
        <v>2025</v>
      </c>
      <c r="E5" s="8">
        <f>VLOOKUP(D5,A4:B30,2,TRUE)</f>
        <v>4910</v>
      </c>
      <c r="K5" s="2">
        <v>2001</v>
      </c>
      <c r="L5">
        <v>71</v>
      </c>
      <c r="M5">
        <v>2.2867081065412735E-2</v>
      </c>
      <c r="N5">
        <v>15040</v>
      </c>
      <c r="O5">
        <v>4.8439563270958805</v>
      </c>
      <c r="Q5" s="68">
        <f t="shared" ref="Q5:Q29" si="0">O5</f>
        <v>4.8439563270958805</v>
      </c>
      <c r="R5">
        <f>Q4</f>
        <v>3.9927666111893485</v>
      </c>
      <c r="S5" s="36">
        <f>((Q5-R5)/Q5)</f>
        <v>0.17572200458232656</v>
      </c>
      <c r="T5" s="8">
        <f>(N5-N4)/N5</f>
        <v>0.17054521276595744</v>
      </c>
      <c r="U5" s="8">
        <f>(L5-L4)/L5</f>
        <v>7.0422535211267609E-2</v>
      </c>
      <c r="V5" s="8">
        <f>(M5-M4)/M5</f>
        <v>7.622421251359135E-2</v>
      </c>
    </row>
    <row r="6" spans="1:22" x14ac:dyDescent="0.3">
      <c r="A6" s="2">
        <v>2002</v>
      </c>
      <c r="B6" s="3">
        <v>13766</v>
      </c>
      <c r="C6" s="3"/>
      <c r="K6" s="2">
        <v>2002</v>
      </c>
      <c r="L6">
        <v>72</v>
      </c>
      <c r="M6">
        <v>2.4713393286194825E-2</v>
      </c>
      <c r="N6">
        <v>13766</v>
      </c>
      <c r="O6">
        <v>4.7250634996910827</v>
      </c>
      <c r="Q6" s="68">
        <f t="shared" si="0"/>
        <v>4.7250634996910827</v>
      </c>
      <c r="R6">
        <f t="shared" ref="R6:R29" si="1">Q5</f>
        <v>4.8439563270958805</v>
      </c>
      <c r="S6" s="36">
        <f t="shared" ref="S6:S29" si="2">((Q6-R6)/Q6)</f>
        <v>-2.5162164997903375E-2</v>
      </c>
      <c r="T6" s="8">
        <f t="shared" ref="T6:T29" si="3">(N6-N5)/N6</f>
        <v>-9.2546854569228537E-2</v>
      </c>
      <c r="U6" s="8">
        <f t="shared" ref="U6:U29" si="4">(L6-L5)/L6</f>
        <v>1.3888888888888888E-2</v>
      </c>
      <c r="V6" s="8">
        <f t="shared" ref="V6:V29" si="5">(M6-M5)/M6</f>
        <v>7.4708972555924166E-2</v>
      </c>
    </row>
    <row r="7" spans="1:22" x14ac:dyDescent="0.3">
      <c r="A7" s="2">
        <v>2003</v>
      </c>
      <c r="B7" s="3">
        <v>11831</v>
      </c>
      <c r="C7" s="3"/>
      <c r="E7" s="8" t="s">
        <v>17</v>
      </c>
      <c r="G7" s="17" t="s">
        <v>17</v>
      </c>
      <c r="I7" s="8" t="s">
        <v>121</v>
      </c>
      <c r="K7" s="2">
        <v>2003</v>
      </c>
      <c r="L7">
        <v>65</v>
      </c>
      <c r="M7">
        <v>2.2838671140703783E-2</v>
      </c>
      <c r="N7">
        <v>11831</v>
      </c>
      <c r="O7">
        <v>4.1569895117794839</v>
      </c>
      <c r="Q7" s="68">
        <f t="shared" si="0"/>
        <v>4.1569895117794839</v>
      </c>
      <c r="R7">
        <f t="shared" si="1"/>
        <v>4.7250634996910827</v>
      </c>
      <c r="S7" s="36">
        <f t="shared" si="2"/>
        <v>-0.13665514101054904</v>
      </c>
      <c r="T7" s="8">
        <f t="shared" si="3"/>
        <v>-0.16355337672217057</v>
      </c>
      <c r="U7" s="8">
        <f t="shared" si="4"/>
        <v>-0.1076923076923077</v>
      </c>
      <c r="V7" s="8">
        <f t="shared" si="5"/>
        <v>-8.2085430187304284E-2</v>
      </c>
    </row>
    <row r="8" spans="1:22" ht="28.8" x14ac:dyDescent="0.3">
      <c r="A8" s="2">
        <v>2004</v>
      </c>
      <c r="B8" s="3">
        <v>11730</v>
      </c>
      <c r="C8" s="3"/>
      <c r="E8" s="10">
        <f>GETPIVOTDATA("[Measures].[Total de Acidentes]",$G$3)</f>
        <v>224180</v>
      </c>
      <c r="G8" s="23">
        <f>GETPIVOTDATA("[Measures].[Total de Acidentes]",$G$3)</f>
        <v>224180</v>
      </c>
      <c r="I8" s="49">
        <f>E8</f>
        <v>224180</v>
      </c>
      <c r="K8" s="2">
        <v>2004</v>
      </c>
      <c r="L8">
        <v>50</v>
      </c>
      <c r="M8">
        <v>1.6717935000668718E-2</v>
      </c>
      <c r="N8">
        <v>11730</v>
      </c>
      <c r="O8">
        <v>3.922027551156881</v>
      </c>
      <c r="Q8" s="68">
        <f t="shared" si="0"/>
        <v>3.922027551156881</v>
      </c>
      <c r="R8">
        <f t="shared" si="1"/>
        <v>4.1569895117794839</v>
      </c>
      <c r="S8" s="36">
        <f t="shared" si="2"/>
        <v>-5.9908289158574685E-2</v>
      </c>
      <c r="T8" s="8">
        <f t="shared" si="3"/>
        <v>-8.6104006820119355E-3</v>
      </c>
      <c r="U8" s="8">
        <f t="shared" si="4"/>
        <v>-0.3</v>
      </c>
      <c r="V8" s="8">
        <f t="shared" si="5"/>
        <v>-0.36611795295233746</v>
      </c>
    </row>
    <row r="9" spans="1:22" x14ac:dyDescent="0.3">
      <c r="A9" s="2">
        <v>2005</v>
      </c>
      <c r="B9" s="3">
        <v>12311</v>
      </c>
      <c r="C9" s="3"/>
      <c r="D9" s="8" t="s">
        <v>11</v>
      </c>
      <c r="E9" s="21">
        <f>(E4-E5)/E4</f>
        <v>0.60641282565130261</v>
      </c>
      <c r="G9" s="22">
        <f>(E4-E5)/E4</f>
        <v>0.60641282565130261</v>
      </c>
      <c r="I9" s="21">
        <f>E9</f>
        <v>0.60641282565130261</v>
      </c>
      <c r="K9" s="2">
        <v>2005</v>
      </c>
      <c r="L9">
        <v>57</v>
      </c>
      <c r="M9">
        <v>1.7951059742386546E-2</v>
      </c>
      <c r="N9">
        <v>12311</v>
      </c>
      <c r="O9">
        <v>3.8771139734828206</v>
      </c>
      <c r="Q9" s="68">
        <f t="shared" si="0"/>
        <v>3.8771139734828206</v>
      </c>
      <c r="R9">
        <f t="shared" si="1"/>
        <v>3.922027551156881</v>
      </c>
      <c r="S9" s="36">
        <f t="shared" si="2"/>
        <v>-1.1584280983546731E-2</v>
      </c>
      <c r="T9" s="8">
        <f t="shared" si="3"/>
        <v>4.7193566728941594E-2</v>
      </c>
      <c r="U9" s="8">
        <f t="shared" si="4"/>
        <v>0.12280701754385964</v>
      </c>
      <c r="V9" s="8">
        <f t="shared" si="5"/>
        <v>6.869370162064245E-2</v>
      </c>
    </row>
    <row r="10" spans="1:22" x14ac:dyDescent="0.3">
      <c r="A10" s="2">
        <v>2006</v>
      </c>
      <c r="B10" s="3">
        <v>12265</v>
      </c>
      <c r="C10" s="3"/>
      <c r="K10" s="2">
        <v>2006</v>
      </c>
      <c r="L10">
        <v>74</v>
      </c>
      <c r="M10">
        <v>2.2339285444748003E-2</v>
      </c>
      <c r="N10">
        <v>12265</v>
      </c>
      <c r="O10">
        <v>3.7025856213491117</v>
      </c>
      <c r="Q10" s="68">
        <f t="shared" si="0"/>
        <v>3.7025856213491117</v>
      </c>
      <c r="R10">
        <f t="shared" si="1"/>
        <v>3.8771139734828206</v>
      </c>
      <c r="S10" s="36">
        <f t="shared" si="2"/>
        <v>-4.7136884864290039E-2</v>
      </c>
      <c r="T10" s="8">
        <f t="shared" si="3"/>
        <v>-3.7505095801059927E-3</v>
      </c>
      <c r="U10" s="8">
        <f t="shared" si="4"/>
        <v>0.22972972972972974</v>
      </c>
      <c r="V10" s="8">
        <f t="shared" si="5"/>
        <v>0.19643536554537086</v>
      </c>
    </row>
    <row r="11" spans="1:22" x14ac:dyDescent="0.3">
      <c r="A11" s="2">
        <v>2007</v>
      </c>
      <c r="B11" s="3">
        <v>11727</v>
      </c>
      <c r="C11" s="3"/>
      <c r="K11" s="2">
        <v>2007</v>
      </c>
      <c r="L11">
        <v>67</v>
      </c>
      <c r="M11">
        <v>1.9895474521914716E-2</v>
      </c>
      <c r="N11">
        <v>11727</v>
      </c>
      <c r="O11">
        <v>3.4823019360969236</v>
      </c>
      <c r="Q11" s="68">
        <f t="shared" si="0"/>
        <v>3.4823019360969236</v>
      </c>
      <c r="R11">
        <f t="shared" si="1"/>
        <v>3.7025856213491117</v>
      </c>
      <c r="S11" s="36">
        <f t="shared" si="2"/>
        <v>-6.3258065869810587E-2</v>
      </c>
      <c r="T11" s="8">
        <f t="shared" si="3"/>
        <v>-4.587703590005969E-2</v>
      </c>
      <c r="U11" s="8">
        <f t="shared" si="4"/>
        <v>-0.1044776119402985</v>
      </c>
      <c r="V11" s="8">
        <f t="shared" si="5"/>
        <v>-0.12283250244378173</v>
      </c>
    </row>
    <row r="12" spans="1:22" x14ac:dyDescent="0.3">
      <c r="A12" s="2">
        <v>2008</v>
      </c>
      <c r="B12" s="3">
        <v>11184</v>
      </c>
      <c r="C12" s="3"/>
      <c r="K12" s="2">
        <v>2008</v>
      </c>
      <c r="L12">
        <v>52</v>
      </c>
      <c r="M12">
        <v>1.5266279138042394E-2</v>
      </c>
      <c r="N12">
        <v>11184</v>
      </c>
      <c r="O12">
        <v>3.2834243438435795</v>
      </c>
      <c r="Q12" s="68">
        <f t="shared" si="0"/>
        <v>3.2834243438435795</v>
      </c>
      <c r="R12">
        <f t="shared" si="1"/>
        <v>3.4823019360969236</v>
      </c>
      <c r="S12" s="36">
        <f t="shared" si="2"/>
        <v>-6.057017656771644E-2</v>
      </c>
      <c r="T12" s="8">
        <f t="shared" si="3"/>
        <v>-4.8551502145922749E-2</v>
      </c>
      <c r="U12" s="8">
        <f t="shared" si="4"/>
        <v>-0.28846153846153844</v>
      </c>
      <c r="V12" s="8">
        <f t="shared" si="5"/>
        <v>-0.30323010224126734</v>
      </c>
    </row>
    <row r="13" spans="1:22" x14ac:dyDescent="0.3">
      <c r="A13" s="2">
        <v>2009</v>
      </c>
      <c r="B13" s="3">
        <v>9398</v>
      </c>
      <c r="C13" s="3"/>
      <c r="K13" s="2">
        <v>2009</v>
      </c>
      <c r="L13">
        <v>43</v>
      </c>
      <c r="M13">
        <v>1.4559737247532463E-2</v>
      </c>
      <c r="N13">
        <v>9398</v>
      </c>
      <c r="O13">
        <v>3.1821490849374441</v>
      </c>
      <c r="Q13" s="68">
        <f t="shared" si="0"/>
        <v>3.1821490849374441</v>
      </c>
      <c r="R13">
        <f t="shared" si="1"/>
        <v>3.2834243438435795</v>
      </c>
      <c r="S13" s="36">
        <f t="shared" si="2"/>
        <v>-3.1826057234564276E-2</v>
      </c>
      <c r="T13" s="8">
        <f t="shared" si="3"/>
        <v>-0.19004043413492233</v>
      </c>
      <c r="U13" s="8">
        <f t="shared" si="4"/>
        <v>-0.20930232558139536</v>
      </c>
      <c r="V13" s="8">
        <f t="shared" si="5"/>
        <v>-4.8527104472965238E-2</v>
      </c>
    </row>
    <row r="14" spans="1:22" x14ac:dyDescent="0.3">
      <c r="A14" s="2">
        <v>2010</v>
      </c>
      <c r="B14" s="3">
        <v>8504</v>
      </c>
      <c r="C14" s="3"/>
      <c r="K14" s="2">
        <v>2010</v>
      </c>
      <c r="L14">
        <v>65</v>
      </c>
      <c r="M14">
        <v>2.1407281769229503E-2</v>
      </c>
      <c r="N14">
        <v>8504</v>
      </c>
      <c r="O14">
        <v>2.8007311410081184</v>
      </c>
      <c r="Q14" s="68">
        <f t="shared" si="0"/>
        <v>2.8007311410081184</v>
      </c>
      <c r="R14">
        <f t="shared" si="1"/>
        <v>3.1821490849374441</v>
      </c>
      <c r="S14" s="36">
        <f t="shared" si="2"/>
        <v>-0.13618513335486926</v>
      </c>
      <c r="T14" s="8">
        <f t="shared" si="3"/>
        <v>-0.10512699905926623</v>
      </c>
      <c r="U14" s="8">
        <f t="shared" si="4"/>
        <v>0.33846153846153848</v>
      </c>
      <c r="V14" s="8">
        <f t="shared" si="5"/>
        <v>0.31986987397622779</v>
      </c>
    </row>
    <row r="15" spans="1:22" x14ac:dyDescent="0.3">
      <c r="A15" s="2">
        <v>2011</v>
      </c>
      <c r="B15" s="3">
        <v>8919</v>
      </c>
      <c r="C15" s="3"/>
      <c r="K15" s="2">
        <v>2011</v>
      </c>
      <c r="L15">
        <v>36</v>
      </c>
      <c r="M15">
        <v>1.1045147038519951E-2</v>
      </c>
      <c r="N15">
        <v>8919</v>
      </c>
      <c r="O15">
        <v>2.7364351787933177</v>
      </c>
      <c r="Q15" s="68">
        <f t="shared" si="0"/>
        <v>2.7364351787933177</v>
      </c>
      <c r="R15">
        <f t="shared" si="1"/>
        <v>2.8007311410081184</v>
      </c>
      <c r="S15" s="36">
        <f t="shared" si="2"/>
        <v>-2.3496248956700383E-2</v>
      </c>
      <c r="T15" s="8">
        <f t="shared" si="3"/>
        <v>4.6529880031393654E-2</v>
      </c>
      <c r="U15" s="8">
        <f t="shared" si="4"/>
        <v>-0.80555555555555558</v>
      </c>
      <c r="V15" s="8">
        <f t="shared" si="5"/>
        <v>-0.93816177318161598</v>
      </c>
    </row>
    <row r="16" spans="1:22" x14ac:dyDescent="0.3">
      <c r="A16" s="2">
        <v>2012</v>
      </c>
      <c r="B16" s="3">
        <v>8802</v>
      </c>
      <c r="C16" s="3"/>
      <c r="K16" s="2">
        <v>2012</v>
      </c>
      <c r="L16">
        <v>44</v>
      </c>
      <c r="M16">
        <v>1.3447638258530846E-2</v>
      </c>
      <c r="N16">
        <v>8802</v>
      </c>
      <c r="O16">
        <v>2.6901389079906477</v>
      </c>
      <c r="Q16" s="68">
        <f t="shared" si="0"/>
        <v>2.6901389079906477</v>
      </c>
      <c r="R16">
        <f t="shared" si="1"/>
        <v>2.7364351787933177</v>
      </c>
      <c r="S16" s="36">
        <f t="shared" si="2"/>
        <v>-1.7209620910338102E-2</v>
      </c>
      <c r="T16" s="8">
        <f t="shared" si="3"/>
        <v>-1.3292433537832311E-2</v>
      </c>
      <c r="U16" s="8">
        <f t="shared" si="4"/>
        <v>0.18181818181818182</v>
      </c>
      <c r="V16" s="8">
        <f t="shared" si="5"/>
        <v>0.17865525334806015</v>
      </c>
    </row>
    <row r="17" spans="1:22" x14ac:dyDescent="0.3">
      <c r="A17" s="2">
        <v>2013</v>
      </c>
      <c r="B17" s="3">
        <v>7934</v>
      </c>
      <c r="C17" s="3"/>
      <c r="K17" s="2">
        <v>2013</v>
      </c>
      <c r="L17">
        <v>34</v>
      </c>
      <c r="M17">
        <v>1.0705795298896358E-2</v>
      </c>
      <c r="N17">
        <v>7934</v>
      </c>
      <c r="O17">
        <v>2.4982288206306973</v>
      </c>
      <c r="Q17" s="68">
        <f t="shared" si="0"/>
        <v>2.4982288206306973</v>
      </c>
      <c r="R17">
        <f t="shared" si="1"/>
        <v>2.6901389079906477</v>
      </c>
      <c r="S17" s="36">
        <f t="shared" si="2"/>
        <v>-7.6818458651638333E-2</v>
      </c>
      <c r="T17" s="8">
        <f t="shared" si="3"/>
        <v>-0.10940257121250314</v>
      </c>
      <c r="U17" s="8">
        <f t="shared" si="4"/>
        <v>-0.29411764705882354</v>
      </c>
      <c r="V17" s="8">
        <f t="shared" si="5"/>
        <v>-0.25610829303985849</v>
      </c>
    </row>
    <row r="18" spans="1:22" x14ac:dyDescent="0.3">
      <c r="A18" s="2">
        <v>2014</v>
      </c>
      <c r="B18" s="3">
        <v>7682</v>
      </c>
      <c r="C18" s="3"/>
      <c r="K18" s="2">
        <v>2014</v>
      </c>
      <c r="L18">
        <v>48</v>
      </c>
      <c r="M18">
        <v>1.5410546592824464E-2</v>
      </c>
      <c r="N18">
        <v>7682</v>
      </c>
      <c r="O18">
        <v>2.4663295609599487</v>
      </c>
      <c r="Q18" s="68">
        <f t="shared" si="0"/>
        <v>2.4663295609599487</v>
      </c>
      <c r="R18">
        <f t="shared" si="1"/>
        <v>2.4982288206306973</v>
      </c>
      <c r="S18" s="36">
        <f t="shared" si="2"/>
        <v>-1.2933899903601163E-2</v>
      </c>
      <c r="T18" s="8">
        <f t="shared" si="3"/>
        <v>-3.2803957302785736E-2</v>
      </c>
      <c r="U18" s="8">
        <f t="shared" si="4"/>
        <v>0.29166666666666669</v>
      </c>
      <c r="V18" s="8">
        <f t="shared" si="5"/>
        <v>0.3052942519325535</v>
      </c>
    </row>
    <row r="19" spans="1:22" x14ac:dyDescent="0.3">
      <c r="A19" s="2">
        <v>2015</v>
      </c>
      <c r="B19" s="3">
        <v>7207</v>
      </c>
      <c r="C19" s="3"/>
      <c r="K19" s="2">
        <v>2015</v>
      </c>
      <c r="L19">
        <v>38</v>
      </c>
      <c r="M19">
        <v>1.2978585334198572E-2</v>
      </c>
      <c r="N19">
        <v>7207</v>
      </c>
      <c r="O19">
        <v>2.4614911711465557</v>
      </c>
      <c r="Q19" s="68">
        <f t="shared" si="0"/>
        <v>2.4614911711465557</v>
      </c>
      <c r="R19">
        <f t="shared" si="1"/>
        <v>2.4663295609599487</v>
      </c>
      <c r="S19" s="36">
        <f t="shared" si="2"/>
        <v>-1.9656336248971024E-3</v>
      </c>
      <c r="T19" s="8">
        <f t="shared" si="3"/>
        <v>-6.59081448591647E-2</v>
      </c>
      <c r="U19" s="8">
        <f t="shared" si="4"/>
        <v>-0.26315789473684209</v>
      </c>
      <c r="V19" s="8">
        <f t="shared" si="5"/>
        <v>-0.18738261497712494</v>
      </c>
    </row>
    <row r="20" spans="1:22" x14ac:dyDescent="0.3">
      <c r="A20" s="2">
        <v>2016</v>
      </c>
      <c r="B20" s="3">
        <v>5832</v>
      </c>
      <c r="C20" s="3"/>
      <c r="K20" s="2">
        <v>2016</v>
      </c>
      <c r="L20">
        <v>24</v>
      </c>
      <c r="M20">
        <v>9.103840682788052E-3</v>
      </c>
      <c r="N20">
        <v>5832</v>
      </c>
      <c r="O20">
        <v>2.2122332859174962</v>
      </c>
      <c r="Q20" s="68">
        <f t="shared" si="0"/>
        <v>2.2122332859174962</v>
      </c>
      <c r="R20">
        <f t="shared" si="1"/>
        <v>2.4614911711465557</v>
      </c>
      <c r="S20" s="36">
        <f t="shared" si="2"/>
        <v>-0.11267251370629425</v>
      </c>
      <c r="T20" s="8">
        <f t="shared" si="3"/>
        <v>-0.2357681755829904</v>
      </c>
      <c r="U20" s="8">
        <f t="shared" si="4"/>
        <v>-0.58333333333333337</v>
      </c>
      <c r="V20" s="8">
        <f t="shared" si="5"/>
        <v>-0.42561648280337433</v>
      </c>
    </row>
    <row r="21" spans="1:22" x14ac:dyDescent="0.3">
      <c r="A21" s="2">
        <v>2017</v>
      </c>
      <c r="B21" s="3">
        <v>5889</v>
      </c>
      <c r="C21" s="3"/>
      <c r="K21" s="2">
        <v>2017</v>
      </c>
      <c r="L21">
        <v>26</v>
      </c>
      <c r="M21">
        <v>9.5755455298775442E-3</v>
      </c>
      <c r="N21">
        <v>5889</v>
      </c>
      <c r="O21">
        <v>2.1688610625172635</v>
      </c>
      <c r="Q21" s="68">
        <f t="shared" si="0"/>
        <v>2.1688610625172635</v>
      </c>
      <c r="R21">
        <f t="shared" si="1"/>
        <v>2.2122332859174962</v>
      </c>
      <c r="S21" s="36">
        <f t="shared" si="2"/>
        <v>-1.9997695633805723E-2</v>
      </c>
      <c r="T21" s="8">
        <f t="shared" si="3"/>
        <v>9.6790626591951104E-3</v>
      </c>
      <c r="U21" s="8">
        <f t="shared" si="4"/>
        <v>7.6923076923076927E-2</v>
      </c>
      <c r="V21" s="8">
        <f t="shared" si="5"/>
        <v>4.926140715614398E-2</v>
      </c>
    </row>
    <row r="22" spans="1:22" x14ac:dyDescent="0.3">
      <c r="A22" s="2">
        <v>2018</v>
      </c>
      <c r="B22" s="3">
        <v>5857</v>
      </c>
      <c r="C22" s="3"/>
      <c r="K22" s="2">
        <v>2018</v>
      </c>
      <c r="L22">
        <v>22</v>
      </c>
      <c r="M22">
        <v>7.7380324293904543E-3</v>
      </c>
      <c r="N22">
        <v>5857</v>
      </c>
      <c r="O22">
        <v>2.0600752699518132</v>
      </c>
      <c r="Q22" s="68">
        <f t="shared" si="0"/>
        <v>2.0600752699518132</v>
      </c>
      <c r="R22">
        <f t="shared" si="1"/>
        <v>2.1688610625172635</v>
      </c>
      <c r="S22" s="36">
        <f t="shared" si="2"/>
        <v>-5.2806707673353548E-2</v>
      </c>
      <c r="T22" s="8">
        <f t="shared" si="3"/>
        <v>-5.4635478914119859E-3</v>
      </c>
      <c r="U22" s="8">
        <f t="shared" si="4"/>
        <v>-0.18181818181818182</v>
      </c>
      <c r="V22" s="8">
        <f t="shared" si="5"/>
        <v>-0.23746515890885658</v>
      </c>
    </row>
    <row r="23" spans="1:22" x14ac:dyDescent="0.3">
      <c r="A23" s="2">
        <v>2019</v>
      </c>
      <c r="B23" s="3">
        <v>5901</v>
      </c>
      <c r="C23" s="3"/>
      <c r="K23" s="2">
        <v>2019</v>
      </c>
      <c r="L23">
        <v>34</v>
      </c>
      <c r="M23">
        <v>1.2011799826888768E-2</v>
      </c>
      <c r="N23">
        <v>5901</v>
      </c>
      <c r="O23">
        <v>2.0847538464256061</v>
      </c>
      <c r="Q23" s="68">
        <f t="shared" si="0"/>
        <v>2.0847538464256061</v>
      </c>
      <c r="R23">
        <f t="shared" si="1"/>
        <v>2.0600752699518132</v>
      </c>
      <c r="S23" s="36">
        <f t="shared" si="2"/>
        <v>1.1837645252990086E-2</v>
      </c>
      <c r="T23" s="8">
        <f t="shared" si="3"/>
        <v>7.456363328249449E-3</v>
      </c>
      <c r="U23" s="8">
        <f t="shared" si="4"/>
        <v>0.35294117647058826</v>
      </c>
      <c r="V23" s="8">
        <f t="shared" si="5"/>
        <v>0.35579742079378973</v>
      </c>
    </row>
    <row r="24" spans="1:22" x14ac:dyDescent="0.3">
      <c r="A24" s="2">
        <v>2020</v>
      </c>
      <c r="B24" s="3">
        <v>4867</v>
      </c>
      <c r="C24" s="3"/>
      <c r="K24" s="2">
        <v>2020</v>
      </c>
      <c r="L24">
        <v>23</v>
      </c>
      <c r="M24">
        <v>9.270829134588255E-3</v>
      </c>
      <c r="N24">
        <v>4867</v>
      </c>
      <c r="O24">
        <v>1.9617880607843927</v>
      </c>
      <c r="Q24" s="68">
        <f t="shared" si="0"/>
        <v>1.9617880607843927</v>
      </c>
      <c r="R24">
        <f t="shared" si="1"/>
        <v>2.0847538464256061</v>
      </c>
      <c r="S24" s="36">
        <f t="shared" si="2"/>
        <v>-6.2680463858082264E-2</v>
      </c>
      <c r="T24" s="8">
        <f t="shared" si="3"/>
        <v>-0.21245120197246764</v>
      </c>
      <c r="U24" s="8">
        <f t="shared" si="4"/>
        <v>-0.47826086956521741</v>
      </c>
      <c r="V24" s="8">
        <f t="shared" si="5"/>
        <v>-0.29565539958818876</v>
      </c>
    </row>
    <row r="25" spans="1:22" x14ac:dyDescent="0.3">
      <c r="A25" s="2">
        <v>2021</v>
      </c>
      <c r="B25" s="3">
        <v>4754</v>
      </c>
      <c r="C25" s="3"/>
      <c r="K25" s="2">
        <v>2021</v>
      </c>
      <c r="L25">
        <v>39</v>
      </c>
      <c r="M25">
        <v>1.5418676365936586E-2</v>
      </c>
      <c r="N25">
        <v>4754</v>
      </c>
      <c r="O25">
        <v>1.8794971139400649</v>
      </c>
      <c r="Q25" s="68">
        <f t="shared" si="0"/>
        <v>1.8794971139400649</v>
      </c>
      <c r="R25">
        <f t="shared" si="1"/>
        <v>1.9617880607843927</v>
      </c>
      <c r="S25" s="36">
        <f t="shared" si="2"/>
        <v>-4.3783491995802004E-2</v>
      </c>
      <c r="T25" s="8">
        <f t="shared" si="3"/>
        <v>-2.3769457299116534E-2</v>
      </c>
      <c r="U25" s="8">
        <f t="shared" si="4"/>
        <v>0.41025641025641024</v>
      </c>
      <c r="V25" s="8">
        <f t="shared" si="5"/>
        <v>0.39872730223006325</v>
      </c>
    </row>
    <row r="26" spans="1:22" x14ac:dyDescent="0.3">
      <c r="A26" s="2">
        <v>2022</v>
      </c>
      <c r="B26" s="3">
        <v>5063</v>
      </c>
      <c r="C26" s="3"/>
      <c r="K26" s="2">
        <v>2022</v>
      </c>
      <c r="L26">
        <v>33</v>
      </c>
      <c r="M26">
        <v>1.2172181033528826E-2</v>
      </c>
      <c r="N26">
        <v>5063</v>
      </c>
      <c r="O26">
        <v>1.8675076537198922</v>
      </c>
      <c r="Q26" s="68">
        <f t="shared" si="0"/>
        <v>1.8675076537198922</v>
      </c>
      <c r="R26">
        <f t="shared" si="1"/>
        <v>1.8794971139400649</v>
      </c>
      <c r="S26" s="36">
        <f t="shared" si="2"/>
        <v>-6.4200327084554835E-3</v>
      </c>
      <c r="T26" s="8">
        <f t="shared" si="3"/>
        <v>6.1031009283033774E-2</v>
      </c>
      <c r="U26" s="8">
        <f t="shared" si="4"/>
        <v>-0.18181818181818182</v>
      </c>
      <c r="V26" s="8">
        <f t="shared" si="5"/>
        <v>-0.26671434835426294</v>
      </c>
    </row>
    <row r="27" spans="1:22" x14ac:dyDescent="0.3">
      <c r="A27" s="2">
        <v>2023</v>
      </c>
      <c r="B27" s="3">
        <v>5195</v>
      </c>
      <c r="C27" s="3"/>
      <c r="K27" s="2">
        <v>2023</v>
      </c>
      <c r="L27">
        <v>41</v>
      </c>
      <c r="M27">
        <v>1.4555782373302566E-2</v>
      </c>
      <c r="N27">
        <v>5195</v>
      </c>
      <c r="O27">
        <v>1.8443241324221178</v>
      </c>
      <c r="Q27" s="68">
        <f t="shared" si="0"/>
        <v>1.8443241324221178</v>
      </c>
      <c r="R27">
        <f t="shared" si="1"/>
        <v>1.8675076537198922</v>
      </c>
      <c r="S27" s="36">
        <f t="shared" si="2"/>
        <v>-1.2570198963523811E-2</v>
      </c>
      <c r="T27" s="8">
        <f t="shared" si="3"/>
        <v>2.5409047160731474E-2</v>
      </c>
      <c r="U27" s="8">
        <f t="shared" si="4"/>
        <v>0.1951219512195122</v>
      </c>
      <c r="V27" s="8">
        <f t="shared" si="5"/>
        <v>0.16375631887335806</v>
      </c>
    </row>
    <row r="28" spans="1:22" x14ac:dyDescent="0.3">
      <c r="A28" s="2">
        <v>2024</v>
      </c>
      <c r="B28" s="3">
        <v>5137</v>
      </c>
      <c r="C28" s="3"/>
      <c r="K28" s="2">
        <v>2024</v>
      </c>
      <c r="L28">
        <v>31</v>
      </c>
      <c r="M28">
        <v>1.1005330497503438E-2</v>
      </c>
      <c r="N28">
        <v>5137</v>
      </c>
      <c r="O28">
        <v>1.8236897666346827</v>
      </c>
      <c r="Q28" s="68">
        <f t="shared" si="0"/>
        <v>1.8236897666346827</v>
      </c>
      <c r="R28">
        <f t="shared" si="1"/>
        <v>1.8443241324221178</v>
      </c>
      <c r="S28" s="36">
        <f t="shared" si="2"/>
        <v>-1.1314624978958099E-2</v>
      </c>
      <c r="T28" s="8">
        <f t="shared" si="3"/>
        <v>-1.1290636558302512E-2</v>
      </c>
      <c r="U28" s="8">
        <f t="shared" si="4"/>
        <v>-0.32258064516129031</v>
      </c>
      <c r="V28" s="8">
        <f t="shared" si="5"/>
        <v>-0.32261201756771846</v>
      </c>
    </row>
    <row r="29" spans="1:22" x14ac:dyDescent="0.3">
      <c r="A29" s="2">
        <v>2025</v>
      </c>
      <c r="B29" s="3">
        <v>4910</v>
      </c>
      <c r="C29" s="3"/>
      <c r="K29" s="2">
        <v>2025</v>
      </c>
      <c r="L29">
        <v>27</v>
      </c>
      <c r="M29">
        <v>9.7392857062855859E-3</v>
      </c>
      <c r="N29">
        <v>4910</v>
      </c>
      <c r="O29">
        <v>1.7711071414023047</v>
      </c>
      <c r="Q29" s="68">
        <f t="shared" si="0"/>
        <v>1.7711071414023047</v>
      </c>
      <c r="R29">
        <f t="shared" si="1"/>
        <v>1.8236897666346827</v>
      </c>
      <c r="S29" s="36">
        <f t="shared" si="2"/>
        <v>-2.9689127214937883E-2</v>
      </c>
      <c r="T29" s="8">
        <f t="shared" si="3"/>
        <v>-4.6232179226069245E-2</v>
      </c>
      <c r="U29" s="8">
        <f t="shared" si="4"/>
        <v>-0.14814814814814814</v>
      </c>
      <c r="V29" s="8">
        <f t="shared" si="5"/>
        <v>-0.12999359803160582</v>
      </c>
    </row>
    <row r="30" spans="1:22" x14ac:dyDescent="0.3">
      <c r="A30" s="2" t="s">
        <v>0</v>
      </c>
      <c r="B30" s="3">
        <v>224180</v>
      </c>
      <c r="C30" s="3"/>
      <c r="K30" s="2" t="s">
        <v>0</v>
      </c>
      <c r="L30">
        <v>1182</v>
      </c>
      <c r="M30">
        <v>0.39385927027861123</v>
      </c>
      <c r="N30">
        <v>224180</v>
      </c>
      <c r="O30">
        <v>74.495570574867486</v>
      </c>
    </row>
    <row r="31" spans="1:22" x14ac:dyDescent="0.3">
      <c r="C31" s="3"/>
    </row>
    <row r="34" spans="1:3" x14ac:dyDescent="0.3">
      <c r="A34" s="1" t="s">
        <v>1</v>
      </c>
      <c r="B34" t="s">
        <v>22</v>
      </c>
      <c r="C34" t="s">
        <v>77</v>
      </c>
    </row>
    <row r="35" spans="1:3" x14ac:dyDescent="0.3">
      <c r="A35" s="2">
        <v>2000</v>
      </c>
      <c r="B35" s="3">
        <v>12475</v>
      </c>
      <c r="C35" s="33">
        <v>3.9927666111893485</v>
      </c>
    </row>
    <row r="36" spans="1:3" x14ac:dyDescent="0.3">
      <c r="A36" s="2">
        <v>2001</v>
      </c>
      <c r="B36" s="3">
        <v>15040</v>
      </c>
      <c r="C36" s="33">
        <v>4.8439563270958805</v>
      </c>
    </row>
    <row r="37" spans="1:3" x14ac:dyDescent="0.3">
      <c r="A37" s="2">
        <v>2002</v>
      </c>
      <c r="B37" s="3">
        <v>13766</v>
      </c>
      <c r="C37" s="33">
        <v>4.7250634996910827</v>
      </c>
    </row>
    <row r="38" spans="1:3" x14ac:dyDescent="0.3">
      <c r="A38" s="2">
        <v>2003</v>
      </c>
      <c r="B38" s="3">
        <v>11831</v>
      </c>
      <c r="C38" s="33">
        <v>4.1569895117794839</v>
      </c>
    </row>
    <row r="39" spans="1:3" x14ac:dyDescent="0.3">
      <c r="A39" s="2">
        <v>2004</v>
      </c>
      <c r="B39" s="3">
        <v>11730</v>
      </c>
      <c r="C39" s="33">
        <v>3.922027551156881</v>
      </c>
    </row>
    <row r="40" spans="1:3" x14ac:dyDescent="0.3">
      <c r="A40" s="2">
        <v>2005</v>
      </c>
      <c r="B40" s="3">
        <v>12311</v>
      </c>
      <c r="C40" s="33">
        <v>3.8771139734828206</v>
      </c>
    </row>
    <row r="41" spans="1:3" x14ac:dyDescent="0.3">
      <c r="A41" s="2">
        <v>2006</v>
      </c>
      <c r="B41" s="3">
        <v>12265</v>
      </c>
      <c r="C41" s="33">
        <v>3.7025856213491117</v>
      </c>
    </row>
    <row r="42" spans="1:3" x14ac:dyDescent="0.3">
      <c r="A42" s="2">
        <v>2007</v>
      </c>
      <c r="B42" s="3">
        <v>11727</v>
      </c>
      <c r="C42" s="33">
        <v>3.4823019360969236</v>
      </c>
    </row>
    <row r="43" spans="1:3" x14ac:dyDescent="0.3">
      <c r="A43" s="2">
        <v>2008</v>
      </c>
      <c r="B43" s="3">
        <v>11184</v>
      </c>
      <c r="C43" s="33">
        <v>3.2834243438435795</v>
      </c>
    </row>
    <row r="44" spans="1:3" x14ac:dyDescent="0.3">
      <c r="A44" s="2">
        <v>2009</v>
      </c>
      <c r="B44" s="3">
        <v>9398</v>
      </c>
      <c r="C44" s="33">
        <v>3.1821490849374441</v>
      </c>
    </row>
    <row r="45" spans="1:3" x14ac:dyDescent="0.3">
      <c r="A45" s="2">
        <v>2010</v>
      </c>
      <c r="B45" s="3">
        <v>8504</v>
      </c>
      <c r="C45" s="33">
        <v>2.8007311410081184</v>
      </c>
    </row>
    <row r="46" spans="1:3" x14ac:dyDescent="0.3">
      <c r="A46" s="2">
        <v>2011</v>
      </c>
      <c r="B46" s="3">
        <v>8919</v>
      </c>
      <c r="C46" s="33">
        <v>2.7364351787933177</v>
      </c>
    </row>
    <row r="47" spans="1:3" x14ac:dyDescent="0.3">
      <c r="A47" s="2">
        <v>2012</v>
      </c>
      <c r="B47" s="3">
        <v>8802</v>
      </c>
      <c r="C47" s="33">
        <v>2.6901389079906477</v>
      </c>
    </row>
    <row r="48" spans="1:3" x14ac:dyDescent="0.3">
      <c r="A48" s="2">
        <v>2013</v>
      </c>
      <c r="B48" s="3">
        <v>7934</v>
      </c>
      <c r="C48" s="33">
        <v>2.4982288206306973</v>
      </c>
    </row>
    <row r="49" spans="1:8" x14ac:dyDescent="0.3">
      <c r="A49" s="2">
        <v>2014</v>
      </c>
      <c r="B49" s="3">
        <v>7682</v>
      </c>
      <c r="C49" s="33">
        <v>2.4663295609599487</v>
      </c>
    </row>
    <row r="50" spans="1:8" x14ac:dyDescent="0.3">
      <c r="A50" s="2">
        <v>2015</v>
      </c>
      <c r="B50" s="3">
        <v>7207</v>
      </c>
      <c r="C50" s="33">
        <v>2.4614911711465557</v>
      </c>
    </row>
    <row r="51" spans="1:8" x14ac:dyDescent="0.3">
      <c r="A51" s="2">
        <v>2016</v>
      </c>
      <c r="B51" s="3">
        <v>5832</v>
      </c>
      <c r="C51" s="33">
        <v>2.2122332859174962</v>
      </c>
    </row>
    <row r="52" spans="1:8" x14ac:dyDescent="0.3">
      <c r="A52" s="2">
        <v>2017</v>
      </c>
      <c r="B52" s="3">
        <v>5889</v>
      </c>
      <c r="C52" s="33">
        <v>2.1688610625172635</v>
      </c>
    </row>
    <row r="53" spans="1:8" x14ac:dyDescent="0.3">
      <c r="A53" s="2">
        <v>2018</v>
      </c>
      <c r="B53" s="3">
        <v>5857</v>
      </c>
      <c r="C53" s="33">
        <v>2.0600752699518132</v>
      </c>
    </row>
    <row r="54" spans="1:8" x14ac:dyDescent="0.3">
      <c r="A54" s="2">
        <v>2019</v>
      </c>
      <c r="B54" s="3">
        <v>5901</v>
      </c>
      <c r="C54" s="33">
        <v>2.0847538464256061</v>
      </c>
    </row>
    <row r="55" spans="1:8" x14ac:dyDescent="0.3">
      <c r="A55" s="2">
        <v>2020</v>
      </c>
      <c r="B55" s="3">
        <v>4867</v>
      </c>
      <c r="C55" s="33">
        <v>1.9617880607843927</v>
      </c>
    </row>
    <row r="56" spans="1:8" x14ac:dyDescent="0.3">
      <c r="A56" s="2">
        <v>2021</v>
      </c>
      <c r="B56" s="3">
        <v>4754</v>
      </c>
      <c r="C56" s="33">
        <v>1.8794971139400649</v>
      </c>
    </row>
    <row r="57" spans="1:8" x14ac:dyDescent="0.3">
      <c r="A57" s="2">
        <v>2022</v>
      </c>
      <c r="B57" s="3">
        <v>5063</v>
      </c>
      <c r="C57" s="33">
        <v>1.8675076537198922</v>
      </c>
    </row>
    <row r="58" spans="1:8" x14ac:dyDescent="0.3">
      <c r="A58" s="2">
        <v>2023</v>
      </c>
      <c r="B58" s="3">
        <v>5195</v>
      </c>
      <c r="C58" s="33">
        <v>1.8443241324221178</v>
      </c>
    </row>
    <row r="59" spans="1:8" x14ac:dyDescent="0.3">
      <c r="A59" s="2">
        <v>2024</v>
      </c>
      <c r="B59" s="3">
        <v>5137</v>
      </c>
      <c r="C59" s="33">
        <v>1.8236897666346827</v>
      </c>
    </row>
    <row r="60" spans="1:8" x14ac:dyDescent="0.3">
      <c r="A60" s="2">
        <v>2025</v>
      </c>
      <c r="B60" s="3">
        <v>4910</v>
      </c>
      <c r="C60" s="33">
        <v>1.7711071414023047</v>
      </c>
    </row>
    <row r="61" spans="1:8" x14ac:dyDescent="0.3">
      <c r="H61" s="8" t="s">
        <v>136</v>
      </c>
    </row>
    <row r="62" spans="1:8" x14ac:dyDescent="0.3">
      <c r="E62" s="8" t="str">
        <f>"AIR"&amp;" "&amp;IF(COUNT(A35:A60)&lt;26,A35,2025)</f>
        <v>AIR 2025</v>
      </c>
      <c r="F62" s="8" t="str">
        <f>"Accidentes en"&amp;" "&amp;IF(COUNT(A35:A60)&lt;26,A35,2025)</f>
        <v>Accidentes en 2025</v>
      </c>
      <c r="H62" t="str">
        <f>"ACCIDENTES TOTALES Y ALL INJURES RATE "&amp;IF(COUNT(A35:A60)&lt;26,"EN "&amp;A35,"")</f>
        <v xml:space="preserve">ACCIDENTES TOTALES Y ALL INJURES RATE </v>
      </c>
    </row>
    <row r="63" spans="1:8" x14ac:dyDescent="0.3">
      <c r="E63" s="32">
        <f>IF(COUNT(A35:A60)&lt;26,B35,4910)</f>
        <v>4910</v>
      </c>
      <c r="F63" s="47">
        <f>IF(COUNT(A35:A60)&lt;26,C35,O29)</f>
        <v>1.7711071414023047</v>
      </c>
    </row>
    <row r="64" spans="1:8" x14ac:dyDescent="0.3">
      <c r="A64" s="1" t="s">
        <v>1</v>
      </c>
      <c r="B64" t="s">
        <v>12</v>
      </c>
      <c r="C64" t="s">
        <v>101</v>
      </c>
      <c r="E64" s="72">
        <f>IF(COUNT(A35:A60)&lt;26,VLOOKUP(A35,K4:T29,10,FALSE),T29)</f>
        <v>-4.6232179226069245E-2</v>
      </c>
      <c r="F64" s="70">
        <f>IF(COUNT(A35:A60)&lt;26,VLOOKUP(A35,K4:S29,9,FALSE),S29)</f>
        <v>-2.9689127214937883E-2</v>
      </c>
      <c r="G64" t="str">
        <f>VLOOKUP(A35,K4:S29,9,FALSE)</f>
        <v>N/A</v>
      </c>
    </row>
    <row r="65" spans="1:3" x14ac:dyDescent="0.3">
      <c r="A65" s="2">
        <v>2000</v>
      </c>
      <c r="B65" s="4">
        <v>66</v>
      </c>
      <c r="C65" s="38">
        <v>2.1124055818717194E-2</v>
      </c>
    </row>
    <row r="66" spans="1:3" x14ac:dyDescent="0.3">
      <c r="A66" s="2">
        <v>2001</v>
      </c>
      <c r="B66" s="4">
        <v>71</v>
      </c>
      <c r="C66" s="38">
        <v>2.2867081065412735E-2</v>
      </c>
    </row>
    <row r="67" spans="1:3" x14ac:dyDescent="0.3">
      <c r="A67" s="2">
        <v>2002</v>
      </c>
      <c r="B67" s="4">
        <v>72</v>
      </c>
      <c r="C67" s="38">
        <v>2.4713393286194825E-2</v>
      </c>
    </row>
    <row r="68" spans="1:3" x14ac:dyDescent="0.3">
      <c r="A68" s="2">
        <v>2003</v>
      </c>
      <c r="B68" s="4">
        <v>65</v>
      </c>
      <c r="C68" s="38">
        <v>2.2838671140703783E-2</v>
      </c>
    </row>
    <row r="69" spans="1:3" x14ac:dyDescent="0.3">
      <c r="A69" s="2">
        <v>2004</v>
      </c>
      <c r="B69" s="4">
        <v>50</v>
      </c>
      <c r="C69" s="38">
        <v>1.6717935000668718E-2</v>
      </c>
    </row>
    <row r="70" spans="1:3" x14ac:dyDescent="0.3">
      <c r="A70" s="2">
        <v>2005</v>
      </c>
      <c r="B70" s="4">
        <v>57</v>
      </c>
      <c r="C70" s="38">
        <v>1.7951059742386546E-2</v>
      </c>
    </row>
    <row r="71" spans="1:3" x14ac:dyDescent="0.3">
      <c r="A71" s="2">
        <v>2006</v>
      </c>
      <c r="B71" s="4">
        <v>74</v>
      </c>
      <c r="C71" s="38">
        <v>2.2339285444748003E-2</v>
      </c>
    </row>
    <row r="72" spans="1:3" x14ac:dyDescent="0.3">
      <c r="A72" s="2">
        <v>2007</v>
      </c>
      <c r="B72" s="4">
        <v>67</v>
      </c>
      <c r="C72" s="38">
        <v>1.9895474521914716E-2</v>
      </c>
    </row>
    <row r="73" spans="1:3" x14ac:dyDescent="0.3">
      <c r="A73" s="2">
        <v>2008</v>
      </c>
      <c r="B73" s="4">
        <v>52</v>
      </c>
      <c r="C73" s="38">
        <v>1.5266279138042394E-2</v>
      </c>
    </row>
    <row r="74" spans="1:3" x14ac:dyDescent="0.3">
      <c r="A74" s="2">
        <v>2009</v>
      </c>
      <c r="B74" s="4">
        <v>43</v>
      </c>
      <c r="C74" s="38">
        <v>1.4559737247532463E-2</v>
      </c>
    </row>
    <row r="75" spans="1:3" x14ac:dyDescent="0.3">
      <c r="A75" s="2">
        <v>2010</v>
      </c>
      <c r="B75" s="4">
        <v>65</v>
      </c>
      <c r="C75" s="38">
        <v>2.1407281769229503E-2</v>
      </c>
    </row>
    <row r="76" spans="1:3" x14ac:dyDescent="0.3">
      <c r="A76" s="2">
        <v>2011</v>
      </c>
      <c r="B76" s="4">
        <v>36</v>
      </c>
      <c r="C76" s="38">
        <v>1.1045147038519951E-2</v>
      </c>
    </row>
    <row r="77" spans="1:3" x14ac:dyDescent="0.3">
      <c r="A77" s="2">
        <v>2012</v>
      </c>
      <c r="B77" s="4">
        <v>44</v>
      </c>
      <c r="C77" s="38">
        <v>1.3447638258530846E-2</v>
      </c>
    </row>
    <row r="78" spans="1:3" x14ac:dyDescent="0.3">
      <c r="A78" s="2">
        <v>2013</v>
      </c>
      <c r="B78" s="4">
        <v>34</v>
      </c>
      <c r="C78" s="38">
        <v>1.0705795298896358E-2</v>
      </c>
    </row>
    <row r="79" spans="1:3" x14ac:dyDescent="0.3">
      <c r="A79" s="2">
        <v>2014</v>
      </c>
      <c r="B79" s="4">
        <v>48</v>
      </c>
      <c r="C79" s="38">
        <v>1.5410546592824464E-2</v>
      </c>
    </row>
    <row r="80" spans="1:3" x14ac:dyDescent="0.3">
      <c r="A80" s="2">
        <v>2015</v>
      </c>
      <c r="B80" s="4">
        <v>38</v>
      </c>
      <c r="C80" s="38">
        <v>1.2978585334198572E-2</v>
      </c>
    </row>
    <row r="81" spans="1:6" x14ac:dyDescent="0.3">
      <c r="A81" s="2">
        <v>2016</v>
      </c>
      <c r="B81" s="4">
        <v>24</v>
      </c>
      <c r="C81" s="38">
        <v>9.103840682788052E-3</v>
      </c>
    </row>
    <row r="82" spans="1:6" x14ac:dyDescent="0.3">
      <c r="A82" s="2">
        <v>2017</v>
      </c>
      <c r="B82" s="4">
        <v>26</v>
      </c>
      <c r="C82" s="38">
        <v>9.5755455298775442E-3</v>
      </c>
    </row>
    <row r="83" spans="1:6" x14ac:dyDescent="0.3">
      <c r="A83" s="2">
        <v>2018</v>
      </c>
      <c r="B83" s="4">
        <v>22</v>
      </c>
      <c r="C83" s="38">
        <v>7.7380324293904543E-3</v>
      </c>
    </row>
    <row r="84" spans="1:6" x14ac:dyDescent="0.3">
      <c r="A84" s="2">
        <v>2019</v>
      </c>
      <c r="B84" s="4">
        <v>34</v>
      </c>
      <c r="C84" s="38">
        <v>1.2011799826888768E-2</v>
      </c>
    </row>
    <row r="85" spans="1:6" x14ac:dyDescent="0.3">
      <c r="A85" s="2">
        <v>2020</v>
      </c>
      <c r="B85" s="4">
        <v>23</v>
      </c>
      <c r="C85" s="38">
        <v>9.270829134588255E-3</v>
      </c>
    </row>
    <row r="86" spans="1:6" x14ac:dyDescent="0.3">
      <c r="A86" s="2">
        <v>2021</v>
      </c>
      <c r="B86" s="4">
        <v>39</v>
      </c>
      <c r="C86" s="38">
        <v>1.5418676365936586E-2</v>
      </c>
    </row>
    <row r="87" spans="1:6" x14ac:dyDescent="0.3">
      <c r="A87" s="2">
        <v>2022</v>
      </c>
      <c r="B87" s="4">
        <v>33</v>
      </c>
      <c r="C87" s="38">
        <v>1.2172181033528826E-2</v>
      </c>
    </row>
    <row r="88" spans="1:6" x14ac:dyDescent="0.3">
      <c r="A88" s="2">
        <v>2023</v>
      </c>
      <c r="B88" s="4">
        <v>41</v>
      </c>
      <c r="C88" s="38">
        <v>1.4555782373302566E-2</v>
      </c>
    </row>
    <row r="89" spans="1:6" x14ac:dyDescent="0.3">
      <c r="A89" s="2">
        <v>2024</v>
      </c>
      <c r="B89" s="4">
        <v>31</v>
      </c>
      <c r="C89" s="38">
        <v>1.1005330497503438E-2</v>
      </c>
    </row>
    <row r="90" spans="1:6" x14ac:dyDescent="0.3">
      <c r="A90" s="2">
        <v>2025</v>
      </c>
      <c r="B90" s="4">
        <v>27</v>
      </c>
      <c r="C90" s="38">
        <v>9.7392857062855859E-3</v>
      </c>
    </row>
    <row r="92" spans="1:6" x14ac:dyDescent="0.3">
      <c r="E92" t="str">
        <f>"MUERTES totales y FATALITY INJURES RATE "&amp;IF(COUNT(A65:A90)&lt;26,"EN "&amp;A65,"")</f>
        <v xml:space="preserve">MUERTES totales y FATALITY INJURES RATE </v>
      </c>
    </row>
    <row r="94" spans="1:6" x14ac:dyDescent="0.3">
      <c r="E94" s="39" t="str">
        <f>"Muertes en"&amp;" "&amp;IF(COUNT(A65:A90)&lt;26,A65,2025)</f>
        <v>Muertes en 2025</v>
      </c>
      <c r="F94" s="8" t="str">
        <f>"FIR"&amp;" "&amp;IF(COUNT(A65:A90)&lt;26,A65,2025)</f>
        <v>FIR 2025</v>
      </c>
    </row>
    <row r="95" spans="1:6" x14ac:dyDescent="0.3">
      <c r="E95" s="8">
        <f>IF(COUNT(A65:A90)&lt;26,B65,27)</f>
        <v>27</v>
      </c>
      <c r="F95" s="37">
        <f>IF(COUNT(A65:A90)&lt;26,C65,0.01)</f>
        <v>0.01</v>
      </c>
    </row>
    <row r="96" spans="1:6" x14ac:dyDescent="0.3">
      <c r="E96" s="71">
        <f>IF(COUNT(A65:A90)&lt;26,VLOOKUP(A65,K4:V29,10,FALSE),U29)</f>
        <v>-0.14814814814814814</v>
      </c>
      <c r="F96" s="71">
        <f>IF(COUNT(A65:A90)&lt;26,VLOOKUP(A65,K4:V29,11,FALSE),V29)</f>
        <v>-0.12999359803160582</v>
      </c>
    </row>
  </sheetData>
  <pageMargins left="0.7" right="0.7" top="0.75" bottom="0.75" header="0.3" footer="0.3"/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B4F4B-14C3-4134-AC16-51D491039ABF}">
  <sheetPr>
    <tabColor theme="8" tint="0.79998168889431442"/>
  </sheetPr>
  <dimension ref="A2:G109"/>
  <sheetViews>
    <sheetView workbookViewId="0">
      <selection activeCell="A63" sqref="A63"/>
    </sheetView>
  </sheetViews>
  <sheetFormatPr baseColWidth="10" defaultRowHeight="14.4" x14ac:dyDescent="0.3"/>
  <cols>
    <col min="1" max="1" width="16.5546875" bestFit="1" customWidth="1"/>
    <col min="2" max="2" width="19.5546875" bestFit="1" customWidth="1"/>
    <col min="4" max="4" width="21.88671875" style="8" bestFit="1" customWidth="1"/>
    <col min="5" max="5" width="26" style="8" bestFit="1" customWidth="1"/>
    <col min="6" max="6" width="63.33203125" customWidth="1"/>
  </cols>
  <sheetData>
    <row r="2" spans="1:7" x14ac:dyDescent="0.3">
      <c r="A2" s="1" t="s">
        <v>1</v>
      </c>
      <c r="B2" t="s">
        <v>2</v>
      </c>
      <c r="D2" s="44" t="s">
        <v>76</v>
      </c>
      <c r="E2" s="45" t="s">
        <v>22</v>
      </c>
      <c r="F2" t="str">
        <f>"TOTAL  DE ACCIDENTES POR ESTADOS "&amp;UPPER(IF(COUNTA(A3:A56) &lt; 55, A3,""))</f>
        <v>TOTAL  DE ACCIDENTES POR ESTADOS WEST VIRGINIA</v>
      </c>
      <c r="G2" t="str">
        <f>IF(COUNTA(A3:A56) &lt; 55, A3,"")</f>
        <v>West Virginia</v>
      </c>
    </row>
    <row r="3" spans="1:7" x14ac:dyDescent="0.3">
      <c r="A3" s="2" t="s">
        <v>7</v>
      </c>
      <c r="B3" s="3">
        <v>29819</v>
      </c>
      <c r="D3" s="8" t="str">
        <f>IF(A3&lt;&gt;0,A3,"")</f>
        <v>West Virginia</v>
      </c>
      <c r="E3" s="32">
        <f>IF(B3&lt;&gt;0,B3,"")</f>
        <v>29819</v>
      </c>
    </row>
    <row r="4" spans="1:7" x14ac:dyDescent="0.3">
      <c r="A4" s="2" t="s">
        <v>4</v>
      </c>
      <c r="B4" s="3">
        <v>22180</v>
      </c>
      <c r="D4" s="8" t="str">
        <f t="shared" ref="D4:D55" si="0">IF(A4&lt;&gt;0,A4,"")</f>
        <v>Kentucky</v>
      </c>
      <c r="E4" s="32">
        <f t="shared" ref="E4:E56" si="1">IF(B4&lt;&gt;0,B4,"")</f>
        <v>22180</v>
      </c>
    </row>
    <row r="5" spans="1:7" x14ac:dyDescent="0.3">
      <c r="A5" s="2" t="s">
        <v>5</v>
      </c>
      <c r="B5" s="3">
        <v>16590</v>
      </c>
      <c r="D5" s="8" t="str">
        <f t="shared" si="0"/>
        <v>Pennsylvania</v>
      </c>
      <c r="E5" s="32">
        <f t="shared" si="1"/>
        <v>16590</v>
      </c>
    </row>
    <row r="6" spans="1:7" x14ac:dyDescent="0.3">
      <c r="A6" s="2" t="s">
        <v>6</v>
      </c>
      <c r="B6" s="3">
        <v>10586</v>
      </c>
      <c r="D6" s="8" t="str">
        <f t="shared" si="0"/>
        <v>Texas</v>
      </c>
      <c r="E6" s="32">
        <f t="shared" si="1"/>
        <v>10586</v>
      </c>
    </row>
    <row r="7" spans="1:7" x14ac:dyDescent="0.3">
      <c r="A7" s="2" t="s">
        <v>3</v>
      </c>
      <c r="B7" s="3">
        <v>9437</v>
      </c>
      <c r="D7" s="8" t="str">
        <f t="shared" si="0"/>
        <v>Arizona</v>
      </c>
      <c r="E7" s="32">
        <f t="shared" si="1"/>
        <v>9437</v>
      </c>
    </row>
    <row r="8" spans="1:7" x14ac:dyDescent="0.3">
      <c r="A8" s="2" t="s">
        <v>39</v>
      </c>
      <c r="B8" s="3">
        <v>9362</v>
      </c>
      <c r="D8" s="8" t="str">
        <f t="shared" si="0"/>
        <v>Illinois</v>
      </c>
      <c r="E8" s="32">
        <f t="shared" si="1"/>
        <v>9362</v>
      </c>
    </row>
    <row r="9" spans="1:7" x14ac:dyDescent="0.3">
      <c r="A9" s="2" t="s">
        <v>27</v>
      </c>
      <c r="B9" s="3">
        <v>8197</v>
      </c>
      <c r="D9" s="8" t="str">
        <f t="shared" si="0"/>
        <v>Alabama</v>
      </c>
      <c r="E9" s="32">
        <f t="shared" si="1"/>
        <v>8197</v>
      </c>
    </row>
    <row r="10" spans="1:7" x14ac:dyDescent="0.3">
      <c r="A10" s="2" t="s">
        <v>53</v>
      </c>
      <c r="B10" s="3">
        <v>7977</v>
      </c>
      <c r="D10" s="8" t="str">
        <f t="shared" si="0"/>
        <v>Nevada</v>
      </c>
      <c r="E10" s="32">
        <f t="shared" si="1"/>
        <v>7977</v>
      </c>
    </row>
    <row r="11" spans="1:7" x14ac:dyDescent="0.3">
      <c r="A11" s="2" t="s">
        <v>30</v>
      </c>
      <c r="B11" s="3">
        <v>7356</v>
      </c>
      <c r="D11" s="8" t="str">
        <f t="shared" si="0"/>
        <v>California</v>
      </c>
      <c r="E11" s="32">
        <f t="shared" si="1"/>
        <v>7356</v>
      </c>
    </row>
    <row r="12" spans="1:7" x14ac:dyDescent="0.3">
      <c r="A12" s="2" t="s">
        <v>72</v>
      </c>
      <c r="B12" s="3">
        <v>7350</v>
      </c>
      <c r="D12" s="8" t="str">
        <f t="shared" si="0"/>
        <v>Virginia</v>
      </c>
      <c r="E12" s="32">
        <f t="shared" si="1"/>
        <v>7350</v>
      </c>
    </row>
    <row r="13" spans="1:7" x14ac:dyDescent="0.3">
      <c r="A13" s="2" t="s">
        <v>40</v>
      </c>
      <c r="B13" s="3">
        <v>6344</v>
      </c>
      <c r="D13" s="8" t="str">
        <f t="shared" si="0"/>
        <v>Indiana</v>
      </c>
      <c r="E13" s="32">
        <f t="shared" si="1"/>
        <v>6344</v>
      </c>
    </row>
    <row r="14" spans="1:7" x14ac:dyDescent="0.3">
      <c r="A14" s="2" t="s">
        <v>75</v>
      </c>
      <c r="B14" s="3">
        <v>6096</v>
      </c>
      <c r="D14" s="8" t="str">
        <f t="shared" si="0"/>
        <v>Wyoming</v>
      </c>
      <c r="E14" s="32">
        <f t="shared" si="1"/>
        <v>6096</v>
      </c>
    </row>
    <row r="15" spans="1:7" x14ac:dyDescent="0.3">
      <c r="A15" s="2" t="s">
        <v>61</v>
      </c>
      <c r="B15" s="3">
        <v>5471</v>
      </c>
      <c r="D15" s="8" t="str">
        <f t="shared" si="0"/>
        <v>Ohio</v>
      </c>
      <c r="E15" s="32">
        <f t="shared" si="1"/>
        <v>5471</v>
      </c>
    </row>
    <row r="16" spans="1:7" x14ac:dyDescent="0.3">
      <c r="A16" s="2" t="s">
        <v>50</v>
      </c>
      <c r="B16" s="3">
        <v>5447</v>
      </c>
      <c r="D16" s="8" t="str">
        <f t="shared" si="0"/>
        <v>Missouri</v>
      </c>
      <c r="E16" s="32">
        <f t="shared" si="1"/>
        <v>5447</v>
      </c>
    </row>
    <row r="17" spans="1:5" x14ac:dyDescent="0.3">
      <c r="A17" s="2" t="s">
        <v>31</v>
      </c>
      <c r="B17" s="3">
        <v>5069</v>
      </c>
      <c r="D17" s="8" t="str">
        <f t="shared" si="0"/>
        <v>Colorado</v>
      </c>
      <c r="E17" s="32">
        <f t="shared" si="1"/>
        <v>5069</v>
      </c>
    </row>
    <row r="18" spans="1:5" x14ac:dyDescent="0.3">
      <c r="A18" s="2" t="s">
        <v>34</v>
      </c>
      <c r="B18" s="3">
        <v>4012</v>
      </c>
      <c r="D18" s="8" t="str">
        <f t="shared" si="0"/>
        <v>Florida</v>
      </c>
      <c r="E18" s="32">
        <f t="shared" si="1"/>
        <v>4012</v>
      </c>
    </row>
    <row r="19" spans="1:5" x14ac:dyDescent="0.3">
      <c r="A19" s="2" t="s">
        <v>70</v>
      </c>
      <c r="B19" s="3">
        <v>3850</v>
      </c>
      <c r="D19" s="8" t="str">
        <f t="shared" si="0"/>
        <v>Utah</v>
      </c>
      <c r="E19" s="32">
        <f t="shared" si="1"/>
        <v>3850</v>
      </c>
    </row>
    <row r="20" spans="1:5" x14ac:dyDescent="0.3">
      <c r="A20" s="2" t="s">
        <v>48</v>
      </c>
      <c r="B20" s="3">
        <v>3751</v>
      </c>
      <c r="D20" s="8" t="str">
        <f t="shared" si="0"/>
        <v>Minnesota</v>
      </c>
      <c r="E20" s="32">
        <f t="shared" si="1"/>
        <v>3751</v>
      </c>
    </row>
    <row r="21" spans="1:5" x14ac:dyDescent="0.3">
      <c r="A21" s="2" t="s">
        <v>51</v>
      </c>
      <c r="B21" s="3">
        <v>3638</v>
      </c>
      <c r="D21" s="8" t="str">
        <f t="shared" si="0"/>
        <v>Montana</v>
      </c>
      <c r="E21" s="32">
        <f t="shared" si="1"/>
        <v>3638</v>
      </c>
    </row>
    <row r="22" spans="1:5" x14ac:dyDescent="0.3">
      <c r="A22" s="2" t="s">
        <v>74</v>
      </c>
      <c r="B22" s="3">
        <v>3598</v>
      </c>
      <c r="D22" s="8" t="str">
        <f t="shared" si="0"/>
        <v>Wisconsin</v>
      </c>
      <c r="E22" s="32">
        <f t="shared" si="1"/>
        <v>3598</v>
      </c>
    </row>
    <row r="23" spans="1:5" x14ac:dyDescent="0.3">
      <c r="A23" s="2" t="s">
        <v>35</v>
      </c>
      <c r="B23" s="3">
        <v>3564</v>
      </c>
      <c r="D23" s="8" t="str">
        <f t="shared" si="0"/>
        <v>Georgia</v>
      </c>
      <c r="E23" s="32">
        <f t="shared" si="1"/>
        <v>3564</v>
      </c>
    </row>
    <row r="24" spans="1:5" x14ac:dyDescent="0.3">
      <c r="A24" s="2" t="s">
        <v>56</v>
      </c>
      <c r="B24" s="3">
        <v>3412</v>
      </c>
      <c r="D24" s="8" t="str">
        <f t="shared" si="0"/>
        <v>New Mexico</v>
      </c>
      <c r="E24" s="32">
        <f t="shared" si="1"/>
        <v>3412</v>
      </c>
    </row>
    <row r="25" spans="1:5" x14ac:dyDescent="0.3">
      <c r="A25" s="2" t="s">
        <v>47</v>
      </c>
      <c r="B25" s="3">
        <v>3388</v>
      </c>
      <c r="D25" s="8" t="str">
        <f t="shared" si="0"/>
        <v>Michigan</v>
      </c>
      <c r="E25" s="32">
        <f t="shared" si="1"/>
        <v>3388</v>
      </c>
    </row>
    <row r="26" spans="1:5" x14ac:dyDescent="0.3">
      <c r="A26" s="2" t="s">
        <v>68</v>
      </c>
      <c r="B26" s="3">
        <v>3145</v>
      </c>
      <c r="D26" s="8" t="str">
        <f t="shared" si="0"/>
        <v>Tennessee</v>
      </c>
      <c r="E26" s="32">
        <f t="shared" si="1"/>
        <v>3145</v>
      </c>
    </row>
    <row r="27" spans="1:5" x14ac:dyDescent="0.3">
      <c r="A27" s="2" t="s">
        <v>57</v>
      </c>
      <c r="B27" s="3">
        <v>2801</v>
      </c>
      <c r="D27" s="8" t="str">
        <f t="shared" si="0"/>
        <v>New York</v>
      </c>
      <c r="E27" s="32">
        <f t="shared" si="1"/>
        <v>2801</v>
      </c>
    </row>
    <row r="28" spans="1:5" x14ac:dyDescent="0.3">
      <c r="A28" s="2" t="s">
        <v>62</v>
      </c>
      <c r="B28" s="3">
        <v>2764</v>
      </c>
      <c r="D28" s="8" t="str">
        <f t="shared" si="0"/>
        <v>Oklahoma</v>
      </c>
      <c r="E28" s="32">
        <f t="shared" si="1"/>
        <v>2764</v>
      </c>
    </row>
    <row r="29" spans="1:5" x14ac:dyDescent="0.3">
      <c r="A29" s="2" t="s">
        <v>58</v>
      </c>
      <c r="B29" s="3">
        <v>2251</v>
      </c>
      <c r="D29" s="8" t="str">
        <f t="shared" si="0"/>
        <v>North Carolina</v>
      </c>
      <c r="E29" s="32">
        <f t="shared" si="1"/>
        <v>2251</v>
      </c>
    </row>
    <row r="30" spans="1:5" x14ac:dyDescent="0.3">
      <c r="A30" s="2" t="s">
        <v>73</v>
      </c>
      <c r="B30" s="3">
        <v>2155</v>
      </c>
      <c r="D30" s="8" t="str">
        <f t="shared" si="0"/>
        <v>Washington</v>
      </c>
      <c r="E30" s="32">
        <f t="shared" si="1"/>
        <v>2155</v>
      </c>
    </row>
    <row r="31" spans="1:5" x14ac:dyDescent="0.3">
      <c r="A31" s="2" t="s">
        <v>41</v>
      </c>
      <c r="B31" s="3">
        <v>2082</v>
      </c>
      <c r="D31" s="8" t="str">
        <f t="shared" si="0"/>
        <v>Iowa</v>
      </c>
      <c r="E31" s="32">
        <f t="shared" si="1"/>
        <v>2082</v>
      </c>
    </row>
    <row r="32" spans="1:5" x14ac:dyDescent="0.3">
      <c r="A32" s="2" t="s">
        <v>38</v>
      </c>
      <c r="B32" s="3">
        <v>2079</v>
      </c>
      <c r="D32" s="8" t="str">
        <f t="shared" si="0"/>
        <v>Idaho</v>
      </c>
      <c r="E32" s="32">
        <f t="shared" si="1"/>
        <v>2079</v>
      </c>
    </row>
    <row r="33" spans="1:5" x14ac:dyDescent="0.3">
      <c r="A33" s="2" t="s">
        <v>29</v>
      </c>
      <c r="B33" s="3">
        <v>2019</v>
      </c>
      <c r="D33" s="8" t="str">
        <f t="shared" si="0"/>
        <v>Arkansas</v>
      </c>
      <c r="E33" s="32">
        <f t="shared" si="1"/>
        <v>2019</v>
      </c>
    </row>
    <row r="34" spans="1:5" x14ac:dyDescent="0.3">
      <c r="A34" s="2" t="s">
        <v>45</v>
      </c>
      <c r="B34" s="3">
        <v>1990</v>
      </c>
      <c r="D34" s="8" t="str">
        <f t="shared" si="0"/>
        <v>Maryland</v>
      </c>
      <c r="E34" s="32">
        <f t="shared" si="1"/>
        <v>1990</v>
      </c>
    </row>
    <row r="35" spans="1:5" x14ac:dyDescent="0.3">
      <c r="A35" s="2" t="s">
        <v>28</v>
      </c>
      <c r="B35" s="3">
        <v>1954</v>
      </c>
      <c r="D35" s="8" t="str">
        <f t="shared" si="0"/>
        <v>Alaska</v>
      </c>
      <c r="E35" s="32">
        <f t="shared" si="1"/>
        <v>1954</v>
      </c>
    </row>
    <row r="36" spans="1:5" x14ac:dyDescent="0.3">
      <c r="A36" s="2" t="s">
        <v>43</v>
      </c>
      <c r="B36" s="3">
        <v>1714</v>
      </c>
      <c r="D36" s="8" t="str">
        <f t="shared" si="0"/>
        <v>Louisiana</v>
      </c>
      <c r="E36" s="32">
        <f t="shared" si="1"/>
        <v>1714</v>
      </c>
    </row>
    <row r="37" spans="1:5" x14ac:dyDescent="0.3">
      <c r="A37" s="2" t="s">
        <v>42</v>
      </c>
      <c r="B37" s="3">
        <v>1529</v>
      </c>
      <c r="D37" s="8" t="str">
        <f t="shared" si="0"/>
        <v>Kansas</v>
      </c>
      <c r="E37" s="32">
        <f t="shared" si="1"/>
        <v>1529</v>
      </c>
    </row>
    <row r="38" spans="1:5" x14ac:dyDescent="0.3">
      <c r="A38" s="2" t="s">
        <v>66</v>
      </c>
      <c r="B38" s="3">
        <v>1434</v>
      </c>
      <c r="D38" s="8" t="str">
        <f t="shared" si="0"/>
        <v>South Carolina</v>
      </c>
      <c r="E38" s="32">
        <f t="shared" si="1"/>
        <v>1434</v>
      </c>
    </row>
    <row r="39" spans="1:5" x14ac:dyDescent="0.3">
      <c r="A39" s="2" t="s">
        <v>63</v>
      </c>
      <c r="B39" s="3">
        <v>1225</v>
      </c>
      <c r="D39" s="8" t="str">
        <f t="shared" si="0"/>
        <v>Oregon</v>
      </c>
      <c r="E39" s="32">
        <f t="shared" si="1"/>
        <v>1225</v>
      </c>
    </row>
    <row r="40" spans="1:5" x14ac:dyDescent="0.3">
      <c r="A40" s="2" t="s">
        <v>55</v>
      </c>
      <c r="B40" s="3">
        <v>1217</v>
      </c>
      <c r="D40" s="8" t="str">
        <f t="shared" si="0"/>
        <v>New Jersey</v>
      </c>
      <c r="E40" s="32">
        <f t="shared" si="1"/>
        <v>1217</v>
      </c>
    </row>
    <row r="41" spans="1:5" x14ac:dyDescent="0.3">
      <c r="A41" s="2" t="s">
        <v>67</v>
      </c>
      <c r="B41" s="3">
        <v>1058</v>
      </c>
      <c r="D41" s="8" t="str">
        <f t="shared" si="0"/>
        <v>South Dakota</v>
      </c>
      <c r="E41" s="32">
        <f t="shared" si="1"/>
        <v>1058</v>
      </c>
    </row>
    <row r="42" spans="1:5" x14ac:dyDescent="0.3">
      <c r="A42" s="2" t="s">
        <v>64</v>
      </c>
      <c r="B42" s="3">
        <v>1029</v>
      </c>
      <c r="D42" s="8" t="str">
        <f t="shared" si="0"/>
        <v>Puerto Rico</v>
      </c>
      <c r="E42" s="32">
        <f t="shared" si="1"/>
        <v>1029</v>
      </c>
    </row>
    <row r="43" spans="1:5" x14ac:dyDescent="0.3">
      <c r="A43" s="2" t="s">
        <v>52</v>
      </c>
      <c r="B43" s="3">
        <v>721</v>
      </c>
      <c r="D43" s="8" t="str">
        <f t="shared" si="0"/>
        <v>Nebraska</v>
      </c>
      <c r="E43" s="32">
        <f>IF(B43&lt;&gt;0,B43,"")</f>
        <v>721</v>
      </c>
    </row>
    <row r="44" spans="1:5" x14ac:dyDescent="0.3">
      <c r="A44" s="2" t="s">
        <v>71</v>
      </c>
      <c r="B44" s="3">
        <v>709</v>
      </c>
      <c r="D44" s="8" t="str">
        <f t="shared" si="0"/>
        <v>Vermont</v>
      </c>
      <c r="E44" s="32">
        <f t="shared" si="1"/>
        <v>709</v>
      </c>
    </row>
    <row r="45" spans="1:5" x14ac:dyDescent="0.3">
      <c r="A45" s="2" t="s">
        <v>46</v>
      </c>
      <c r="B45" s="3">
        <v>682</v>
      </c>
      <c r="D45" s="8" t="str">
        <f t="shared" si="0"/>
        <v>Massachusetts</v>
      </c>
      <c r="E45" s="32">
        <f t="shared" si="1"/>
        <v>682</v>
      </c>
    </row>
    <row r="46" spans="1:5" x14ac:dyDescent="0.3">
      <c r="A46" s="2" t="s">
        <v>49</v>
      </c>
      <c r="B46" s="3">
        <v>651</v>
      </c>
      <c r="D46" s="8" t="str">
        <f t="shared" si="0"/>
        <v>Mississippi</v>
      </c>
      <c r="E46" s="32">
        <f t="shared" si="1"/>
        <v>651</v>
      </c>
    </row>
    <row r="47" spans="1:5" x14ac:dyDescent="0.3">
      <c r="A47" s="2" t="s">
        <v>59</v>
      </c>
      <c r="B47" s="3">
        <v>606</v>
      </c>
      <c r="D47" s="8" t="str">
        <f t="shared" si="0"/>
        <v>North Dakota</v>
      </c>
      <c r="E47" s="32">
        <f t="shared" si="1"/>
        <v>606</v>
      </c>
    </row>
    <row r="48" spans="1:5" x14ac:dyDescent="0.3">
      <c r="A48" s="2" t="s">
        <v>54</v>
      </c>
      <c r="B48" s="3">
        <v>478</v>
      </c>
      <c r="D48" s="8" t="str">
        <f t="shared" si="0"/>
        <v>New Hampshire</v>
      </c>
      <c r="E48" s="32">
        <f t="shared" si="1"/>
        <v>478</v>
      </c>
    </row>
    <row r="49" spans="1:5" x14ac:dyDescent="0.3">
      <c r="A49" s="2" t="s">
        <v>32</v>
      </c>
      <c r="B49" s="3">
        <v>450</v>
      </c>
      <c r="D49" s="8" t="str">
        <f t="shared" si="0"/>
        <v>Connecticut</v>
      </c>
      <c r="E49" s="32">
        <f t="shared" si="1"/>
        <v>450</v>
      </c>
    </row>
    <row r="50" spans="1:5" x14ac:dyDescent="0.3">
      <c r="A50" s="2" t="s">
        <v>37</v>
      </c>
      <c r="B50" s="3">
        <v>414</v>
      </c>
      <c r="D50" s="8" t="str">
        <f t="shared" si="0"/>
        <v>Hawaii</v>
      </c>
      <c r="E50" s="32">
        <f t="shared" si="1"/>
        <v>414</v>
      </c>
    </row>
    <row r="51" spans="1:5" x14ac:dyDescent="0.3">
      <c r="A51" s="2" t="s">
        <v>44</v>
      </c>
      <c r="B51" s="3">
        <v>345</v>
      </c>
      <c r="D51" s="8" t="str">
        <f t="shared" si="0"/>
        <v>Maine</v>
      </c>
      <c r="E51" s="32">
        <f t="shared" si="1"/>
        <v>345</v>
      </c>
    </row>
    <row r="52" spans="1:5" x14ac:dyDescent="0.3">
      <c r="A52" s="2" t="s">
        <v>65</v>
      </c>
      <c r="B52" s="3">
        <v>82</v>
      </c>
      <c r="D52" s="8" t="str">
        <f t="shared" si="0"/>
        <v>Rhode Island</v>
      </c>
      <c r="E52" s="32">
        <f t="shared" si="1"/>
        <v>82</v>
      </c>
    </row>
    <row r="53" spans="1:5" x14ac:dyDescent="0.3">
      <c r="A53" s="2" t="s">
        <v>33</v>
      </c>
      <c r="B53" s="3">
        <v>71</v>
      </c>
      <c r="D53" s="8" t="str">
        <f t="shared" si="0"/>
        <v>Delaware</v>
      </c>
      <c r="E53" s="32">
        <f t="shared" si="1"/>
        <v>71</v>
      </c>
    </row>
    <row r="54" spans="1:5" x14ac:dyDescent="0.3">
      <c r="A54" s="2" t="s">
        <v>69</v>
      </c>
      <c r="B54" s="3">
        <v>28</v>
      </c>
      <c r="D54" s="8" t="str">
        <f t="shared" si="0"/>
        <v>U.S. Virgin Islands</v>
      </c>
      <c r="E54" s="32">
        <f t="shared" si="1"/>
        <v>28</v>
      </c>
    </row>
    <row r="55" spans="1:5" x14ac:dyDescent="0.3">
      <c r="A55" s="2" t="s">
        <v>36</v>
      </c>
      <c r="B55" s="3">
        <v>2</v>
      </c>
      <c r="D55" s="8" t="str">
        <f t="shared" si="0"/>
        <v>Guam</v>
      </c>
      <c r="E55" s="32">
        <f t="shared" si="1"/>
        <v>2</v>
      </c>
    </row>
    <row r="56" spans="1:5" x14ac:dyDescent="0.3">
      <c r="A56" s="2" t="s">
        <v>60</v>
      </c>
      <c r="B56" s="3">
        <v>1</v>
      </c>
      <c r="D56" s="8" t="str">
        <f>IF(A56&lt;&gt;0,A56,"")</f>
        <v>Northern Mariana Islands</v>
      </c>
      <c r="E56" s="32">
        <f t="shared" si="1"/>
        <v>1</v>
      </c>
    </row>
    <row r="59" spans="1:5" x14ac:dyDescent="0.3">
      <c r="A59" s="1" t="s">
        <v>8</v>
      </c>
      <c r="B59" t="s" vm="2">
        <v>95</v>
      </c>
    </row>
    <row r="61" spans="1:5" x14ac:dyDescent="0.3">
      <c r="A61" s="1" t="s">
        <v>1</v>
      </c>
      <c r="B61" t="s">
        <v>2</v>
      </c>
      <c r="D61" s="17" t="s">
        <v>76</v>
      </c>
      <c r="E61" s="17" t="s">
        <v>98</v>
      </c>
    </row>
    <row r="62" spans="1:5" x14ac:dyDescent="0.3">
      <c r="A62" s="2" t="s">
        <v>7</v>
      </c>
      <c r="B62" s="73">
        <v>202</v>
      </c>
      <c r="D62" s="8" t="str">
        <f>IF(A62&lt;&gt;0,A62,"")</f>
        <v>West Virginia</v>
      </c>
      <c r="E62" s="8">
        <f>IF(B62&lt;&gt;0,B62,"")</f>
        <v>202</v>
      </c>
    </row>
    <row r="63" spans="1:5" x14ac:dyDescent="0.3">
      <c r="A63" s="2" t="s">
        <v>4</v>
      </c>
      <c r="B63" s="73">
        <v>143</v>
      </c>
      <c r="D63" s="8" t="str">
        <f t="shared" ref="D63:D109" si="2">IF(A63&lt;&gt;0,A63,"")</f>
        <v>Kentucky</v>
      </c>
      <c r="E63" s="8">
        <f t="shared" ref="E63:E109" si="3">IF(B63&lt;&gt;0,B63,"")</f>
        <v>143</v>
      </c>
    </row>
    <row r="64" spans="1:5" x14ac:dyDescent="0.3">
      <c r="A64" s="2" t="s">
        <v>6</v>
      </c>
      <c r="B64" s="73">
        <v>66</v>
      </c>
      <c r="D64" s="8" t="str">
        <f t="shared" si="2"/>
        <v>Texas</v>
      </c>
      <c r="E64" s="8">
        <f t="shared" si="3"/>
        <v>66</v>
      </c>
    </row>
    <row r="65" spans="1:5" x14ac:dyDescent="0.3">
      <c r="A65" s="2" t="s">
        <v>5</v>
      </c>
      <c r="B65" s="73">
        <v>63</v>
      </c>
      <c r="D65" s="8" t="str">
        <f t="shared" si="2"/>
        <v>Pennsylvania</v>
      </c>
      <c r="E65" s="8">
        <f t="shared" si="3"/>
        <v>63</v>
      </c>
    </row>
    <row r="66" spans="1:5" x14ac:dyDescent="0.3">
      <c r="A66" s="2" t="s">
        <v>27</v>
      </c>
      <c r="B66" s="73">
        <v>53</v>
      </c>
      <c r="D66" s="8" t="str">
        <f t="shared" si="2"/>
        <v>Alabama</v>
      </c>
      <c r="E66" s="8">
        <f t="shared" si="3"/>
        <v>53</v>
      </c>
    </row>
    <row r="67" spans="1:5" x14ac:dyDescent="0.3">
      <c r="A67" s="2" t="s">
        <v>53</v>
      </c>
      <c r="B67" s="73">
        <v>51</v>
      </c>
      <c r="D67" s="8" t="str">
        <f t="shared" si="2"/>
        <v>Nevada</v>
      </c>
      <c r="E67" s="8">
        <f t="shared" si="3"/>
        <v>51</v>
      </c>
    </row>
    <row r="68" spans="1:5" x14ac:dyDescent="0.3">
      <c r="A68" s="2" t="s">
        <v>72</v>
      </c>
      <c r="B68" s="73">
        <v>38</v>
      </c>
      <c r="D68" s="8" t="str">
        <f t="shared" si="2"/>
        <v>Virginia</v>
      </c>
      <c r="E68" s="8">
        <f t="shared" si="3"/>
        <v>38</v>
      </c>
    </row>
    <row r="69" spans="1:5" x14ac:dyDescent="0.3">
      <c r="A69" s="2" t="s">
        <v>70</v>
      </c>
      <c r="B69" s="73">
        <v>33</v>
      </c>
      <c r="D69" s="8" t="str">
        <f t="shared" si="2"/>
        <v>Utah</v>
      </c>
      <c r="E69" s="8">
        <f t="shared" si="3"/>
        <v>33</v>
      </c>
    </row>
    <row r="70" spans="1:5" x14ac:dyDescent="0.3">
      <c r="A70" s="2" t="s">
        <v>39</v>
      </c>
      <c r="B70" s="73">
        <v>32</v>
      </c>
      <c r="D70" s="8" t="str">
        <f t="shared" si="2"/>
        <v>Illinois</v>
      </c>
      <c r="E70" s="8">
        <f t="shared" si="3"/>
        <v>32</v>
      </c>
    </row>
    <row r="71" spans="1:5" x14ac:dyDescent="0.3">
      <c r="A71" s="2" t="s">
        <v>3</v>
      </c>
      <c r="B71" s="73">
        <v>29</v>
      </c>
      <c r="D71" s="8" t="str">
        <f t="shared" si="2"/>
        <v>Arizona</v>
      </c>
      <c r="E71" s="8">
        <f t="shared" si="3"/>
        <v>29</v>
      </c>
    </row>
    <row r="72" spans="1:5" x14ac:dyDescent="0.3">
      <c r="A72" s="2" t="s">
        <v>40</v>
      </c>
      <c r="B72" s="73">
        <v>28</v>
      </c>
      <c r="D72" s="8" t="str">
        <f t="shared" si="2"/>
        <v>Indiana</v>
      </c>
      <c r="E72" s="8">
        <f t="shared" si="3"/>
        <v>28</v>
      </c>
    </row>
    <row r="73" spans="1:5" x14ac:dyDescent="0.3">
      <c r="A73" s="2" t="s">
        <v>68</v>
      </c>
      <c r="B73" s="73">
        <v>27</v>
      </c>
      <c r="D73" s="8" t="str">
        <f t="shared" si="2"/>
        <v>Tennessee</v>
      </c>
      <c r="E73" s="8">
        <f t="shared" si="3"/>
        <v>27</v>
      </c>
    </row>
    <row r="74" spans="1:5" x14ac:dyDescent="0.3">
      <c r="A74" s="2" t="s">
        <v>50</v>
      </c>
      <c r="B74" s="73">
        <v>27</v>
      </c>
      <c r="D74" s="8" t="str">
        <f t="shared" si="2"/>
        <v>Missouri</v>
      </c>
      <c r="E74" s="8">
        <f t="shared" si="3"/>
        <v>27</v>
      </c>
    </row>
    <row r="75" spans="1:5" x14ac:dyDescent="0.3">
      <c r="A75" s="2" t="s">
        <v>30</v>
      </c>
      <c r="B75" s="73">
        <v>26</v>
      </c>
      <c r="D75" s="8" t="str">
        <f t="shared" si="2"/>
        <v>California</v>
      </c>
      <c r="E75" s="8">
        <f t="shared" si="3"/>
        <v>26</v>
      </c>
    </row>
    <row r="76" spans="1:5" x14ac:dyDescent="0.3">
      <c r="A76" s="2" t="s">
        <v>35</v>
      </c>
      <c r="B76" s="73">
        <v>25</v>
      </c>
      <c r="D76" s="8" t="str">
        <f t="shared" si="2"/>
        <v>Georgia</v>
      </c>
      <c r="E76" s="8">
        <f t="shared" si="3"/>
        <v>25</v>
      </c>
    </row>
    <row r="77" spans="1:5" x14ac:dyDescent="0.3">
      <c r="A77" s="2" t="s">
        <v>61</v>
      </c>
      <c r="B77" s="73">
        <v>23</v>
      </c>
      <c r="D77" s="8" t="str">
        <f t="shared" si="2"/>
        <v>Ohio</v>
      </c>
      <c r="E77" s="8">
        <f t="shared" si="3"/>
        <v>23</v>
      </c>
    </row>
    <row r="78" spans="1:5" x14ac:dyDescent="0.3">
      <c r="A78" s="2" t="s">
        <v>75</v>
      </c>
      <c r="B78" s="73">
        <v>20</v>
      </c>
      <c r="D78" s="8" t="str">
        <f t="shared" si="2"/>
        <v>Wyoming</v>
      </c>
      <c r="E78" s="8">
        <f t="shared" si="3"/>
        <v>20</v>
      </c>
    </row>
    <row r="79" spans="1:5" x14ac:dyDescent="0.3">
      <c r="A79" s="2" t="s">
        <v>31</v>
      </c>
      <c r="B79" s="73">
        <v>20</v>
      </c>
      <c r="D79" s="8" t="str">
        <f t="shared" si="2"/>
        <v>Colorado</v>
      </c>
      <c r="E79" s="8">
        <f t="shared" si="3"/>
        <v>20</v>
      </c>
    </row>
    <row r="80" spans="1:5" x14ac:dyDescent="0.3">
      <c r="A80" s="2" t="s">
        <v>34</v>
      </c>
      <c r="B80" s="73">
        <v>19</v>
      </c>
      <c r="D80" s="8" t="str">
        <f t="shared" si="2"/>
        <v>Florida</v>
      </c>
      <c r="E80" s="8">
        <f t="shared" si="3"/>
        <v>19</v>
      </c>
    </row>
    <row r="81" spans="1:5" x14ac:dyDescent="0.3">
      <c r="A81" s="2" t="s">
        <v>51</v>
      </c>
      <c r="B81" s="73">
        <v>18</v>
      </c>
      <c r="D81" s="8" t="str">
        <f t="shared" si="2"/>
        <v>Montana</v>
      </c>
      <c r="E81" s="8">
        <f t="shared" si="3"/>
        <v>18</v>
      </c>
    </row>
    <row r="82" spans="1:5" x14ac:dyDescent="0.3">
      <c r="A82" s="2" t="s">
        <v>56</v>
      </c>
      <c r="B82" s="73">
        <v>17</v>
      </c>
      <c r="D82" s="8" t="str">
        <f t="shared" si="2"/>
        <v>New Mexico</v>
      </c>
      <c r="E82" s="8">
        <f t="shared" si="3"/>
        <v>17</v>
      </c>
    </row>
    <row r="83" spans="1:5" x14ac:dyDescent="0.3">
      <c r="A83" s="2" t="s">
        <v>57</v>
      </c>
      <c r="B83" s="73">
        <v>15</v>
      </c>
      <c r="D83" s="8" t="str">
        <f t="shared" si="2"/>
        <v>New York</v>
      </c>
      <c r="E83" s="8">
        <f t="shared" si="3"/>
        <v>15</v>
      </c>
    </row>
    <row r="84" spans="1:5" x14ac:dyDescent="0.3">
      <c r="A84" s="2" t="s">
        <v>48</v>
      </c>
      <c r="B84" s="73">
        <v>15</v>
      </c>
      <c r="D84" s="8" t="str">
        <f t="shared" si="2"/>
        <v>Minnesota</v>
      </c>
      <c r="E84" s="8">
        <f t="shared" si="3"/>
        <v>15</v>
      </c>
    </row>
    <row r="85" spans="1:5" x14ac:dyDescent="0.3">
      <c r="A85" s="2" t="s">
        <v>62</v>
      </c>
      <c r="B85" s="73">
        <v>15</v>
      </c>
      <c r="D85" s="8" t="str">
        <f t="shared" si="2"/>
        <v>Oklahoma</v>
      </c>
      <c r="E85" s="8">
        <f t="shared" si="3"/>
        <v>15</v>
      </c>
    </row>
    <row r="86" spans="1:5" x14ac:dyDescent="0.3">
      <c r="A86" s="2" t="s">
        <v>41</v>
      </c>
      <c r="B86" s="73">
        <v>13</v>
      </c>
      <c r="D86" s="8" t="str">
        <f t="shared" si="2"/>
        <v>Iowa</v>
      </c>
      <c r="E86" s="8">
        <f t="shared" si="3"/>
        <v>13</v>
      </c>
    </row>
    <row r="87" spans="1:5" x14ac:dyDescent="0.3">
      <c r="A87" s="2" t="s">
        <v>29</v>
      </c>
      <c r="B87" s="73">
        <v>13</v>
      </c>
      <c r="D87" s="8" t="str">
        <f t="shared" si="2"/>
        <v>Arkansas</v>
      </c>
      <c r="E87" s="8">
        <f t="shared" si="3"/>
        <v>13</v>
      </c>
    </row>
    <row r="88" spans="1:5" x14ac:dyDescent="0.3">
      <c r="A88" s="2" t="s">
        <v>43</v>
      </c>
      <c r="B88" s="73">
        <v>13</v>
      </c>
      <c r="D88" s="8" t="str">
        <f t="shared" si="2"/>
        <v>Louisiana</v>
      </c>
      <c r="E88" s="8">
        <f t="shared" si="3"/>
        <v>13</v>
      </c>
    </row>
    <row r="89" spans="1:5" x14ac:dyDescent="0.3">
      <c r="A89" s="2" t="s">
        <v>38</v>
      </c>
      <c r="B89" s="73">
        <v>13</v>
      </c>
      <c r="D89" s="8" t="str">
        <f t="shared" si="2"/>
        <v>Idaho</v>
      </c>
      <c r="E89" s="8">
        <f t="shared" si="3"/>
        <v>13</v>
      </c>
    </row>
    <row r="90" spans="1:5" x14ac:dyDescent="0.3">
      <c r="A90" s="2" t="s">
        <v>73</v>
      </c>
      <c r="B90" s="73">
        <v>12</v>
      </c>
      <c r="D90" s="8" t="str">
        <f t="shared" si="2"/>
        <v>Washington</v>
      </c>
      <c r="E90" s="8">
        <f t="shared" si="3"/>
        <v>12</v>
      </c>
    </row>
    <row r="91" spans="1:5" x14ac:dyDescent="0.3">
      <c r="A91" s="2" t="s">
        <v>47</v>
      </c>
      <c r="B91" s="73">
        <v>12</v>
      </c>
      <c r="D91" s="8" t="str">
        <f t="shared" si="2"/>
        <v>Michigan</v>
      </c>
      <c r="E91" s="8">
        <f t="shared" si="3"/>
        <v>12</v>
      </c>
    </row>
    <row r="92" spans="1:5" x14ac:dyDescent="0.3">
      <c r="A92" s="2" t="s">
        <v>58</v>
      </c>
      <c r="B92" s="73">
        <v>12</v>
      </c>
      <c r="D92" s="8" t="str">
        <f t="shared" si="2"/>
        <v>North Carolina</v>
      </c>
      <c r="E92" s="8">
        <f t="shared" si="3"/>
        <v>12</v>
      </c>
    </row>
    <row r="93" spans="1:5" x14ac:dyDescent="0.3">
      <c r="A93" s="2" t="s">
        <v>66</v>
      </c>
      <c r="B93" s="73">
        <v>11</v>
      </c>
      <c r="D93" s="8" t="str">
        <f t="shared" si="2"/>
        <v>South Carolina</v>
      </c>
      <c r="E93" s="8">
        <f t="shared" si="3"/>
        <v>11</v>
      </c>
    </row>
    <row r="94" spans="1:5" x14ac:dyDescent="0.3">
      <c r="A94" s="2" t="s">
        <v>63</v>
      </c>
      <c r="B94" s="73">
        <v>10</v>
      </c>
      <c r="D94" s="8" t="str">
        <f t="shared" si="2"/>
        <v>Oregon</v>
      </c>
      <c r="E94" s="8">
        <f t="shared" si="3"/>
        <v>10</v>
      </c>
    </row>
    <row r="95" spans="1:5" x14ac:dyDescent="0.3">
      <c r="A95" s="2" t="s">
        <v>28</v>
      </c>
      <c r="B95" s="73">
        <v>8</v>
      </c>
      <c r="D95" s="8" t="str">
        <f t="shared" si="2"/>
        <v>Alaska</v>
      </c>
      <c r="E95" s="8">
        <f t="shared" si="3"/>
        <v>8</v>
      </c>
    </row>
    <row r="96" spans="1:5" x14ac:dyDescent="0.3">
      <c r="A96" s="2" t="s">
        <v>74</v>
      </c>
      <c r="B96" s="73">
        <v>8</v>
      </c>
      <c r="D96" s="8" t="str">
        <f t="shared" si="2"/>
        <v>Wisconsin</v>
      </c>
      <c r="E96" s="8">
        <f t="shared" si="3"/>
        <v>8</v>
      </c>
    </row>
    <row r="97" spans="1:5" x14ac:dyDescent="0.3">
      <c r="A97" s="2" t="s">
        <v>42</v>
      </c>
      <c r="B97" s="73">
        <v>8</v>
      </c>
      <c r="D97" s="8" t="str">
        <f t="shared" si="2"/>
        <v>Kansas</v>
      </c>
      <c r="E97" s="8">
        <f t="shared" si="3"/>
        <v>8</v>
      </c>
    </row>
    <row r="98" spans="1:5" x14ac:dyDescent="0.3">
      <c r="A98" s="2" t="s">
        <v>52</v>
      </c>
      <c r="B98" s="73">
        <v>7</v>
      </c>
      <c r="D98" s="8" t="str">
        <f t="shared" si="2"/>
        <v>Nebraska</v>
      </c>
      <c r="E98" s="8">
        <f t="shared" si="3"/>
        <v>7</v>
      </c>
    </row>
    <row r="99" spans="1:5" x14ac:dyDescent="0.3">
      <c r="A99" s="2" t="s">
        <v>45</v>
      </c>
      <c r="B99" s="73">
        <v>6</v>
      </c>
      <c r="D99" s="8" t="str">
        <f t="shared" si="2"/>
        <v>Maryland</v>
      </c>
      <c r="E99" s="8">
        <f t="shared" si="3"/>
        <v>6</v>
      </c>
    </row>
    <row r="100" spans="1:5" x14ac:dyDescent="0.3">
      <c r="A100" s="2" t="s">
        <v>46</v>
      </c>
      <c r="B100" s="73">
        <v>5</v>
      </c>
      <c r="D100" s="8" t="str">
        <f t="shared" si="2"/>
        <v>Massachusetts</v>
      </c>
      <c r="E100" s="8">
        <f t="shared" si="3"/>
        <v>5</v>
      </c>
    </row>
    <row r="101" spans="1:5" x14ac:dyDescent="0.3">
      <c r="A101" s="2" t="s">
        <v>64</v>
      </c>
      <c r="B101" s="73">
        <v>5</v>
      </c>
      <c r="D101" s="8" t="str">
        <f t="shared" si="2"/>
        <v>Puerto Rico</v>
      </c>
      <c r="E101" s="8">
        <f t="shared" si="3"/>
        <v>5</v>
      </c>
    </row>
    <row r="102" spans="1:5" x14ac:dyDescent="0.3">
      <c r="A102" s="2" t="s">
        <v>49</v>
      </c>
      <c r="B102" s="73">
        <v>5</v>
      </c>
      <c r="D102" s="8" t="str">
        <f t="shared" si="2"/>
        <v>Mississippi</v>
      </c>
      <c r="E102" s="8">
        <f t="shared" si="3"/>
        <v>5</v>
      </c>
    </row>
    <row r="103" spans="1:5" x14ac:dyDescent="0.3">
      <c r="A103" s="2" t="s">
        <v>54</v>
      </c>
      <c r="B103" s="73">
        <v>3</v>
      </c>
      <c r="D103" s="8" t="str">
        <f t="shared" si="2"/>
        <v>New Hampshire</v>
      </c>
      <c r="E103" s="8">
        <f t="shared" si="3"/>
        <v>3</v>
      </c>
    </row>
    <row r="104" spans="1:5" x14ac:dyDescent="0.3">
      <c r="A104" s="2" t="s">
        <v>67</v>
      </c>
      <c r="B104" s="73">
        <v>3</v>
      </c>
      <c r="D104" s="8" t="str">
        <f t="shared" si="2"/>
        <v>South Dakota</v>
      </c>
      <c r="E104" s="8">
        <f t="shared" si="3"/>
        <v>3</v>
      </c>
    </row>
    <row r="105" spans="1:5" x14ac:dyDescent="0.3">
      <c r="A105" s="2" t="s">
        <v>55</v>
      </c>
      <c r="B105" s="73">
        <v>3</v>
      </c>
      <c r="D105" s="8" t="str">
        <f t="shared" si="2"/>
        <v>New Jersey</v>
      </c>
      <c r="E105" s="8">
        <f t="shared" si="3"/>
        <v>3</v>
      </c>
    </row>
    <row r="106" spans="1:5" x14ac:dyDescent="0.3">
      <c r="A106" s="2" t="s">
        <v>59</v>
      </c>
      <c r="B106" s="73">
        <v>2</v>
      </c>
      <c r="D106" s="8" t="str">
        <f t="shared" si="2"/>
        <v>North Dakota</v>
      </c>
      <c r="E106" s="8">
        <f t="shared" si="3"/>
        <v>2</v>
      </c>
    </row>
    <row r="107" spans="1:5" x14ac:dyDescent="0.3">
      <c r="A107" s="2" t="s">
        <v>65</v>
      </c>
      <c r="B107" s="73">
        <v>2</v>
      </c>
      <c r="D107" s="8" t="str">
        <f t="shared" si="2"/>
        <v>Rhode Island</v>
      </c>
      <c r="E107" s="8">
        <f t="shared" si="3"/>
        <v>2</v>
      </c>
    </row>
    <row r="108" spans="1:5" x14ac:dyDescent="0.3">
      <c r="A108" s="2" t="s">
        <v>71</v>
      </c>
      <c r="B108" s="73">
        <v>2</v>
      </c>
      <c r="D108" s="8" t="str">
        <f t="shared" si="2"/>
        <v>Vermont</v>
      </c>
      <c r="E108" s="8">
        <f t="shared" si="3"/>
        <v>2</v>
      </c>
    </row>
    <row r="109" spans="1:5" x14ac:dyDescent="0.3">
      <c r="A109" s="2" t="s">
        <v>37</v>
      </c>
      <c r="B109" s="73">
        <v>1</v>
      </c>
      <c r="D109" s="8" t="str">
        <f t="shared" si="2"/>
        <v>Hawaii</v>
      </c>
      <c r="E109" s="8">
        <f t="shared" si="3"/>
        <v>1</v>
      </c>
    </row>
  </sheetData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BE46-C22A-40E4-A2F6-432EDDF27A27}">
  <dimension ref="A1:H31"/>
  <sheetViews>
    <sheetView showGridLines="0" workbookViewId="0">
      <selection activeCell="B7" sqref="B7"/>
    </sheetView>
  </sheetViews>
  <sheetFormatPr baseColWidth="10" defaultRowHeight="14.4" x14ac:dyDescent="0.3"/>
  <cols>
    <col min="1" max="1" width="16.5546875" bestFit="1" customWidth="1"/>
    <col min="2" max="2" width="19.5546875" bestFit="1" customWidth="1"/>
    <col min="3" max="3" width="19.5546875" customWidth="1"/>
    <col min="4" max="4" width="21.44140625" bestFit="1" customWidth="1"/>
    <col min="5" max="5" width="19.21875" bestFit="1" customWidth="1"/>
    <col min="6" max="6" width="19" bestFit="1" customWidth="1"/>
    <col min="7" max="7" width="36.88671875" bestFit="1" customWidth="1"/>
    <col min="8" max="25" width="21.44140625" bestFit="1" customWidth="1"/>
    <col min="26" max="26" width="11.88671875" bestFit="1" customWidth="1"/>
  </cols>
  <sheetData>
    <row r="1" spans="1:8" x14ac:dyDescent="0.3">
      <c r="A1" s="1" t="s">
        <v>8</v>
      </c>
      <c r="B1" t="s" vm="1">
        <v>78</v>
      </c>
    </row>
    <row r="3" spans="1:8" x14ac:dyDescent="0.3">
      <c r="A3" s="1" t="s">
        <v>1</v>
      </c>
      <c r="B3" t="s">
        <v>2</v>
      </c>
      <c r="D3" s="8" t="s">
        <v>10</v>
      </c>
      <c r="E3" s="8" t="s">
        <v>12</v>
      </c>
      <c r="F3" t="s">
        <v>9</v>
      </c>
    </row>
    <row r="4" spans="1:8" x14ac:dyDescent="0.3">
      <c r="A4" s="6">
        <v>2000</v>
      </c>
      <c r="B4" s="4">
        <v>12475</v>
      </c>
      <c r="C4" s="4"/>
      <c r="D4" s="7">
        <v>2000</v>
      </c>
      <c r="E4" s="8">
        <f>VLOOKUP(2000,A3:B31,2,FALSE)</f>
        <v>12475</v>
      </c>
      <c r="F4" s="4">
        <v>1182</v>
      </c>
    </row>
    <row r="5" spans="1:8" x14ac:dyDescent="0.3">
      <c r="A5" s="6">
        <v>2001</v>
      </c>
      <c r="B5" s="4">
        <v>15040</v>
      </c>
      <c r="C5" s="4"/>
      <c r="D5" s="7">
        <v>2025</v>
      </c>
      <c r="E5" s="8">
        <f>VLOOKUP(D5,A4:B30,2,TRUE)</f>
        <v>4910</v>
      </c>
    </row>
    <row r="6" spans="1:8" x14ac:dyDescent="0.3">
      <c r="A6" s="6">
        <v>2002</v>
      </c>
      <c r="B6" s="4">
        <v>13766</v>
      </c>
      <c r="C6" s="4"/>
    </row>
    <row r="7" spans="1:8" x14ac:dyDescent="0.3">
      <c r="A7" s="6">
        <v>2003</v>
      </c>
      <c r="B7" s="4">
        <v>11831</v>
      </c>
      <c r="C7" s="4"/>
      <c r="E7" s="16" t="s">
        <v>12</v>
      </c>
      <c r="F7" s="34" t="s">
        <v>102</v>
      </c>
      <c r="G7" s="16"/>
      <c r="H7" s="17">
        <f>G7</f>
        <v>0</v>
      </c>
    </row>
    <row r="8" spans="1:8" ht="28.8" x14ac:dyDescent="0.3">
      <c r="A8" s="6">
        <v>2004</v>
      </c>
      <c r="B8" s="4">
        <v>11730</v>
      </c>
      <c r="C8" s="4"/>
      <c r="E8" s="18">
        <f>GETPIVOTDATA("[Measures].[Total fatality]",$F$3)</f>
        <v>1182</v>
      </c>
      <c r="F8" s="41">
        <f>E8</f>
        <v>1182</v>
      </c>
      <c r="G8" s="19"/>
      <c r="H8" s="35">
        <f t="shared" ref="H8:H9" si="0">G8</f>
        <v>0</v>
      </c>
    </row>
    <row r="9" spans="1:8" x14ac:dyDescent="0.3">
      <c r="A9" s="6">
        <v>2005</v>
      </c>
      <c r="B9" s="4">
        <v>12311</v>
      </c>
      <c r="C9" s="4"/>
      <c r="D9" s="8" t="s">
        <v>11</v>
      </c>
      <c r="E9" s="9">
        <f>(E4-E5)/E4</f>
        <v>0.60641282565130261</v>
      </c>
      <c r="F9" s="40"/>
      <c r="G9" s="16"/>
      <c r="H9" s="17">
        <f t="shared" si="0"/>
        <v>0</v>
      </c>
    </row>
    <row r="10" spans="1:8" x14ac:dyDescent="0.3">
      <c r="A10" s="6">
        <v>2006</v>
      </c>
      <c r="B10" s="4">
        <v>12265</v>
      </c>
      <c r="C10" s="4"/>
    </row>
    <row r="11" spans="1:8" x14ac:dyDescent="0.3">
      <c r="A11" s="6">
        <v>2007</v>
      </c>
      <c r="B11" s="4">
        <v>11727</v>
      </c>
      <c r="C11" s="4"/>
    </row>
    <row r="12" spans="1:8" x14ac:dyDescent="0.3">
      <c r="A12" s="6">
        <v>2008</v>
      </c>
      <c r="B12" s="4">
        <v>11184</v>
      </c>
      <c r="C12" s="4"/>
      <c r="D12" s="8"/>
      <c r="E12" s="17" t="s">
        <v>12</v>
      </c>
      <c r="G12" s="17">
        <f>G7</f>
        <v>0</v>
      </c>
    </row>
    <row r="13" spans="1:8" ht="28.8" x14ac:dyDescent="0.3">
      <c r="A13" s="6">
        <v>2009</v>
      </c>
      <c r="B13" s="4">
        <v>9398</v>
      </c>
      <c r="C13" s="4"/>
      <c r="E13" s="23">
        <f>GETPIVOTDATA("[Measures].[Total fatality]",$F$3)</f>
        <v>1182</v>
      </c>
      <c r="G13" s="20">
        <f t="shared" ref="G13:G14" si="1">G8</f>
        <v>0</v>
      </c>
    </row>
    <row r="14" spans="1:8" x14ac:dyDescent="0.3">
      <c r="A14" s="6">
        <v>2010</v>
      </c>
      <c r="B14" s="4">
        <v>8504</v>
      </c>
      <c r="C14" s="4"/>
      <c r="E14" s="22">
        <f>(E4-E5)/E4</f>
        <v>0.60641282565130261</v>
      </c>
      <c r="G14" s="17">
        <f t="shared" si="1"/>
        <v>0</v>
      </c>
    </row>
    <row r="15" spans="1:8" x14ac:dyDescent="0.3">
      <c r="A15" s="6">
        <v>2011</v>
      </c>
      <c r="B15" s="4">
        <v>8919</v>
      </c>
      <c r="C15" s="4"/>
    </row>
    <row r="16" spans="1:8" x14ac:dyDescent="0.3">
      <c r="A16" s="6">
        <v>2012</v>
      </c>
      <c r="B16" s="4">
        <v>8802</v>
      </c>
      <c r="C16" s="4"/>
    </row>
    <row r="17" spans="1:3" x14ac:dyDescent="0.3">
      <c r="A17" s="6">
        <v>2013</v>
      </c>
      <c r="B17" s="4">
        <v>7934</v>
      </c>
      <c r="C17" s="4"/>
    </row>
    <row r="18" spans="1:3" x14ac:dyDescent="0.3">
      <c r="A18" s="6">
        <v>2014</v>
      </c>
      <c r="B18" s="4">
        <v>7682</v>
      </c>
      <c r="C18" s="4"/>
    </row>
    <row r="19" spans="1:3" x14ac:dyDescent="0.3">
      <c r="A19" s="6">
        <v>2015</v>
      </c>
      <c r="B19" s="4">
        <v>7207</v>
      </c>
      <c r="C19" s="4"/>
    </row>
    <row r="20" spans="1:3" x14ac:dyDescent="0.3">
      <c r="A20" s="6">
        <v>2016</v>
      </c>
      <c r="B20" s="4">
        <v>5832</v>
      </c>
      <c r="C20" s="4"/>
    </row>
    <row r="21" spans="1:3" x14ac:dyDescent="0.3">
      <c r="A21" s="6">
        <v>2017</v>
      </c>
      <c r="B21" s="4">
        <v>5889</v>
      </c>
      <c r="C21" s="4"/>
    </row>
    <row r="22" spans="1:3" x14ac:dyDescent="0.3">
      <c r="A22" s="6">
        <v>2018</v>
      </c>
      <c r="B22" s="4">
        <v>5857</v>
      </c>
      <c r="C22" s="4"/>
    </row>
    <row r="23" spans="1:3" x14ac:dyDescent="0.3">
      <c r="A23" s="6">
        <v>2019</v>
      </c>
      <c r="B23" s="4">
        <v>5901</v>
      </c>
      <c r="C23" s="4"/>
    </row>
    <row r="24" spans="1:3" x14ac:dyDescent="0.3">
      <c r="A24" s="6">
        <v>2020</v>
      </c>
      <c r="B24" s="4">
        <v>4867</v>
      </c>
      <c r="C24" s="4"/>
    </row>
    <row r="25" spans="1:3" x14ac:dyDescent="0.3">
      <c r="A25" s="6">
        <v>2021</v>
      </c>
      <c r="B25" s="4">
        <v>4754</v>
      </c>
      <c r="C25" s="4"/>
    </row>
    <row r="26" spans="1:3" x14ac:dyDescent="0.3">
      <c r="A26" s="6">
        <v>2022</v>
      </c>
      <c r="B26" s="4">
        <v>5063</v>
      </c>
      <c r="C26" s="4"/>
    </row>
    <row r="27" spans="1:3" x14ac:dyDescent="0.3">
      <c r="A27" s="6">
        <v>2023</v>
      </c>
      <c r="B27" s="4">
        <v>5195</v>
      </c>
      <c r="C27" s="4"/>
    </row>
    <row r="28" spans="1:3" x14ac:dyDescent="0.3">
      <c r="A28" s="6">
        <v>2024</v>
      </c>
      <c r="B28" s="4">
        <v>5137</v>
      </c>
      <c r="C28" s="4"/>
    </row>
    <row r="29" spans="1:3" x14ac:dyDescent="0.3">
      <c r="A29" s="6">
        <v>2025</v>
      </c>
      <c r="B29" s="4">
        <v>4910</v>
      </c>
      <c r="C29" s="4"/>
    </row>
    <row r="30" spans="1:3" x14ac:dyDescent="0.3">
      <c r="A30" s="2" t="s">
        <v>0</v>
      </c>
      <c r="B30" s="4">
        <v>224180</v>
      </c>
      <c r="C30" s="4"/>
    </row>
    <row r="31" spans="1:3" x14ac:dyDescent="0.3">
      <c r="C31" s="4"/>
    </row>
  </sheetData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0E7E9-9235-4522-A257-2158F50F5A08}">
  <dimension ref="A1:R32"/>
  <sheetViews>
    <sheetView showGridLines="0" topLeftCell="A3" workbookViewId="0">
      <selection activeCell="A12" sqref="A12"/>
    </sheetView>
  </sheetViews>
  <sheetFormatPr baseColWidth="10" defaultRowHeight="14.4" x14ac:dyDescent="0.3"/>
  <cols>
    <col min="1" max="1" width="16.5546875" bestFit="1" customWidth="1"/>
    <col min="2" max="2" width="15.77734375" bestFit="1" customWidth="1"/>
    <col min="3" max="3" width="12" bestFit="1" customWidth="1"/>
    <col min="4" max="4" width="18" bestFit="1" customWidth="1"/>
    <col min="5" max="5" width="12" customWidth="1"/>
    <col min="11" max="11" width="21.88671875" customWidth="1"/>
    <col min="12" max="12" width="20.88671875" customWidth="1"/>
    <col min="14" max="14" width="18.88671875" bestFit="1" customWidth="1"/>
    <col min="17" max="17" width="12.5546875" bestFit="1" customWidth="1"/>
  </cols>
  <sheetData>
    <row r="1" spans="1:18" x14ac:dyDescent="0.3">
      <c r="O1" s="12" t="s">
        <v>10</v>
      </c>
      <c r="P1" s="12" t="s">
        <v>20</v>
      </c>
      <c r="R1" s="16" t="str">
        <f>"AIR"&amp;" en "&amp;O2</f>
        <v>AIR en 2024</v>
      </c>
    </row>
    <row r="2" spans="1:18" ht="28.8" x14ac:dyDescent="0.3">
      <c r="O2" s="12">
        <v>2024</v>
      </c>
      <c r="P2" s="13">
        <f>VLOOKUP(O2,AIR_FIR[],6,FALSE)</f>
        <v>1.8236897666346827</v>
      </c>
      <c r="R2" s="27">
        <f>P2</f>
        <v>1.8236897666346827</v>
      </c>
    </row>
    <row r="5" spans="1:18" x14ac:dyDescent="0.3">
      <c r="A5" t="s">
        <v>18</v>
      </c>
      <c r="B5" t="s">
        <v>12</v>
      </c>
      <c r="C5" t="s">
        <v>19</v>
      </c>
      <c r="D5" t="s">
        <v>20</v>
      </c>
      <c r="E5" t="s">
        <v>22</v>
      </c>
      <c r="F5" t="s">
        <v>21</v>
      </c>
      <c r="J5" s="12" t="s">
        <v>23</v>
      </c>
      <c r="K5" s="12" t="s">
        <v>20</v>
      </c>
      <c r="L5" s="24" t="s">
        <v>21</v>
      </c>
      <c r="M5" t="s">
        <v>12</v>
      </c>
    </row>
    <row r="6" spans="1:18" x14ac:dyDescent="0.3">
      <c r="A6" s="2">
        <v>2000</v>
      </c>
      <c r="B6" s="4">
        <v>66</v>
      </c>
      <c r="C6" s="3">
        <v>624880000</v>
      </c>
      <c r="D6" s="11">
        <f t="shared" ref="D6:D31" si="0">200000*B6/C6</f>
        <v>2.1124055818717194E-2</v>
      </c>
      <c r="E6">
        <v>12475</v>
      </c>
      <c r="F6" s="5">
        <f t="shared" ref="F6:F31" si="1">200000*E6/C6</f>
        <v>3.9927666111893485</v>
      </c>
      <c r="G6" s="5"/>
      <c r="J6" s="25">
        <v>2000</v>
      </c>
      <c r="K6" s="26">
        <f>VLOOKUP(J6,AIR_FIR[],4,FALSE)</f>
        <v>2.1124055818717194E-2</v>
      </c>
      <c r="L6" s="13">
        <f>VLOOKUP(J6,AIR_FIR[],6,FALSE)</f>
        <v>3.9927666111893485</v>
      </c>
      <c r="M6">
        <f>VLOOKUP(J6,AIR_FIR[],2,FALSE)</f>
        <v>66</v>
      </c>
    </row>
    <row r="7" spans="1:18" x14ac:dyDescent="0.3">
      <c r="A7" s="2">
        <v>2001</v>
      </c>
      <c r="B7" s="4">
        <v>71</v>
      </c>
      <c r="C7" s="3">
        <v>620980000</v>
      </c>
      <c r="D7" s="11">
        <f t="shared" si="0"/>
        <v>2.2867081065412735E-2</v>
      </c>
      <c r="E7">
        <v>15040</v>
      </c>
      <c r="F7" s="5">
        <f t="shared" si="1"/>
        <v>4.8439563270958805</v>
      </c>
      <c r="G7" s="5"/>
      <c r="J7" s="25">
        <v>2025</v>
      </c>
      <c r="K7" s="26">
        <f>VLOOKUP(J7,AIR_FIR[],4,FALSE)</f>
        <v>9.7392857062855859E-3</v>
      </c>
      <c r="L7" s="13">
        <f>VLOOKUP(J7,AIR_FIR[],6,FALSE)</f>
        <v>1.7711071414023047</v>
      </c>
      <c r="M7">
        <f>VLOOKUP(J7,AIR_FIR[],2,FALSE)</f>
        <v>27</v>
      </c>
    </row>
    <row r="8" spans="1:18" x14ac:dyDescent="0.3">
      <c r="A8" s="2">
        <v>2002</v>
      </c>
      <c r="B8" s="4">
        <v>72</v>
      </c>
      <c r="C8" s="3">
        <v>582680000</v>
      </c>
      <c r="D8" s="11">
        <f t="shared" si="0"/>
        <v>2.4713393286194825E-2</v>
      </c>
      <c r="E8">
        <v>13766</v>
      </c>
      <c r="F8" s="5">
        <f t="shared" si="1"/>
        <v>4.7250634996910827</v>
      </c>
      <c r="G8" s="5"/>
    </row>
    <row r="9" spans="1:18" x14ac:dyDescent="0.3">
      <c r="A9" s="2">
        <v>2003</v>
      </c>
      <c r="B9" s="4">
        <v>65</v>
      </c>
      <c r="C9" s="3">
        <v>569210000</v>
      </c>
      <c r="D9" s="11">
        <f t="shared" si="0"/>
        <v>2.2838671140703783E-2</v>
      </c>
      <c r="E9">
        <v>11831</v>
      </c>
      <c r="F9" s="5">
        <f t="shared" si="1"/>
        <v>4.1569895117794839</v>
      </c>
      <c r="G9" s="5"/>
    </row>
    <row r="10" spans="1:18" x14ac:dyDescent="0.3">
      <c r="A10" s="2">
        <v>2004</v>
      </c>
      <c r="B10" s="4">
        <v>50</v>
      </c>
      <c r="C10" s="3">
        <v>598160000</v>
      </c>
      <c r="D10" s="11">
        <f t="shared" si="0"/>
        <v>1.6717935000668718E-2</v>
      </c>
      <c r="E10">
        <v>11730</v>
      </c>
      <c r="F10" s="5">
        <f t="shared" si="1"/>
        <v>3.922027551156881</v>
      </c>
      <c r="G10" s="5"/>
      <c r="K10" s="16" t="s">
        <v>20</v>
      </c>
      <c r="L10" s="16" t="s">
        <v>21</v>
      </c>
      <c r="N10" t="s">
        <v>122</v>
      </c>
    </row>
    <row r="11" spans="1:18" ht="28.8" x14ac:dyDescent="0.3">
      <c r="A11" s="2">
        <v>2005</v>
      </c>
      <c r="B11" s="4">
        <v>57</v>
      </c>
      <c r="C11" s="3">
        <v>635060000</v>
      </c>
      <c r="D11" s="11">
        <f t="shared" si="0"/>
        <v>1.7951059742386546E-2</v>
      </c>
      <c r="E11">
        <v>12311</v>
      </c>
      <c r="F11" s="5">
        <f t="shared" si="1"/>
        <v>3.8771139734828206</v>
      </c>
      <c r="G11" s="5"/>
      <c r="K11" s="28">
        <f>K7</f>
        <v>9.7392857062855859E-3</v>
      </c>
      <c r="L11" s="27">
        <f>L7</f>
        <v>1.7711071414023047</v>
      </c>
      <c r="N11" s="7">
        <f>SUM(AIR_FIR[Muertes])</f>
        <v>1182</v>
      </c>
    </row>
    <row r="12" spans="1:18" x14ac:dyDescent="0.3">
      <c r="A12" s="2">
        <v>2006</v>
      </c>
      <c r="B12" s="4">
        <v>74</v>
      </c>
      <c r="C12" s="3">
        <v>662510000</v>
      </c>
      <c r="D12" s="11">
        <f t="shared" si="0"/>
        <v>2.2339285444748003E-2</v>
      </c>
      <c r="E12">
        <v>12265</v>
      </c>
      <c r="F12" s="5">
        <f t="shared" si="1"/>
        <v>3.7025856213491117</v>
      </c>
      <c r="G12" s="5"/>
      <c r="K12" s="29">
        <f>(K6-K7)/K6</f>
        <v>0.53894811726183811</v>
      </c>
      <c r="L12" s="29">
        <f>(L6-L7)/L6</f>
        <v>0.5564210699320753</v>
      </c>
      <c r="N12" s="48">
        <f>(M6-M7)/M6</f>
        <v>0.59090909090909094</v>
      </c>
    </row>
    <row r="13" spans="1:18" x14ac:dyDescent="0.3">
      <c r="A13" s="2">
        <v>2007</v>
      </c>
      <c r="B13" s="4">
        <v>67</v>
      </c>
      <c r="C13" s="3">
        <v>673520000</v>
      </c>
      <c r="D13" s="11">
        <f t="shared" si="0"/>
        <v>1.9895474521914716E-2</v>
      </c>
      <c r="E13">
        <v>11727</v>
      </c>
      <c r="F13" s="5">
        <f t="shared" si="1"/>
        <v>3.4823019360969236</v>
      </c>
      <c r="G13" s="5"/>
    </row>
    <row r="14" spans="1:18" x14ac:dyDescent="0.3">
      <c r="A14" s="2">
        <v>2008</v>
      </c>
      <c r="B14" s="4">
        <v>52</v>
      </c>
      <c r="C14" s="3">
        <v>681240000</v>
      </c>
      <c r="D14" s="11">
        <f t="shared" si="0"/>
        <v>1.5266279138042394E-2</v>
      </c>
      <c r="E14">
        <v>11184</v>
      </c>
      <c r="F14" s="5">
        <f t="shared" si="1"/>
        <v>3.2834243438435795</v>
      </c>
      <c r="G14" s="5"/>
    </row>
    <row r="15" spans="1:18" x14ac:dyDescent="0.3">
      <c r="A15" s="2">
        <v>2009</v>
      </c>
      <c r="B15" s="4">
        <v>43</v>
      </c>
      <c r="C15" s="3">
        <v>590670000</v>
      </c>
      <c r="D15" s="11">
        <f t="shared" si="0"/>
        <v>1.4559737247532463E-2</v>
      </c>
      <c r="E15">
        <v>9398</v>
      </c>
      <c r="F15" s="5">
        <f t="shared" si="1"/>
        <v>3.1821490849374441</v>
      </c>
      <c r="G15" s="5"/>
    </row>
    <row r="16" spans="1:18" x14ac:dyDescent="0.3">
      <c r="A16" s="2">
        <v>2010</v>
      </c>
      <c r="B16" s="4">
        <v>65</v>
      </c>
      <c r="C16" s="3">
        <v>607270000</v>
      </c>
      <c r="D16" s="11">
        <f t="shared" si="0"/>
        <v>2.1407281769229503E-2</v>
      </c>
      <c r="E16">
        <v>8504</v>
      </c>
      <c r="F16" s="5">
        <f t="shared" si="1"/>
        <v>2.8007311410081184</v>
      </c>
      <c r="G16" s="5"/>
      <c r="I16" t="s">
        <v>24</v>
      </c>
      <c r="K16" s="17" t="s">
        <v>20</v>
      </c>
      <c r="L16" s="17" t="s">
        <v>21</v>
      </c>
    </row>
    <row r="17" spans="1:12" ht="28.8" x14ac:dyDescent="0.3">
      <c r="A17" s="2">
        <v>2011</v>
      </c>
      <c r="B17" s="4">
        <v>36</v>
      </c>
      <c r="C17" s="3">
        <v>651870000</v>
      </c>
      <c r="D17" s="11">
        <f t="shared" si="0"/>
        <v>1.1045147038519951E-2</v>
      </c>
      <c r="E17">
        <v>8919</v>
      </c>
      <c r="F17" s="5">
        <f t="shared" si="1"/>
        <v>2.7364351787933177</v>
      </c>
      <c r="G17" s="5"/>
      <c r="I17" t="s">
        <v>25</v>
      </c>
      <c r="K17" s="30">
        <f>K11</f>
        <v>9.7392857062855859E-3</v>
      </c>
      <c r="L17" s="31">
        <f>L11</f>
        <v>1.7711071414023047</v>
      </c>
    </row>
    <row r="18" spans="1:12" x14ac:dyDescent="0.3">
      <c r="A18" s="2">
        <v>2012</v>
      </c>
      <c r="B18" s="4">
        <v>44</v>
      </c>
      <c r="C18" s="3">
        <v>654390000</v>
      </c>
      <c r="D18" s="11">
        <f t="shared" si="0"/>
        <v>1.3447638258530846E-2</v>
      </c>
      <c r="E18">
        <v>8802</v>
      </c>
      <c r="F18" s="5">
        <f t="shared" si="1"/>
        <v>2.6901389079906477</v>
      </c>
      <c r="G18" s="5"/>
      <c r="I18" t="s">
        <v>26</v>
      </c>
      <c r="K18" s="29">
        <f>(K6-K7)/K6</f>
        <v>0.53894811726183811</v>
      </c>
      <c r="L18" s="29">
        <f>(L6-L7)/L6</f>
        <v>0.5564210699320753</v>
      </c>
    </row>
    <row r="19" spans="1:12" x14ac:dyDescent="0.3">
      <c r="A19" s="2">
        <v>2013</v>
      </c>
      <c r="B19" s="4">
        <v>34</v>
      </c>
      <c r="C19" s="3">
        <v>635170000</v>
      </c>
      <c r="D19" s="11">
        <f t="shared" si="0"/>
        <v>1.0705795298896358E-2</v>
      </c>
      <c r="E19">
        <v>7934</v>
      </c>
      <c r="F19" s="5">
        <f t="shared" si="1"/>
        <v>2.4982288206306973</v>
      </c>
      <c r="G19" s="5"/>
    </row>
    <row r="20" spans="1:12" x14ac:dyDescent="0.3">
      <c r="A20" s="2">
        <v>2014</v>
      </c>
      <c r="B20" s="4">
        <v>48</v>
      </c>
      <c r="C20" s="3">
        <v>622950000</v>
      </c>
      <c r="D20" s="11">
        <f t="shared" si="0"/>
        <v>1.5410546592824464E-2</v>
      </c>
      <c r="E20">
        <v>7682</v>
      </c>
      <c r="F20" s="5">
        <f t="shared" si="1"/>
        <v>2.4663295609599487</v>
      </c>
      <c r="G20" s="5"/>
    </row>
    <row r="21" spans="1:12" x14ac:dyDescent="0.3">
      <c r="A21" s="2">
        <v>2015</v>
      </c>
      <c r="B21" s="4">
        <v>38</v>
      </c>
      <c r="C21" s="3">
        <v>585580000</v>
      </c>
      <c r="D21" s="11">
        <f t="shared" si="0"/>
        <v>1.2978585334198572E-2</v>
      </c>
      <c r="E21">
        <v>7207</v>
      </c>
      <c r="F21" s="5">
        <f t="shared" si="1"/>
        <v>2.4614911711465557</v>
      </c>
      <c r="G21" s="5"/>
    </row>
    <row r="22" spans="1:12" x14ac:dyDescent="0.3">
      <c r="A22" s="2">
        <v>2016</v>
      </c>
      <c r="B22" s="4">
        <v>24</v>
      </c>
      <c r="C22" s="3">
        <v>527250000</v>
      </c>
      <c r="D22" s="11">
        <f t="shared" si="0"/>
        <v>9.103840682788052E-3</v>
      </c>
      <c r="E22">
        <v>5832</v>
      </c>
      <c r="F22" s="5">
        <f t="shared" si="1"/>
        <v>2.2122332859174962</v>
      </c>
      <c r="G22" s="5"/>
    </row>
    <row r="23" spans="1:12" x14ac:dyDescent="0.3">
      <c r="A23" s="2">
        <v>2017</v>
      </c>
      <c r="B23" s="4">
        <v>26</v>
      </c>
      <c r="C23" s="3">
        <v>543050000</v>
      </c>
      <c r="D23" s="11">
        <f t="shared" si="0"/>
        <v>9.5755455298775442E-3</v>
      </c>
      <c r="E23">
        <v>5889</v>
      </c>
      <c r="F23" s="5">
        <f t="shared" si="1"/>
        <v>2.1688610625172635</v>
      </c>
      <c r="G23" s="5"/>
    </row>
    <row r="24" spans="1:12" x14ac:dyDescent="0.3">
      <c r="A24" s="2">
        <v>2018</v>
      </c>
      <c r="B24" s="4">
        <v>22</v>
      </c>
      <c r="C24" s="3">
        <v>568620000</v>
      </c>
      <c r="D24" s="11">
        <f t="shared" si="0"/>
        <v>7.7380324293904543E-3</v>
      </c>
      <c r="E24">
        <v>5857</v>
      </c>
      <c r="F24" s="5">
        <f t="shared" si="1"/>
        <v>2.0600752699518132</v>
      </c>
      <c r="G24" s="5"/>
    </row>
    <row r="25" spans="1:12" x14ac:dyDescent="0.3">
      <c r="A25" s="2">
        <v>2019</v>
      </c>
      <c r="B25" s="4">
        <v>34</v>
      </c>
      <c r="C25" s="3">
        <v>566110000</v>
      </c>
      <c r="D25" s="11">
        <f t="shared" si="0"/>
        <v>1.2011799826888768E-2</v>
      </c>
      <c r="E25">
        <v>5901</v>
      </c>
      <c r="F25" s="5">
        <f t="shared" si="1"/>
        <v>2.0847538464256061</v>
      </c>
      <c r="G25" s="5"/>
    </row>
    <row r="26" spans="1:12" x14ac:dyDescent="0.3">
      <c r="A26" s="2">
        <v>2020</v>
      </c>
      <c r="B26" s="4">
        <v>23</v>
      </c>
      <c r="C26" s="3">
        <v>496180000</v>
      </c>
      <c r="D26" s="11">
        <f t="shared" si="0"/>
        <v>9.270829134588255E-3</v>
      </c>
      <c r="E26">
        <v>4867</v>
      </c>
      <c r="F26" s="5">
        <f t="shared" si="1"/>
        <v>1.9617880607843927</v>
      </c>
      <c r="G26" s="5"/>
    </row>
    <row r="27" spans="1:12" x14ac:dyDescent="0.3">
      <c r="A27" s="2">
        <v>2021</v>
      </c>
      <c r="B27" s="4">
        <v>39</v>
      </c>
      <c r="C27" s="3">
        <v>505880000</v>
      </c>
      <c r="D27" s="11">
        <f t="shared" si="0"/>
        <v>1.5418676365936586E-2</v>
      </c>
      <c r="E27">
        <v>4754</v>
      </c>
      <c r="F27" s="5">
        <f t="shared" si="1"/>
        <v>1.8794971139400649</v>
      </c>
      <c r="G27" s="5"/>
    </row>
    <row r="28" spans="1:12" x14ac:dyDescent="0.3">
      <c r="A28" s="2">
        <v>2022</v>
      </c>
      <c r="B28" s="4">
        <v>33</v>
      </c>
      <c r="C28" s="3">
        <v>542220000</v>
      </c>
      <c r="D28" s="11">
        <f t="shared" si="0"/>
        <v>1.2172181033528826E-2</v>
      </c>
      <c r="E28">
        <v>5063</v>
      </c>
      <c r="F28" s="5">
        <f t="shared" si="1"/>
        <v>1.8675076537198922</v>
      </c>
      <c r="G28" s="5"/>
    </row>
    <row r="29" spans="1:12" x14ac:dyDescent="0.3">
      <c r="A29" s="2">
        <v>2023</v>
      </c>
      <c r="B29" s="4">
        <v>41</v>
      </c>
      <c r="C29" s="3">
        <v>563350000</v>
      </c>
      <c r="D29" s="11">
        <f t="shared" si="0"/>
        <v>1.4555782373302566E-2</v>
      </c>
      <c r="E29">
        <v>5195</v>
      </c>
      <c r="F29" s="5">
        <f t="shared" si="1"/>
        <v>1.8443241324221178</v>
      </c>
      <c r="G29" s="5"/>
    </row>
    <row r="30" spans="1:12" x14ac:dyDescent="0.3">
      <c r="A30" s="2">
        <v>2024</v>
      </c>
      <c r="B30" s="4">
        <v>31</v>
      </c>
      <c r="C30" s="3">
        <v>563363363</v>
      </c>
      <c r="D30" s="11">
        <f t="shared" si="0"/>
        <v>1.1005330497503438E-2</v>
      </c>
      <c r="E30">
        <v>5137</v>
      </c>
      <c r="F30" s="5">
        <f t="shared" si="1"/>
        <v>1.8236897666346827</v>
      </c>
      <c r="G30" s="5"/>
    </row>
    <row r="31" spans="1:12" x14ac:dyDescent="0.3">
      <c r="A31" s="2">
        <v>2025</v>
      </c>
      <c r="B31" s="4">
        <v>27</v>
      </c>
      <c r="C31" s="3">
        <v>554455446</v>
      </c>
      <c r="D31" s="14">
        <f t="shared" si="0"/>
        <v>9.7392857062855859E-3</v>
      </c>
      <c r="E31">
        <v>4910</v>
      </c>
      <c r="F31" s="5">
        <f t="shared" si="1"/>
        <v>1.7711071414023047</v>
      </c>
      <c r="G31" s="5"/>
    </row>
    <row r="32" spans="1:12" x14ac:dyDescent="0.3">
      <c r="A32" s="2"/>
      <c r="B32" s="4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_rels/item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7.xml"/></Relationships>
</file>

<file path=customXml/_rels/item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8.xml"/></Relationships>
</file>

<file path=customXml/_rels/item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9.xml"/></Relationships>
</file>

<file path=customXml/_rels/item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54.xml>��
</file>

<file path=customXml/item55.xml>��
</file>

<file path=customXml/item56.xml>��
</file>

<file path=customXml/item57.xml>��
</file>

<file path=customXml/item58.xml>��
</file>

<file path=customXml/item59.xml>��
</file>

<file path=customXml/item60.xml>��
</file>

<file path=customXml/itemProps1.xml><?xml version="1.0" encoding="utf-8"?>
<ds:datastoreItem xmlns:ds="http://schemas.openxmlformats.org/officeDocument/2006/customXml" ds:itemID="{DE31503F-B393-4EB3-854E-EDFEED02909D}">
  <ds:schemaRefs/>
</ds:datastoreItem>
</file>

<file path=customXml/itemProps2.xml><?xml version="1.0" encoding="utf-8"?>
<ds:datastoreItem xmlns:ds="http://schemas.openxmlformats.org/officeDocument/2006/customXml" ds:itemID="{F6354A05-1EB5-4640-BDAF-68AF43040EE5}">
  <ds:schemaRefs/>
</ds:datastoreItem>
</file>

<file path=customXml/itemProps3.xml><?xml version="1.0" encoding="utf-8"?>
<ds:datastoreItem xmlns:ds="http://schemas.openxmlformats.org/officeDocument/2006/customXml" ds:itemID="{7031EA03-49C1-40A0-954C-039842497954}">
  <ds:schemaRefs/>
</ds:datastoreItem>
</file>

<file path=customXml/itemProps4.xml><?xml version="1.0" encoding="utf-8"?>
<ds:datastoreItem xmlns:ds="http://schemas.openxmlformats.org/officeDocument/2006/customXml" ds:itemID="{DA818817-4D4B-4AF8-B828-38C733519FB5}">
  <ds:schemaRefs/>
</ds:datastoreItem>
</file>

<file path=customXml/itemProps5.xml><?xml version="1.0" encoding="utf-8"?>
<ds:datastoreItem xmlns:ds="http://schemas.openxmlformats.org/officeDocument/2006/customXml" ds:itemID="{6E0E8C53-6E03-49F2-A896-040B7E335EFB}">
  <ds:schemaRefs/>
</ds:datastoreItem>
</file>

<file path=customXml/itemProps6.xml><?xml version="1.0" encoding="utf-8"?>
<ds:datastoreItem xmlns:ds="http://schemas.openxmlformats.org/officeDocument/2006/customXml" ds:itemID="{47477C22-8D2B-4014-815A-78B6CB7156C2}">
  <ds:schemaRefs/>
</ds:datastoreItem>
</file>

<file path=customXml/itemProps7.xml><?xml version="1.0" encoding="utf-8"?>
<ds:datastoreItem xmlns:ds="http://schemas.openxmlformats.org/officeDocument/2006/customXml" ds:itemID="{5469BA56-7482-4ECB-B50D-A59EE13240A8}">
  <ds:schemaRefs/>
</ds:datastoreItem>
</file>

<file path=customXml/itemProps8.xml><?xml version="1.0" encoding="utf-8"?>
<ds:datastoreItem xmlns:ds="http://schemas.openxmlformats.org/officeDocument/2006/customXml" ds:itemID="{D4885BD5-291D-411E-96D2-B37613299DA9}">
  <ds:schemaRefs/>
</ds:datastoreItem>
</file>

<file path=customXml/itemProps9.xml><?xml version="1.0" encoding="utf-8"?>
<ds:datastoreItem xmlns:ds="http://schemas.openxmlformats.org/officeDocument/2006/customXml" ds:itemID="{96BF4512-CC6F-4008-95C5-EB71C77DD23D}">
  <ds:schemaRefs/>
</ds:datastoreItem>
</file>

<file path=customXml/itemProps10.xml><?xml version="1.0" encoding="utf-8"?>
<ds:datastoreItem xmlns:ds="http://schemas.openxmlformats.org/officeDocument/2006/customXml" ds:itemID="{0A30AFFC-555C-4717-8562-AAFE07CEEF77}">
  <ds:schemaRefs/>
</ds:datastoreItem>
</file>

<file path=customXml/itemProps11.xml><?xml version="1.0" encoding="utf-8"?>
<ds:datastoreItem xmlns:ds="http://schemas.openxmlformats.org/officeDocument/2006/customXml" ds:itemID="{3FCB9357-592C-4355-B524-933C5A6A876E}">
  <ds:schemaRefs/>
</ds:datastoreItem>
</file>

<file path=customXml/itemProps12.xml><?xml version="1.0" encoding="utf-8"?>
<ds:datastoreItem xmlns:ds="http://schemas.openxmlformats.org/officeDocument/2006/customXml" ds:itemID="{FC887ADF-28DA-477B-A468-A8D2F2464A97}">
  <ds:schemaRefs/>
</ds:datastoreItem>
</file>

<file path=customXml/itemProps13.xml><?xml version="1.0" encoding="utf-8"?>
<ds:datastoreItem xmlns:ds="http://schemas.openxmlformats.org/officeDocument/2006/customXml" ds:itemID="{F4553087-864B-4B01-B36F-20C7CD9C66BC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9DD116E5-EEBB-478F-845C-75113BEFA714}">
  <ds:schemaRefs/>
</ds:datastoreItem>
</file>

<file path=customXml/itemProps15.xml><?xml version="1.0" encoding="utf-8"?>
<ds:datastoreItem xmlns:ds="http://schemas.openxmlformats.org/officeDocument/2006/customXml" ds:itemID="{A9145909-8204-4CD5-AAA4-BF19C531253A}">
  <ds:schemaRefs/>
</ds:datastoreItem>
</file>

<file path=customXml/itemProps16.xml><?xml version="1.0" encoding="utf-8"?>
<ds:datastoreItem xmlns:ds="http://schemas.openxmlformats.org/officeDocument/2006/customXml" ds:itemID="{C3BBAAE2-E786-4ABD-B281-BC7F7D5ED073}">
  <ds:schemaRefs/>
</ds:datastoreItem>
</file>

<file path=customXml/itemProps17.xml><?xml version="1.0" encoding="utf-8"?>
<ds:datastoreItem xmlns:ds="http://schemas.openxmlformats.org/officeDocument/2006/customXml" ds:itemID="{5FCB0396-5389-4E29-BE88-FD481E09EA4F}">
  <ds:schemaRefs/>
</ds:datastoreItem>
</file>

<file path=customXml/itemProps18.xml><?xml version="1.0" encoding="utf-8"?>
<ds:datastoreItem xmlns:ds="http://schemas.openxmlformats.org/officeDocument/2006/customXml" ds:itemID="{3D695843-633B-465D-A3EC-AE885296613B}">
  <ds:schemaRefs/>
</ds:datastoreItem>
</file>

<file path=customXml/itemProps19.xml><?xml version="1.0" encoding="utf-8"?>
<ds:datastoreItem xmlns:ds="http://schemas.openxmlformats.org/officeDocument/2006/customXml" ds:itemID="{69CB9E4E-12D0-4F1C-93FD-24E2CAF50AD5}">
  <ds:schemaRefs/>
</ds:datastoreItem>
</file>

<file path=customXml/itemProps20.xml><?xml version="1.0" encoding="utf-8"?>
<ds:datastoreItem xmlns:ds="http://schemas.openxmlformats.org/officeDocument/2006/customXml" ds:itemID="{8682A946-6288-4193-B44A-BB38BE309AA8}">
  <ds:schemaRefs/>
</ds:datastoreItem>
</file>

<file path=customXml/itemProps21.xml><?xml version="1.0" encoding="utf-8"?>
<ds:datastoreItem xmlns:ds="http://schemas.openxmlformats.org/officeDocument/2006/customXml" ds:itemID="{65D9D728-3516-4571-B031-7F901D06A3A5}">
  <ds:schemaRefs/>
</ds:datastoreItem>
</file>

<file path=customXml/itemProps22.xml><?xml version="1.0" encoding="utf-8"?>
<ds:datastoreItem xmlns:ds="http://schemas.openxmlformats.org/officeDocument/2006/customXml" ds:itemID="{75BE9EF9-56A3-46FF-9AEC-D98203FB5B34}">
  <ds:schemaRefs/>
</ds:datastoreItem>
</file>

<file path=customXml/itemProps23.xml><?xml version="1.0" encoding="utf-8"?>
<ds:datastoreItem xmlns:ds="http://schemas.openxmlformats.org/officeDocument/2006/customXml" ds:itemID="{BEE834E5-49F8-470D-A247-6DE7C4494194}">
  <ds:schemaRefs/>
</ds:datastoreItem>
</file>

<file path=customXml/itemProps24.xml><?xml version="1.0" encoding="utf-8"?>
<ds:datastoreItem xmlns:ds="http://schemas.openxmlformats.org/officeDocument/2006/customXml" ds:itemID="{CE3A3AC1-51A7-469A-951B-A1F4962773A0}">
  <ds:schemaRefs/>
</ds:datastoreItem>
</file>

<file path=customXml/itemProps25.xml><?xml version="1.0" encoding="utf-8"?>
<ds:datastoreItem xmlns:ds="http://schemas.openxmlformats.org/officeDocument/2006/customXml" ds:itemID="{9CFE159C-99C5-4F6D-84D9-56F34EB23EDA}">
  <ds:schemaRefs/>
</ds:datastoreItem>
</file>

<file path=customXml/itemProps26.xml><?xml version="1.0" encoding="utf-8"?>
<ds:datastoreItem xmlns:ds="http://schemas.openxmlformats.org/officeDocument/2006/customXml" ds:itemID="{F73655EC-7256-487F-9251-8CE55179AAA0}">
  <ds:schemaRefs/>
</ds:datastoreItem>
</file>

<file path=customXml/itemProps27.xml><?xml version="1.0" encoding="utf-8"?>
<ds:datastoreItem xmlns:ds="http://schemas.openxmlformats.org/officeDocument/2006/customXml" ds:itemID="{E634E943-BA11-45CA-9FA4-E89D0EED9E3F}">
  <ds:schemaRefs/>
</ds:datastoreItem>
</file>

<file path=customXml/itemProps28.xml><?xml version="1.0" encoding="utf-8"?>
<ds:datastoreItem xmlns:ds="http://schemas.openxmlformats.org/officeDocument/2006/customXml" ds:itemID="{787AA86F-8A09-4FB3-87B8-12387B2B1EBB}">
  <ds:schemaRefs/>
</ds:datastoreItem>
</file>

<file path=customXml/itemProps29.xml><?xml version="1.0" encoding="utf-8"?>
<ds:datastoreItem xmlns:ds="http://schemas.openxmlformats.org/officeDocument/2006/customXml" ds:itemID="{9E0EB9D2-4E7C-42BA-BF24-2A54B7E127B6}">
  <ds:schemaRefs/>
</ds:datastoreItem>
</file>

<file path=customXml/itemProps30.xml><?xml version="1.0" encoding="utf-8"?>
<ds:datastoreItem xmlns:ds="http://schemas.openxmlformats.org/officeDocument/2006/customXml" ds:itemID="{4DB75E65-1306-4E83-8AD4-95F520F288A1}">
  <ds:schemaRefs/>
</ds:datastoreItem>
</file>

<file path=customXml/itemProps31.xml><?xml version="1.0" encoding="utf-8"?>
<ds:datastoreItem xmlns:ds="http://schemas.openxmlformats.org/officeDocument/2006/customXml" ds:itemID="{FA8E148F-0511-46AD-9205-F9AAFA918181}">
  <ds:schemaRefs/>
</ds:datastoreItem>
</file>

<file path=customXml/itemProps32.xml><?xml version="1.0" encoding="utf-8"?>
<ds:datastoreItem xmlns:ds="http://schemas.openxmlformats.org/officeDocument/2006/customXml" ds:itemID="{DB7297FA-3A61-43DC-9820-57CD0610E922}">
  <ds:schemaRefs/>
</ds:datastoreItem>
</file>

<file path=customXml/itemProps33.xml><?xml version="1.0" encoding="utf-8"?>
<ds:datastoreItem xmlns:ds="http://schemas.openxmlformats.org/officeDocument/2006/customXml" ds:itemID="{AA301A20-D427-4F59-B512-541D6DABC7BC}">
  <ds:schemaRefs/>
</ds:datastoreItem>
</file>

<file path=customXml/itemProps34.xml><?xml version="1.0" encoding="utf-8"?>
<ds:datastoreItem xmlns:ds="http://schemas.openxmlformats.org/officeDocument/2006/customXml" ds:itemID="{6FC3628B-515D-420B-AC01-4788B2E41140}">
  <ds:schemaRefs/>
</ds:datastoreItem>
</file>

<file path=customXml/itemProps35.xml><?xml version="1.0" encoding="utf-8"?>
<ds:datastoreItem xmlns:ds="http://schemas.openxmlformats.org/officeDocument/2006/customXml" ds:itemID="{38259A4E-0F51-4299-9E28-C3D105BD9939}">
  <ds:schemaRefs/>
</ds:datastoreItem>
</file>

<file path=customXml/itemProps36.xml><?xml version="1.0" encoding="utf-8"?>
<ds:datastoreItem xmlns:ds="http://schemas.openxmlformats.org/officeDocument/2006/customXml" ds:itemID="{8BA51FB1-D45D-4F9B-89C2-04DA2554A696}">
  <ds:schemaRefs/>
</ds:datastoreItem>
</file>

<file path=customXml/itemProps37.xml><?xml version="1.0" encoding="utf-8"?>
<ds:datastoreItem xmlns:ds="http://schemas.openxmlformats.org/officeDocument/2006/customXml" ds:itemID="{59B46310-19A2-4D37-8211-8174505F6259}">
  <ds:schemaRefs/>
</ds:datastoreItem>
</file>

<file path=customXml/itemProps38.xml><?xml version="1.0" encoding="utf-8"?>
<ds:datastoreItem xmlns:ds="http://schemas.openxmlformats.org/officeDocument/2006/customXml" ds:itemID="{F6C94BE0-71BC-4443-A764-9ADAC1501E02}">
  <ds:schemaRefs/>
</ds:datastoreItem>
</file>

<file path=customXml/itemProps39.xml><?xml version="1.0" encoding="utf-8"?>
<ds:datastoreItem xmlns:ds="http://schemas.openxmlformats.org/officeDocument/2006/customXml" ds:itemID="{AC626D8A-FF08-462D-A63F-5CD417C1A8F2}">
  <ds:schemaRefs/>
</ds:datastoreItem>
</file>

<file path=customXml/itemProps40.xml><?xml version="1.0" encoding="utf-8"?>
<ds:datastoreItem xmlns:ds="http://schemas.openxmlformats.org/officeDocument/2006/customXml" ds:itemID="{2FFAB04D-A435-4DC5-9704-55628D8AF999}">
  <ds:schemaRefs/>
</ds:datastoreItem>
</file>

<file path=customXml/itemProps41.xml><?xml version="1.0" encoding="utf-8"?>
<ds:datastoreItem xmlns:ds="http://schemas.openxmlformats.org/officeDocument/2006/customXml" ds:itemID="{3EFBFB01-3F10-40D1-A2AB-06558ED1E9A9}">
  <ds:schemaRefs/>
</ds:datastoreItem>
</file>

<file path=customXml/itemProps42.xml><?xml version="1.0" encoding="utf-8"?>
<ds:datastoreItem xmlns:ds="http://schemas.openxmlformats.org/officeDocument/2006/customXml" ds:itemID="{A1CF1409-81E0-4396-BA63-BCD73BF2DFFA}">
  <ds:schemaRefs/>
</ds:datastoreItem>
</file>

<file path=customXml/itemProps43.xml><?xml version="1.0" encoding="utf-8"?>
<ds:datastoreItem xmlns:ds="http://schemas.openxmlformats.org/officeDocument/2006/customXml" ds:itemID="{886F8742-A9D0-49B8-B465-834CE924D5CB}">
  <ds:schemaRefs/>
</ds:datastoreItem>
</file>

<file path=customXml/itemProps44.xml><?xml version="1.0" encoding="utf-8"?>
<ds:datastoreItem xmlns:ds="http://schemas.openxmlformats.org/officeDocument/2006/customXml" ds:itemID="{9AAA75AF-28D4-4FC4-89FE-F36A5FE954C4}">
  <ds:schemaRefs/>
</ds:datastoreItem>
</file>

<file path=customXml/itemProps45.xml><?xml version="1.0" encoding="utf-8"?>
<ds:datastoreItem xmlns:ds="http://schemas.openxmlformats.org/officeDocument/2006/customXml" ds:itemID="{7FDA351F-8CF7-4227-9257-D939237EDBA5}">
  <ds:schemaRefs/>
</ds:datastoreItem>
</file>

<file path=customXml/itemProps46.xml><?xml version="1.0" encoding="utf-8"?>
<ds:datastoreItem xmlns:ds="http://schemas.openxmlformats.org/officeDocument/2006/customXml" ds:itemID="{ECDE48BC-A270-411C-B5DF-790947583743}">
  <ds:schemaRefs/>
</ds:datastoreItem>
</file>

<file path=customXml/itemProps47.xml><?xml version="1.0" encoding="utf-8"?>
<ds:datastoreItem xmlns:ds="http://schemas.openxmlformats.org/officeDocument/2006/customXml" ds:itemID="{6AE6866D-4341-43CB-A24B-34E89511B04B}">
  <ds:schemaRefs/>
</ds:datastoreItem>
</file>

<file path=customXml/itemProps48.xml><?xml version="1.0" encoding="utf-8"?>
<ds:datastoreItem xmlns:ds="http://schemas.openxmlformats.org/officeDocument/2006/customXml" ds:itemID="{4E054977-E2EB-4FD1-BEE7-4629714BD553}">
  <ds:schemaRefs/>
</ds:datastoreItem>
</file>

<file path=customXml/itemProps49.xml><?xml version="1.0" encoding="utf-8"?>
<ds:datastoreItem xmlns:ds="http://schemas.openxmlformats.org/officeDocument/2006/customXml" ds:itemID="{43A92F4A-0128-4EBC-930D-3AF973922BF0}">
  <ds:schemaRefs/>
</ds:datastoreItem>
</file>

<file path=customXml/itemProps50.xml><?xml version="1.0" encoding="utf-8"?>
<ds:datastoreItem xmlns:ds="http://schemas.openxmlformats.org/officeDocument/2006/customXml" ds:itemID="{8E6FE0A3-BD22-42B5-B8E0-BAE0A2EE3442}">
  <ds:schemaRefs/>
</ds:datastoreItem>
</file>

<file path=customXml/itemProps51.xml><?xml version="1.0" encoding="utf-8"?>
<ds:datastoreItem xmlns:ds="http://schemas.openxmlformats.org/officeDocument/2006/customXml" ds:itemID="{1A8B49BF-D8D8-4973-A7D8-C5A5B18ACBD7}">
  <ds:schemaRefs/>
</ds:datastoreItem>
</file>

<file path=customXml/itemProps52.xml><?xml version="1.0" encoding="utf-8"?>
<ds:datastoreItem xmlns:ds="http://schemas.openxmlformats.org/officeDocument/2006/customXml" ds:itemID="{8725254D-6E45-45EC-A964-D93B026BDF2E}">
  <ds:schemaRefs/>
</ds:datastoreItem>
</file>

<file path=customXml/itemProps53.xml><?xml version="1.0" encoding="utf-8"?>
<ds:datastoreItem xmlns:ds="http://schemas.openxmlformats.org/officeDocument/2006/customXml" ds:itemID="{D835AD89-364B-45C6-B74C-16014F594504}">
  <ds:schemaRefs/>
</ds:datastoreItem>
</file>

<file path=customXml/itemProps54.xml><?xml version="1.0" encoding="utf-8"?>
<ds:datastoreItem xmlns:ds="http://schemas.openxmlformats.org/officeDocument/2006/customXml" ds:itemID="{3B4A182E-8A72-4924-9620-6FB0D9337A80}">
  <ds:schemaRefs/>
</ds:datastoreItem>
</file>

<file path=customXml/itemProps55.xml><?xml version="1.0" encoding="utf-8"?>
<ds:datastoreItem xmlns:ds="http://schemas.openxmlformats.org/officeDocument/2006/customXml" ds:itemID="{EF012E85-1FB1-4A31-961A-8A30BAE56FEA}">
  <ds:schemaRefs/>
</ds:datastoreItem>
</file>

<file path=customXml/itemProps56.xml><?xml version="1.0" encoding="utf-8"?>
<ds:datastoreItem xmlns:ds="http://schemas.openxmlformats.org/officeDocument/2006/customXml" ds:itemID="{37CB8DC4-E8AE-47EC-ADDC-58FF7E568F54}">
  <ds:schemaRefs/>
</ds:datastoreItem>
</file>

<file path=customXml/itemProps57.xml><?xml version="1.0" encoding="utf-8"?>
<ds:datastoreItem xmlns:ds="http://schemas.openxmlformats.org/officeDocument/2006/customXml" ds:itemID="{C0158F02-5848-4CD9-8BB2-270FF8992B90}">
  <ds:schemaRefs/>
</ds:datastoreItem>
</file>

<file path=customXml/itemProps58.xml><?xml version="1.0" encoding="utf-8"?>
<ds:datastoreItem xmlns:ds="http://schemas.openxmlformats.org/officeDocument/2006/customXml" ds:itemID="{DEB57B67-C98B-4D71-A68C-4A804C3D2C82}">
  <ds:schemaRefs/>
</ds:datastoreItem>
</file>

<file path=customXml/itemProps59.xml><?xml version="1.0" encoding="utf-8"?>
<ds:datastoreItem xmlns:ds="http://schemas.openxmlformats.org/officeDocument/2006/customXml" ds:itemID="{CF82E525-5F0C-4308-9666-2991E26FEB63}">
  <ds:schemaRefs/>
</ds:datastoreItem>
</file>

<file path=customXml/itemProps60.xml><?xml version="1.0" encoding="utf-8"?>
<ds:datastoreItem xmlns:ds="http://schemas.openxmlformats.org/officeDocument/2006/customXml" ds:itemID="{D3C963F4-F0F1-4A90-BD1A-230FBE8A19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Accidentes</vt:lpstr>
      <vt:lpstr>Fatalidades</vt:lpstr>
      <vt:lpstr>Causas</vt:lpstr>
      <vt:lpstr>Tipos de Mina</vt:lpstr>
      <vt:lpstr>Graf_comp</vt:lpstr>
      <vt:lpstr>Graf_Causa</vt:lpstr>
      <vt:lpstr>Tendencias</vt:lpstr>
      <vt:lpstr>Mapas</vt:lpstr>
      <vt:lpstr>CAL_1</vt:lpstr>
      <vt:lpstr>AIR_FIR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valenzuela</dc:creator>
  <cp:lastModifiedBy>PATRICIO ABRAHAM VALENZUELA VILLABLANCA</cp:lastModifiedBy>
  <dcterms:created xsi:type="dcterms:W3CDTF">2015-06-05T18:17:20Z</dcterms:created>
  <dcterms:modified xsi:type="dcterms:W3CDTF">2026-05-28T02:47:47Z</dcterms:modified>
</cp:coreProperties>
</file>