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.png" ContentType="image/png"/>
  <Override PartName="/xl/media/image12.jpeg" ContentType="image/jpe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2"/>
    <sheet name="Rateio" sheetId="2" state="visible" r:id="rId3"/>
    <sheet name="Salarios" sheetId="3" state="visible" r:id="rId4"/>
    <sheet name="Vale Transporte" sheetId="4" state="visible" r:id="rId5"/>
  </sheets>
  <definedNames>
    <definedName function="false" hidden="false" localSheetId="1" name="_xlnm.Print_Area" vbProcedure="false">Rateio!$A$1:$H$59</definedName>
    <definedName function="false" hidden="false" localSheetId="0" name="_xlnm.Print_Area" vbProcedure="false">Resumo!$A$3:$H$50</definedName>
    <definedName function="false" hidden="false" localSheetId="2" name="_xlnm.Print_Area" vbProcedure="false">Salarios!$A$1:$L$31</definedName>
    <definedName function="false" hidden="true" localSheetId="2" name="_xlnm._FilterDatabase" vbProcedure="false">Salarios!$A$2:$AB$28</definedName>
    <definedName function="false" hidden="true" localSheetId="3" name="_xlnm._FilterDatabase" vbProcedure="false">'Vale Transporte'!$A$8:$G$30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Segoe UI"/>
            <family val="0"/>
            <charset val="1"/>
          </rPr>
          <t xml:space="preserve">Adicional de COVID
</t>
        </r>
      </text>
    </comment>
  </commentList>
</comments>
</file>

<file path=xl/sharedStrings.xml><?xml version="1.0" encoding="utf-8"?>
<sst xmlns="http://schemas.openxmlformats.org/spreadsheetml/2006/main" count="546" uniqueCount="306">
  <si>
    <t xml:space="preserve">ASSOCIAÇÃO DE MULHERES NOSSA SENHORA APARECIDA</t>
  </si>
  <si>
    <t xml:space="preserve">                    DESPESAS MENSAIS</t>
  </si>
  <si>
    <t xml:space="preserve">CONVÊNIO</t>
  </si>
  <si>
    <t xml:space="preserve">SMED</t>
  </si>
  <si>
    <t xml:space="preserve">SASE</t>
  </si>
  <si>
    <t xml:space="preserve">SAF</t>
  </si>
  <si>
    <t xml:space="preserve">Total</t>
  </si>
  <si>
    <t xml:space="preserve">Obs.</t>
  </si>
  <si>
    <t xml:space="preserve">Dados do Convênio</t>
  </si>
  <si>
    <t xml:space="preserve">Centro de Custo</t>
  </si>
  <si>
    <t xml:space="preserve">Termo colaboração</t>
  </si>
  <si>
    <t xml:space="preserve">084/2017</t>
  </si>
  <si>
    <t xml:space="preserve">083/2017</t>
  </si>
  <si>
    <t xml:space="preserve">Conta Corrente</t>
  </si>
  <si>
    <r>
      <rPr>
        <sz val="12"/>
        <rFont val="Arial"/>
        <family val="2"/>
        <charset val="1"/>
      </rPr>
      <t xml:space="preserve">0051-06.012630.</t>
    </r>
    <r>
      <rPr>
        <b val="true"/>
        <sz val="12"/>
        <color rgb="FFFF0000"/>
        <rFont val="Arial"/>
        <family val="2"/>
        <charset val="1"/>
      </rPr>
      <t xml:space="preserve">2-0</t>
    </r>
  </si>
  <si>
    <r>
      <rPr>
        <sz val="12"/>
        <rFont val="Arial"/>
        <family val="2"/>
        <charset val="1"/>
      </rPr>
      <t xml:space="preserve">0051-06.012630.</t>
    </r>
    <r>
      <rPr>
        <b val="true"/>
        <sz val="12"/>
        <color rgb="FFFF0000"/>
        <rFont val="Arial"/>
        <family val="2"/>
        <charset val="1"/>
      </rPr>
      <t xml:space="preserve">1-2</t>
    </r>
  </si>
  <si>
    <r>
      <rPr>
        <sz val="12"/>
        <rFont val="Arial"/>
        <family val="2"/>
        <charset val="1"/>
      </rPr>
      <t xml:space="preserve">0051-06.095169.</t>
    </r>
    <r>
      <rPr>
        <b val="true"/>
        <sz val="12"/>
        <color rgb="FFFF0000"/>
        <rFont val="Arial"/>
        <family val="2"/>
        <charset val="1"/>
      </rPr>
      <t xml:space="preserve">0-4</t>
    </r>
  </si>
  <si>
    <r>
      <rPr>
        <sz val="12"/>
        <rFont val="Arial"/>
        <family val="2"/>
        <charset val="1"/>
      </rPr>
      <t xml:space="preserve">0082-06.176606.</t>
    </r>
    <r>
      <rPr>
        <b val="true"/>
        <sz val="12"/>
        <color rgb="FFFF0000"/>
        <rFont val="Arial"/>
        <family val="2"/>
        <charset val="1"/>
      </rPr>
      <t xml:space="preserve">0-5</t>
    </r>
  </si>
  <si>
    <t xml:space="preserve">Conta Poupança</t>
  </si>
  <si>
    <r>
      <rPr>
        <sz val="12"/>
        <rFont val="Arial"/>
        <family val="2"/>
        <charset val="1"/>
      </rPr>
      <t xml:space="preserve">0051-41.012630.</t>
    </r>
    <r>
      <rPr>
        <b val="true"/>
        <sz val="12"/>
        <color rgb="FFFF0000"/>
        <rFont val="Arial"/>
        <family val="2"/>
        <charset val="1"/>
      </rPr>
      <t xml:space="preserve">1-0</t>
    </r>
  </si>
  <si>
    <r>
      <rPr>
        <sz val="12"/>
        <rFont val="Arial"/>
        <family val="2"/>
        <charset val="1"/>
      </rPr>
      <t xml:space="preserve">0082-41.187413.</t>
    </r>
    <r>
      <rPr>
        <b val="true"/>
        <sz val="12"/>
        <color rgb="FFFF0000"/>
        <rFont val="Arial"/>
        <family val="2"/>
        <charset val="1"/>
      </rPr>
      <t xml:space="preserve">0-5</t>
    </r>
  </si>
  <si>
    <r>
      <rPr>
        <sz val="12"/>
        <rFont val="Arial"/>
        <family val="2"/>
        <charset val="1"/>
      </rPr>
      <t xml:space="preserve">0051-41.095170.</t>
    </r>
    <r>
      <rPr>
        <b val="true"/>
        <sz val="12"/>
        <color rgb="FFFF0000"/>
        <rFont val="Arial"/>
        <family val="2"/>
        <charset val="1"/>
      </rPr>
      <t xml:space="preserve">0-3</t>
    </r>
  </si>
  <si>
    <t xml:space="preserve">Valor do Repasse</t>
  </si>
  <si>
    <t xml:space="preserve">Salários e Encargos</t>
  </si>
  <si>
    <t xml:space="preserve">Salários</t>
  </si>
  <si>
    <t xml:space="preserve">Férias</t>
  </si>
  <si>
    <t xml:space="preserve">INSS</t>
  </si>
  <si>
    <t xml:space="preserve">NÃO APAGAR</t>
  </si>
  <si>
    <t xml:space="preserve">FGTS</t>
  </si>
  <si>
    <t xml:space="preserve">PIS</t>
  </si>
  <si>
    <t xml:space="preserve">IRPF</t>
  </si>
  <si>
    <t xml:space="preserve">COFINS</t>
  </si>
  <si>
    <t xml:space="preserve">Rescisão</t>
  </si>
  <si>
    <t xml:space="preserve">FGTS rescisão</t>
  </si>
  <si>
    <t xml:space="preserve">13º salário</t>
  </si>
  <si>
    <t xml:space="preserve">INSS 13º salário</t>
  </si>
  <si>
    <t xml:space="preserve">VT</t>
  </si>
  <si>
    <t xml:space="preserve">Subtotal</t>
  </si>
  <si>
    <t xml:space="preserve">Serviços de terceiros</t>
  </si>
  <si>
    <t xml:space="preserve">CEEE</t>
  </si>
  <si>
    <t xml:space="preserve">Venc. 08</t>
  </si>
  <si>
    <t xml:space="preserve">Vivo</t>
  </si>
  <si>
    <t xml:space="preserve">Venc. 15</t>
  </si>
  <si>
    <t xml:space="preserve">DMAE</t>
  </si>
  <si>
    <t xml:space="preserve">Venc. 20</t>
  </si>
  <si>
    <t xml:space="preserve">Exames médicos</t>
  </si>
  <si>
    <t xml:space="preserve">Contadora (Realiza)</t>
  </si>
  <si>
    <t xml:space="preserve">Nutricionista</t>
  </si>
  <si>
    <t xml:space="preserve">X</t>
  </si>
  <si>
    <t xml:space="preserve">Andrea Beal</t>
  </si>
  <si>
    <t xml:space="preserve">Oficina Lúdica Música</t>
  </si>
  <si>
    <t xml:space="preserve">Reforma</t>
  </si>
  <si>
    <t xml:space="preserve">Outras Despesas</t>
  </si>
  <si>
    <t xml:space="preserve">Alimentação</t>
  </si>
  <si>
    <t xml:space="preserve">Material pedagógico</t>
  </si>
  <si>
    <t xml:space="preserve">Material permanente</t>
  </si>
  <si>
    <t xml:space="preserve">Material de limpeza</t>
  </si>
  <si>
    <t xml:space="preserve">Gás</t>
  </si>
  <si>
    <t xml:space="preserve">Esquadrias</t>
  </si>
  <si>
    <t xml:space="preserve">Materiais</t>
  </si>
  <si>
    <t xml:space="preserve">Vidro</t>
  </si>
  <si>
    <t xml:space="preserve">Poupança</t>
  </si>
  <si>
    <t xml:space="preserve">Outros Créditos</t>
  </si>
  <si>
    <t xml:space="preserve">Saldo Anterior</t>
  </si>
  <si>
    <t xml:space="preserve">Devolução </t>
  </si>
  <si>
    <t xml:space="preserve">Acerto</t>
  </si>
  <si>
    <t xml:space="preserve">Saldo Final</t>
  </si>
  <si>
    <t xml:space="preserve">Percentuais de despesas obrigatórias:</t>
  </si>
  <si>
    <t xml:space="preserve">1. Poupança:</t>
  </si>
  <si>
    <t xml:space="preserve">2. Material didático</t>
  </si>
  <si>
    <t xml:space="preserve">3. Energia Elétrica</t>
  </si>
  <si>
    <t xml:space="preserve">4. Telefone</t>
  </si>
  <si>
    <t xml:space="preserve">5. Água</t>
  </si>
  <si>
    <t xml:space="preserve">6. Contadora</t>
  </si>
  <si>
    <t xml:space="preserve">Diferenças de encargos sociais</t>
  </si>
  <si>
    <t xml:space="preserve">Legenda:</t>
  </si>
  <si>
    <t xml:space="preserve">Empresa</t>
  </si>
  <si>
    <t xml:space="preserve">Instalação</t>
  </si>
  <si>
    <t xml:space="preserve">Venc.</t>
  </si>
  <si>
    <t xml:space="preserve">Despesa não permitida pelo Convênio.</t>
  </si>
  <si>
    <t xml:space="preserve">4366323-1</t>
  </si>
  <si>
    <t xml:space="preserve">CNPJ</t>
  </si>
  <si>
    <t xml:space="preserve">Despesa obrigatória</t>
  </si>
  <si>
    <t xml:space="preserve">Despesa paga</t>
  </si>
  <si>
    <t xml:space="preserve">ENCARGOS</t>
  </si>
  <si>
    <t xml:space="preserve">% sobre salário base</t>
  </si>
  <si>
    <t xml:space="preserve">Transferência</t>
  </si>
  <si>
    <t xml:space="preserve">IRRF</t>
  </si>
  <si>
    <t xml:space="preserve">Salário bruto</t>
  </si>
  <si>
    <t xml:space="preserve">TOTAL</t>
  </si>
  <si>
    <t xml:space="preserve">PLANILHA DE RATEIO DE ENCARGOS E DE 
SERVIÇOS DE TERCEIROS</t>
  </si>
  <si>
    <t xml:space="preserve">Organização da Sociedade Civil:</t>
  </si>
  <si>
    <t xml:space="preserve">ASSOCIAÇÃO DE MULHERES NOSSA SENHORA APARECIDA </t>
  </si>
  <si>
    <t xml:space="preserve">CNPJ:</t>
  </si>
  <si>
    <t xml:space="preserve">02.820.379/0001-01</t>
  </si>
  <si>
    <t xml:space="preserve">Unidade de Atendimento:</t>
  </si>
  <si>
    <t xml:space="preserve">Escola de Educação Infantil Nossa Senhora Aparecida - 
Lomba do Pinheiro/Rincão</t>
  </si>
  <si>
    <t xml:space="preserve">Período de aplicação:</t>
  </si>
  <si>
    <t xml:space="preserve">Declaramos que o recolhimento dos encargos sociais e pagamentos parciais efetuados por esta Organização da Sociedade Civil tem por base de cálculo a folha de pagamento de todos os funcionários contratados, independente do Termo de Colaboração ou projeto ao qual está designado, conforme os valores da tabela abaixo.</t>
  </si>
  <si>
    <t xml:space="preserve">Nº Termo</t>
  </si>
  <si>
    <t xml:space="preserve">Convênio</t>
  </si>
  <si>
    <t xml:space="preserve">71086</t>
  </si>
  <si>
    <t xml:space="preserve">00084/2017</t>
  </si>
  <si>
    <t xml:space="preserve">SCFV</t>
  </si>
  <si>
    <t xml:space="preserve">00083/2017</t>
  </si>
  <si>
    <t xml:space="preserve">SERVIÇOS DE TERCEIROS</t>
  </si>
  <si>
    <t xml:space="preserve">Declaramos que as despesas relativas ao pagamento de Serviços de Terceiros (água, luz e telefone), pagas com recursos públicos, tem por base uma média de utilização por projeto, termo de colaboração, conforme os valores discriminados a seguir:</t>
  </si>
  <si>
    <t xml:space="preserve">Energia elétrica</t>
  </si>
  <si>
    <t xml:space="preserve">Telefone</t>
  </si>
  <si>
    <t xml:space="preserve">Água</t>
  </si>
  <si>
    <t xml:space="preserve">Porto Alegre,</t>
  </si>
  <si>
    <t xml:space="preserve">Dione Dill Fernandes</t>
  </si>
  <si>
    <t xml:space="preserve">Presidente</t>
  </si>
  <si>
    <t xml:space="preserve">CPF 087.931.150/91</t>
  </si>
  <si>
    <t xml:space="preserve">Nº Func.</t>
  </si>
  <si>
    <t xml:space="preserve">Funcionário</t>
  </si>
  <si>
    <t xml:space="preserve">e-mail</t>
  </si>
  <si>
    <t xml:space="preserve">R$</t>
  </si>
  <si>
    <t xml:space="preserve">13º 2ª Parcela</t>
  </si>
  <si>
    <t xml:space="preserve">Salário base</t>
  </si>
  <si>
    <t xml:space="preserve">Função</t>
  </si>
  <si>
    <t xml:space="preserve">Forma</t>
  </si>
  <si>
    <t xml:space="preserve">Banco</t>
  </si>
  <si>
    <t xml:space="preserve">Agência</t>
  </si>
  <si>
    <t xml:space="preserve">Conta</t>
  </si>
  <si>
    <t xml:space="preserve">CPF</t>
  </si>
  <si>
    <t xml:space="preserve">PIX</t>
  </si>
  <si>
    <t xml:space="preserve">Tipo</t>
  </si>
  <si>
    <t xml:space="preserve">Conta cadastrada</t>
  </si>
  <si>
    <t xml:space="preserve">Data de Admissão</t>
  </si>
  <si>
    <t xml:space="preserve">Data de nascimento</t>
  </si>
  <si>
    <t xml:space="preserve">Médico</t>
  </si>
  <si>
    <t xml:space="preserve">CRM</t>
  </si>
  <si>
    <t xml:space="preserve">083</t>
  </si>
  <si>
    <t xml:space="preserve">Aline Rose Adornes Flores</t>
  </si>
  <si>
    <t xml:space="preserve">patrickk0806@hotmail.com</t>
  </si>
  <si>
    <t xml:space="preserve">Assistente social</t>
  </si>
  <si>
    <t xml:space="preserve">BRR</t>
  </si>
  <si>
    <t xml:space="preserve">Banrisul</t>
  </si>
  <si>
    <t xml:space="preserve">041</t>
  </si>
  <si>
    <t xml:space="preserve">0030</t>
  </si>
  <si>
    <t xml:space="preserve">3507054508</t>
  </si>
  <si>
    <t xml:space="preserve">61564591034</t>
  </si>
  <si>
    <t xml:space="preserve">Corrente</t>
  </si>
  <si>
    <t xml:space="preserve">ok</t>
  </si>
  <si>
    <t xml:space="preserve">Ana Carolina Fernandes da Rocha</t>
  </si>
  <si>
    <t xml:space="preserve">patrick@spam4.me</t>
  </si>
  <si>
    <t xml:space="preserve">Coordenadora</t>
  </si>
  <si>
    <t xml:space="preserve">0075</t>
  </si>
  <si>
    <t xml:space="preserve">3509465408</t>
  </si>
  <si>
    <t xml:space="preserve">81739028015</t>
  </si>
  <si>
    <t xml:space="preserve">51996750251</t>
  </si>
  <si>
    <t xml:space="preserve">082</t>
  </si>
  <si>
    <t xml:space="preserve">Andréia Fernandes da Rocha</t>
  </si>
  <si>
    <t xml:space="preserve">patrickk0806@gmail.com</t>
  </si>
  <si>
    <t xml:space="preserve">Educador infantil</t>
  </si>
  <si>
    <t xml:space="preserve">0031</t>
  </si>
  <si>
    <t xml:space="preserve">3520599307</t>
  </si>
  <si>
    <t xml:space="preserve">95327738000</t>
  </si>
  <si>
    <t xml:space="preserve">51993751254</t>
  </si>
  <si>
    <t xml:space="preserve">004</t>
  </si>
  <si>
    <t xml:space="preserve">Coordenadora pedagógica</t>
  </si>
  <si>
    <t xml:space="preserve">TED</t>
  </si>
  <si>
    <t xml:space="preserve">CEF</t>
  </si>
  <si>
    <t xml:space="preserve">104</t>
  </si>
  <si>
    <t xml:space="preserve">0447</t>
  </si>
  <si>
    <t xml:space="preserve">300674</t>
  </si>
  <si>
    <t xml:space="preserve">52687660078</t>
  </si>
  <si>
    <t xml:space="preserve">122</t>
  </si>
  <si>
    <t xml:space="preserve">Bruna Rafaela Hilário Guimarães</t>
  </si>
  <si>
    <t xml:space="preserve">1151</t>
  </si>
  <si>
    <t xml:space="preserve">3500196803</t>
  </si>
  <si>
    <t xml:space="preserve">02158408014</t>
  </si>
  <si>
    <t xml:space="preserve">123</t>
  </si>
  <si>
    <t xml:space="preserve">Damaris dos Santos Severo da Silva</t>
  </si>
  <si>
    <t xml:space="preserve">0430</t>
  </si>
  <si>
    <t xml:space="preserve">1497103</t>
  </si>
  <si>
    <t xml:space="preserve">84898526004</t>
  </si>
  <si>
    <t xml:space="preserve">131</t>
  </si>
  <si>
    <t xml:space="preserve">Franciele Ferreira Bueno de Oliveira</t>
  </si>
  <si>
    <t xml:space="preserve">Aux. Desenvolvimento infantil</t>
  </si>
  <si>
    <t xml:space="preserve">0959</t>
  </si>
  <si>
    <t xml:space="preserve">97733</t>
  </si>
  <si>
    <t xml:space="preserve">84762047015</t>
  </si>
  <si>
    <t xml:space="preserve">120</t>
  </si>
  <si>
    <t xml:space="preserve">Helder Cardoso dos Santos</t>
  </si>
  <si>
    <t xml:space="preserve">Educador social</t>
  </si>
  <si>
    <t xml:space="preserve">Nu Pagamentos</t>
  </si>
  <si>
    <t xml:space="preserve">260</t>
  </si>
  <si>
    <t xml:space="preserve">0001</t>
  </si>
  <si>
    <t xml:space="preserve">751142054</t>
  </si>
  <si>
    <t xml:space="preserve">02472216009</t>
  </si>
  <si>
    <t xml:space="preserve">130</t>
  </si>
  <si>
    <t xml:space="preserve">Indra Erreira Couto</t>
  </si>
  <si>
    <t xml:space="preserve">Auxiliar administrativo</t>
  </si>
  <si>
    <t xml:space="preserve">1004</t>
  </si>
  <si>
    <t xml:space="preserve">3500983902</t>
  </si>
  <si>
    <t xml:space="preserve">87653745091</t>
  </si>
  <si>
    <t xml:space="preserve">Jocelaine Leite Oliveira</t>
  </si>
  <si>
    <t xml:space="preserve">Auxiliar de higienização</t>
  </si>
  <si>
    <t xml:space="preserve">0428</t>
  </si>
  <si>
    <t xml:space="preserve">000352654</t>
  </si>
  <si>
    <t xml:space="preserve">01327586010</t>
  </si>
  <si>
    <t xml:space="preserve">126</t>
  </si>
  <si>
    <t xml:space="preserve">Juliana Minuzzi Bergamaschi</t>
  </si>
  <si>
    <t xml:space="preserve">Psicóloga</t>
  </si>
  <si>
    <t xml:space="preserve">BB</t>
  </si>
  <si>
    <t xml:space="preserve">001</t>
  </si>
  <si>
    <t xml:space="preserve">4359</t>
  </si>
  <si>
    <t xml:space="preserve">204030</t>
  </si>
  <si>
    <t xml:space="preserve">01273308018</t>
  </si>
  <si>
    <t xml:space="preserve">133</t>
  </si>
  <si>
    <t xml:space="preserve">Leila Fernanda Nunes Machado de Souza</t>
  </si>
  <si>
    <t xml:space="preserve">0445</t>
  </si>
  <si>
    <t xml:space="preserve">000190413</t>
  </si>
  <si>
    <t xml:space="preserve">80478751087</t>
  </si>
  <si>
    <t xml:space="preserve">117</t>
  </si>
  <si>
    <t xml:space="preserve">Mara Lúcia Oliveira Rosa</t>
  </si>
  <si>
    <t xml:space="preserve">Bradesco</t>
  </si>
  <si>
    <t xml:space="preserve">237</t>
  </si>
  <si>
    <t xml:space="preserve">2182</t>
  </si>
  <si>
    <t xml:space="preserve">102547</t>
  </si>
  <si>
    <t xml:space="preserve">67682200049</t>
  </si>
  <si>
    <t xml:space="preserve">Narcisa Quadros</t>
  </si>
  <si>
    <t xml:space="preserve">00050764</t>
  </si>
  <si>
    <t xml:space="preserve">81771762004</t>
  </si>
  <si>
    <t xml:space="preserve">Priscila e Silva de Souza</t>
  </si>
  <si>
    <t xml:space="preserve">4613</t>
  </si>
  <si>
    <t xml:space="preserve">160253</t>
  </si>
  <si>
    <t xml:space="preserve">03380818011</t>
  </si>
  <si>
    <t xml:space="preserve">047</t>
  </si>
  <si>
    <t xml:space="preserve">Rejane Lourenço Araujo</t>
  </si>
  <si>
    <t xml:space="preserve">Cozinheira</t>
  </si>
  <si>
    <t xml:space="preserve">3567</t>
  </si>
  <si>
    <t xml:space="preserve">000245054</t>
  </si>
  <si>
    <t xml:space="preserve">00265850061</t>
  </si>
  <si>
    <t xml:space="preserve">121</t>
  </si>
  <si>
    <t xml:space="preserve">Renata Dahmer de Mello</t>
  </si>
  <si>
    <t xml:space="preserve">0436</t>
  </si>
  <si>
    <t xml:space="preserve">902074</t>
  </si>
  <si>
    <t xml:space="preserve">00177526041</t>
  </si>
  <si>
    <t xml:space="preserve">135</t>
  </si>
  <si>
    <t xml:space="preserve">Renita Fátima Filipini</t>
  </si>
  <si>
    <t xml:space="preserve">Auxiliar de cozinha</t>
  </si>
  <si>
    <t xml:space="preserve">0036</t>
  </si>
  <si>
    <t xml:space="preserve">3511684409</t>
  </si>
  <si>
    <t xml:space="preserve">093</t>
  </si>
  <si>
    <t xml:space="preserve">Silvana Beatriz Oliveira Ferreira</t>
  </si>
  <si>
    <t xml:space="preserve">0047</t>
  </si>
  <si>
    <t xml:space="preserve">3506205707</t>
  </si>
  <si>
    <t xml:space="preserve">80318479087</t>
  </si>
  <si>
    <t xml:space="preserve">128</t>
  </si>
  <si>
    <t xml:space="preserve">Silvia de Oliveira Prudente</t>
  </si>
  <si>
    <t xml:space="preserve">1587 </t>
  </si>
  <si>
    <t xml:space="preserve">37610</t>
  </si>
  <si>
    <t xml:space="preserve">81080786015</t>
  </si>
  <si>
    <t xml:space="preserve">RPCI</t>
  </si>
  <si>
    <t xml:space="preserve">Janaina Barbosa Stefani</t>
  </si>
  <si>
    <t xml:space="preserve">0016</t>
  </si>
  <si>
    <t xml:space="preserve">3985110609</t>
  </si>
  <si>
    <t xml:space="preserve">78630096004</t>
  </si>
  <si>
    <t xml:space="preserve">Nota fiscal</t>
  </si>
  <si>
    <t xml:space="preserve">Andrea Braga Beal</t>
  </si>
  <si>
    <t xml:space="preserve">SMED R$600,00 - SASE R$600,00</t>
  </si>
  <si>
    <t xml:space="preserve">Itaú</t>
  </si>
  <si>
    <t xml:space="preserve">341</t>
  </si>
  <si>
    <t xml:space="preserve">9393</t>
  </si>
  <si>
    <t xml:space="preserve">150041</t>
  </si>
  <si>
    <t xml:space="preserve">52809420149</t>
  </si>
  <si>
    <t xml:space="preserve">Maicon  Dornelles Vinha (Oficina Lúdica)</t>
  </si>
  <si>
    <t xml:space="preserve">SMED R$900,00 - SASE R$900,00</t>
  </si>
  <si>
    <t xml:space="preserve">Inter</t>
  </si>
  <si>
    <t xml:space="preserve">077</t>
  </si>
  <si>
    <t xml:space="preserve">30683815</t>
  </si>
  <si>
    <t xml:space="preserve">00408146028</t>
  </si>
  <si>
    <t xml:space="preserve">Realiza Serviços Contáveis e Assessoria Ltda</t>
  </si>
  <si>
    <t xml:space="preserve">SMED - SASE - SAF</t>
  </si>
  <si>
    <t xml:space="preserve">0607179404</t>
  </si>
  <si>
    <t xml:space="preserve">30162035000198</t>
  </si>
  <si>
    <t xml:space="preserve">Iolanda Aparecida Kern</t>
  </si>
  <si>
    <t xml:space="preserve">Cozinheira  A PAGAR - RESCISÃO COMPLEMENTAR</t>
  </si>
  <si>
    <t xml:space="preserve">Exame periódico (1 ano)</t>
  </si>
  <si>
    <t xml:space="preserve">Exame periódico (2 anos)</t>
  </si>
  <si>
    <t xml:space="preserve">&gt; 45 anos</t>
  </si>
  <si>
    <t xml:space="preserve">TE</t>
  </si>
  <si>
    <t xml:space="preserve">Valor Passagem</t>
  </si>
  <si>
    <t xml:space="preserve">TRI</t>
  </si>
  <si>
    <t xml:space="preserve">TEU 251</t>
  </si>
  <si>
    <t xml:space="preserve">TEU 801</t>
  </si>
  <si>
    <t xml:space="preserve">Taxa Boleto</t>
  </si>
  <si>
    <t xml:space="preserve">Nº de dias:</t>
  </si>
  <si>
    <t xml:space="preserve">Quant</t>
  </si>
  <si>
    <t xml:space="preserve">TEU</t>
  </si>
  <si>
    <t xml:space="preserve">Observação</t>
  </si>
  <si>
    <t xml:space="preserve">Celia Clair de Freitas Soares</t>
  </si>
  <si>
    <t xml:space="preserve">Damaris S S Silva</t>
  </si>
  <si>
    <t xml:space="preserve">Pediu para suspender a partir de julho (2)</t>
  </si>
  <si>
    <t xml:space="preserve">Não colocar - dispensa </t>
  </si>
  <si>
    <t xml:space="preserve">Sabrina Almeida Carbonell</t>
  </si>
  <si>
    <t xml:space="preserve">Taxa (1 passagem)</t>
  </si>
  <si>
    <t xml:space="preserve">Taxa adicional</t>
  </si>
  <si>
    <t xml:space="preserve">Sub-total</t>
  </si>
  <si>
    <t xml:space="preserve">Pediu para não colocar este mês (2)</t>
  </si>
  <si>
    <t xml:space="preserve">ATP</t>
  </si>
  <si>
    <t xml:space="preserve">Banrisul - Agência 0100 - Conta 0622576408</t>
  </si>
  <si>
    <t xml:space="preserve">VT Assistencial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</si>
</sst>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_(&quot;R$ &quot;* #,##0.00_);_(&quot;R$ &quot;* \(#,##0.00\);_(&quot;R$ &quot;* \-??_);_(@_)"/>
    <numFmt numFmtId="166" formatCode="0%"/>
    <numFmt numFmtId="167" formatCode="_(* #,##0.00_);_(* \(#,##0.00\);_(* \-??_);_(@_)"/>
    <numFmt numFmtId="168" formatCode="_-* #,##0.00_-;\-* #,##0.00_-;_-* \-??_-;_-@_-"/>
    <numFmt numFmtId="169" formatCode="#,##0.00;[RED]#,##0.00"/>
    <numFmt numFmtId="170" formatCode="mmmm/yy"/>
    <numFmt numFmtId="171" formatCode="#,##0.00"/>
    <numFmt numFmtId="172" formatCode="0.00"/>
    <numFmt numFmtId="173" formatCode="#,##0.0"/>
    <numFmt numFmtId="174" formatCode="_-&quot;R$ &quot;* #,##0.00_-;&quot;-R$ &quot;* #,##0.00_-;_-&quot;R$ &quot;* \-??_-;_-@_-"/>
    <numFmt numFmtId="175" formatCode="&quot;R$ &quot;#,##0.00;&quot;-R$ &quot;#,##0.00"/>
    <numFmt numFmtId="176" formatCode="d/m/yyyy"/>
    <numFmt numFmtId="177" formatCode="&quot;R$ &quot;#,##0.00;[RED]&quot;-R$ &quot;#,##0.00"/>
    <numFmt numFmtId="178" formatCode="mmmm/yyyy"/>
    <numFmt numFmtId="179" formatCode="@"/>
    <numFmt numFmtId="180" formatCode="&quot;R$ &quot;#,##0.00"/>
    <numFmt numFmtId="181" formatCode="General"/>
    <numFmt numFmtId="182" formatCode="0.00%"/>
    <numFmt numFmtId="183" formatCode="d/mmm"/>
    <numFmt numFmtId="184" formatCode="&quot;R$&quot;#,##0.00"/>
    <numFmt numFmtId="185" formatCode="[$R$-416]\ #,##0.00"/>
  </numFmts>
  <fonts count="3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4"/>
      <name val="Arial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6"/>
      <name val="Arial"/>
      <family val="2"/>
      <charset val="1"/>
    </font>
    <font>
      <sz val="10"/>
      <name val="Calibri"/>
      <family val="2"/>
      <charset val="1"/>
    </font>
    <font>
      <b val="true"/>
      <sz val="12"/>
      <name val="Arial"/>
      <family val="2"/>
      <charset val="1"/>
    </font>
    <font>
      <sz val="9"/>
      <color rgb="FF000000"/>
      <name val="Segoe UI"/>
      <family val="0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8"/>
      <name val="Arial"/>
      <family val="2"/>
      <charset val="1"/>
    </font>
    <font>
      <sz val="11"/>
      <color rgb="FF202124"/>
      <name val="Arial"/>
      <family val="2"/>
      <charset val="1"/>
    </font>
    <font>
      <sz val="11"/>
      <color rgb="FF202124"/>
      <name val="Arial"/>
      <family val="2"/>
    </font>
    <font>
      <sz val="12"/>
      <name val="Times New Roman"/>
      <family val="1"/>
    </font>
    <font>
      <sz val="10"/>
      <color rgb="FFFF0000"/>
      <name val="Arial"/>
      <family val="2"/>
      <charset val="1"/>
    </font>
    <font>
      <sz val="20"/>
      <name val="Arial"/>
      <family val="2"/>
      <charset val="1"/>
    </font>
    <font>
      <b val="true"/>
      <sz val="12"/>
      <color rgb="FF00B050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CD5B5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D4B3D"/>
        <bgColor rgb="FFFF8080"/>
      </patternFill>
    </fill>
    <fill>
      <patternFill patternType="solid">
        <fgColor rgb="FFA6A6A6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C00000"/>
        <bgColor rgb="FF9C0006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FCD5B5"/>
        <bgColor rgb="FFFFC7CE"/>
      </patternFill>
    </fill>
    <fill>
      <patternFill patternType="solid">
        <fgColor rgb="FFFFFFFF"/>
        <bgColor rgb="FFF2F2F2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thin"/>
      <right style="medium"/>
      <top style="hair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hair"/>
      <diagonal/>
    </border>
  </borders>
  <cellStyleXfs count="1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2" fillId="3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2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5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0" xfId="28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4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4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5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7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4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5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5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7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5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7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4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9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4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0" fillId="4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22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5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4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4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6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6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6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6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6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6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6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6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81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5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12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1" fontId="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6" fontId="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6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6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6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6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4" borderId="6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6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4" borderId="7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6" borderId="6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6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6" borderId="7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13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1" fontId="5" fillId="13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13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14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1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14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14" borderId="5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14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14" borderId="6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13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1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7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5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5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7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9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8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6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23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23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23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6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1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3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1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Moeda 10" xfId="21"/>
    <cellStyle name="Moeda 10 2" xfId="22"/>
    <cellStyle name="Moeda 11" xfId="23"/>
    <cellStyle name="Moeda 11 2" xfId="24"/>
    <cellStyle name="Moeda 12" xfId="25"/>
    <cellStyle name="Moeda 12 2" xfId="26"/>
    <cellStyle name="Moeda 13" xfId="27"/>
    <cellStyle name="Moeda 2" xfId="28"/>
    <cellStyle name="Moeda 3" xfId="29"/>
    <cellStyle name="Moeda 3 2" xfId="30"/>
    <cellStyle name="Moeda 4" xfId="31"/>
    <cellStyle name="Moeda 4 2" xfId="32"/>
    <cellStyle name="Moeda 5" xfId="33"/>
    <cellStyle name="Moeda 5 2" xfId="34"/>
    <cellStyle name="Moeda 6" xfId="35"/>
    <cellStyle name="Moeda 6 2" xfId="36"/>
    <cellStyle name="Moeda 7" xfId="37"/>
    <cellStyle name="Moeda 7 2" xfId="38"/>
    <cellStyle name="Moeda 8" xfId="39"/>
    <cellStyle name="Moeda 8 2" xfId="40"/>
    <cellStyle name="Moeda 9" xfId="41"/>
    <cellStyle name="Moeda 9 2" xfId="42"/>
    <cellStyle name="Normal 2" xfId="43"/>
    <cellStyle name="Normal 2 2" xfId="44"/>
    <cellStyle name="Normal 2 3" xfId="45"/>
    <cellStyle name="Normal 2 4" xfId="46"/>
    <cellStyle name="Normal 2 4 2" xfId="47"/>
    <cellStyle name="Normal 3" xfId="48"/>
    <cellStyle name="Normal 3 2" xfId="49"/>
    <cellStyle name="Normal 3 3" xfId="50"/>
    <cellStyle name="Normal 4" xfId="51"/>
    <cellStyle name="Normal 4 2" xfId="52"/>
    <cellStyle name="Normal 5" xfId="53"/>
    <cellStyle name="Normal 5 2" xfId="54"/>
    <cellStyle name="Normal 5 3" xfId="55"/>
    <cellStyle name="Normal 5 4" xfId="56"/>
    <cellStyle name="Normal 6" xfId="57"/>
    <cellStyle name="Normal 6 2" xfId="58"/>
    <cellStyle name="Normal 6 2 2" xfId="59"/>
    <cellStyle name="Normal 6 2 2 2" xfId="60"/>
    <cellStyle name="Normal 6 2 3" xfId="61"/>
    <cellStyle name="Normal 6 3" xfId="62"/>
    <cellStyle name="Normal 6 3 2" xfId="63"/>
    <cellStyle name="Normal 6 4" xfId="64"/>
    <cellStyle name="Normal 7" xfId="65"/>
    <cellStyle name="Normal 7 2" xfId="66"/>
    <cellStyle name="Porcentagem 2" xfId="67"/>
    <cellStyle name="Porcentagem 3" xfId="68"/>
    <cellStyle name="Porcentagem 3 2" xfId="69"/>
    <cellStyle name="Porcentagem 4" xfId="70"/>
    <cellStyle name="Porcentagem 4 2" xfId="71"/>
    <cellStyle name="Vírgula 2" xfId="72"/>
    <cellStyle name="Vírgula 2 2" xfId="73"/>
    <cellStyle name="Vírgula 2 2 2" xfId="74"/>
    <cellStyle name="Vírgula 2 2 2 2" xfId="75"/>
    <cellStyle name="Vírgula 2 2 2 2 2" xfId="76"/>
    <cellStyle name="Vírgula 2 2 2 3" xfId="77"/>
    <cellStyle name="Vírgula 2 3" xfId="78"/>
    <cellStyle name="Vírgula 2 3 2" xfId="79"/>
    <cellStyle name="Vírgula 2 3 2 2" xfId="80"/>
    <cellStyle name="Vírgula 2 3 3" xfId="81"/>
    <cellStyle name="Vírgula 3" xfId="82"/>
    <cellStyle name="Vírgula 3 2" xfId="83"/>
    <cellStyle name="Vírgula 3 2 2" xfId="84"/>
    <cellStyle name="Vírgula 3 2 2 2" xfId="85"/>
    <cellStyle name="Vírgula 3 2 2 2 2" xfId="86"/>
    <cellStyle name="Vírgula 3 2 2 3" xfId="87"/>
    <cellStyle name="Vírgula 3 3" xfId="88"/>
    <cellStyle name="Vírgula 3 3 2" xfId="89"/>
    <cellStyle name="Vírgula 3 3 2 2" xfId="90"/>
    <cellStyle name="Vírgula 3 3 3" xfId="91"/>
    <cellStyle name="Vírgula 4" xfId="92"/>
    <cellStyle name="Vírgula 4 2" xfId="93"/>
    <cellStyle name="Vírgula 4 2 2" xfId="94"/>
    <cellStyle name="Vírgula 4 2 2 2" xfId="95"/>
    <cellStyle name="Vírgula 4 2 2 2 2" xfId="96"/>
    <cellStyle name="Vírgula 4 2 2 3" xfId="97"/>
    <cellStyle name="Vírgula 4 3" xfId="98"/>
    <cellStyle name="Vírgula 4 3 2" xfId="99"/>
    <cellStyle name="Vírgula 4 3 2 2" xfId="100"/>
    <cellStyle name="Vírgula 4 3 2 2 2" xfId="101"/>
    <cellStyle name="Vírgula 4 3 2 3" xfId="102"/>
    <cellStyle name="Vírgula 4 4" xfId="103"/>
    <cellStyle name="Vírgula 4 4 2" xfId="104"/>
    <cellStyle name="Vírgula 4 4 2 2" xfId="105"/>
    <cellStyle name="Vírgula 4 4 3" xfId="106"/>
    <cellStyle name="Vírgula 5" xfId="107"/>
    <cellStyle name="Vírgula 5 2" xfId="108"/>
    <cellStyle name="Vírgula 5 2 2" xfId="109"/>
    <cellStyle name="Vírgula 5 2 2 2" xfId="110"/>
    <cellStyle name="Vírgula 5 2 2 2 2" xfId="111"/>
    <cellStyle name="Vírgula 5 2 2 3" xfId="112"/>
    <cellStyle name="Vírgula 5 3" xfId="113"/>
    <cellStyle name="Vírgula 5 3 2" xfId="114"/>
    <cellStyle name="Vírgula 5 3 2 2" xfId="115"/>
    <cellStyle name="Vírgula 5 3 3" xfId="116"/>
    <cellStyle name="Vírgula 6" xfId="117"/>
    <cellStyle name="Vírgula 6 2" xfId="118"/>
    <cellStyle name="Vírgula 6 2 2" xfId="119"/>
    <cellStyle name="Vírgula 6 2 2 2" xfId="120"/>
    <cellStyle name="Vírgula 6 2 3" xfId="121"/>
    <cellStyle name="Vírgula 7" xfId="122"/>
    <cellStyle name="Vírgula 7 2" xfId="123"/>
    <cellStyle name="Vírgula 7 2 2" xfId="124"/>
    <cellStyle name="Vírgula 7 2 2 2" xfId="125"/>
    <cellStyle name="Vírgula 7 2 3" xfId="126"/>
  </cellStyles>
  <dxfs count="16">
    <dxf>
      <font>
        <color rgb="00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CD5B5"/>
      <rgbColor rgb="FF3366FF"/>
      <rgbColor rgb="FF33CCCC"/>
      <rgbColor rgb="FF92D050"/>
      <rgbColor rgb="FFFFC000"/>
      <rgbColor rgb="FFFF9900"/>
      <rgbColor rgb="FFFD4B3D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825120</xdr:colOff>
      <xdr:row>2</xdr:row>
      <xdr:rowOff>9000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82512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53</xdr:row>
      <xdr:rowOff>57240</xdr:rowOff>
    </xdr:from>
    <xdr:to>
      <xdr:col>5</xdr:col>
      <xdr:colOff>466200</xdr:colOff>
      <xdr:row>55</xdr:row>
      <xdr:rowOff>142560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2693520" y="8556480"/>
          <a:ext cx="2383920" cy="44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atrickk0806@hotmail" TargetMode="External"/><Relationship Id="rId2" Type="http://schemas.openxmlformats.org/officeDocument/2006/relationships/hyperlink" Target="mailto:patrickk0806@gmail.com" TargetMode="External"/><Relationship Id="rId3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91"/>
  <sheetViews>
    <sheetView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F47" activeCellId="0" sqref="F47"/>
    </sheetView>
  </sheetViews>
  <sheetFormatPr defaultColWidth="9.19140625" defaultRowHeight="15.5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15.18"/>
    <col collapsed="false" customWidth="true" hidden="false" outlineLevel="0" max="3" min="3" style="1" width="28.99"/>
    <col collapsed="false" customWidth="true" hidden="false" outlineLevel="0" max="7" min="4" style="1" width="25.72"/>
    <col collapsed="false" customWidth="true" hidden="false" outlineLevel="0" max="9" min="8" style="1" width="23.54"/>
    <col collapsed="false" customWidth="true" hidden="false" outlineLevel="0" max="11" min="10" style="1" width="16.45"/>
    <col collapsed="false" customWidth="true" hidden="false" outlineLevel="0" max="15" min="12" style="1" width="19.72"/>
    <col collapsed="false" customWidth="false" hidden="false" outlineLevel="0" max="1024" min="16" style="1" width="9.18"/>
  </cols>
  <sheetData>
    <row r="2" customFormat="false" ht="16" hidden="false" customHeight="false" outlineLevel="0" collapsed="false"/>
    <row r="3" customFormat="false" ht="30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</row>
    <row r="4" customFormat="false" ht="22.5" hidden="false" customHeight="true" outlineLevel="0" collapsed="false">
      <c r="B4" s="4" t="s">
        <v>1</v>
      </c>
      <c r="C4" s="4"/>
      <c r="D4" s="4"/>
      <c r="E4" s="4"/>
      <c r="F4" s="4"/>
      <c r="G4" s="5" t="n">
        <v>44378</v>
      </c>
      <c r="H4" s="5"/>
    </row>
    <row r="5" customFormat="false" ht="18" hidden="false" customHeight="false" outlineLevel="0" collapsed="false">
      <c r="B5" s="6"/>
      <c r="C5" s="7" t="s">
        <v>2</v>
      </c>
      <c r="D5" s="8" t="s">
        <v>3</v>
      </c>
      <c r="E5" s="8" t="s">
        <v>4</v>
      </c>
      <c r="F5" s="8" t="s">
        <v>5</v>
      </c>
      <c r="G5" s="9" t="s">
        <v>6</v>
      </c>
      <c r="H5" s="10" t="s">
        <v>7</v>
      </c>
    </row>
    <row r="6" customFormat="false" ht="15.5" hidden="false" customHeight="true" outlineLevel="0" collapsed="false">
      <c r="B6" s="11" t="s">
        <v>8</v>
      </c>
      <c r="C6" s="12" t="s">
        <v>9</v>
      </c>
      <c r="D6" s="13" t="n">
        <v>6</v>
      </c>
      <c r="E6" s="13" t="n">
        <v>5</v>
      </c>
      <c r="F6" s="13" t="n">
        <v>9</v>
      </c>
      <c r="G6" s="14"/>
      <c r="H6" s="15"/>
    </row>
    <row r="7" customFormat="false" ht="15.5" hidden="false" customHeight="false" outlineLevel="0" collapsed="false">
      <c r="B7" s="11"/>
      <c r="C7" s="16" t="s">
        <v>10</v>
      </c>
      <c r="D7" s="17" t="n">
        <v>71086</v>
      </c>
      <c r="E7" s="17" t="s">
        <v>11</v>
      </c>
      <c r="F7" s="17" t="s">
        <v>12</v>
      </c>
      <c r="G7" s="18"/>
      <c r="H7" s="19"/>
    </row>
    <row r="8" customFormat="false" ht="18" hidden="false" customHeight="true" outlineLevel="0" collapsed="false">
      <c r="B8" s="11"/>
      <c r="C8" s="20" t="s">
        <v>13</v>
      </c>
      <c r="D8" s="21" t="s">
        <v>14</v>
      </c>
      <c r="E8" s="21" t="s">
        <v>15</v>
      </c>
      <c r="F8" s="21" t="s">
        <v>16</v>
      </c>
      <c r="G8" s="21" t="s">
        <v>17</v>
      </c>
      <c r="H8" s="22"/>
    </row>
    <row r="9" customFormat="false" ht="18" hidden="false" customHeight="true" outlineLevel="0" collapsed="false">
      <c r="B9" s="11"/>
      <c r="C9" s="20" t="s">
        <v>18</v>
      </c>
      <c r="D9" s="21" t="s">
        <v>19</v>
      </c>
      <c r="E9" s="21" t="s">
        <v>20</v>
      </c>
      <c r="F9" s="21" t="s">
        <v>21</v>
      </c>
      <c r="G9" s="23"/>
      <c r="H9" s="24"/>
      <c r="J9" s="25"/>
    </row>
    <row r="10" customFormat="false" ht="18" hidden="false" customHeight="true" outlineLevel="0" collapsed="false">
      <c r="A10" s="26"/>
      <c r="B10" s="11"/>
      <c r="C10" s="27" t="s">
        <v>22</v>
      </c>
      <c r="D10" s="28" t="n">
        <v>62016.96</v>
      </c>
      <c r="E10" s="28" t="n">
        <v>17475.92</v>
      </c>
      <c r="F10" s="28" t="n">
        <f aca="false">15070.38+527.46</f>
        <v>15597.84</v>
      </c>
      <c r="G10" s="29" t="n">
        <f aca="false">SUM(D10:F10)</f>
        <v>95090.72</v>
      </c>
      <c r="H10" s="30"/>
      <c r="I10" s="25"/>
      <c r="J10" s="31"/>
    </row>
    <row r="11" customFormat="false" ht="15.5" hidden="false" customHeight="true" outlineLevel="0" collapsed="false">
      <c r="B11" s="32" t="s">
        <v>23</v>
      </c>
      <c r="C11" s="33" t="s">
        <v>24</v>
      </c>
      <c r="D11" s="34" t="n">
        <f aca="false">+Salarios!F34</f>
        <v>27411.8</v>
      </c>
      <c r="E11" s="34" t="n">
        <f aca="false">+Salarios!F35</f>
        <v>6787.36</v>
      </c>
      <c r="F11" s="34" t="n">
        <f aca="false">+Salarios!F36</f>
        <v>6569.68</v>
      </c>
      <c r="G11" s="34" t="n">
        <f aca="false">SUM(D11:F11)</f>
        <v>40768.84</v>
      </c>
      <c r="H11" s="35"/>
    </row>
    <row r="12" customFormat="false" ht="15.5" hidden="false" customHeight="false" outlineLevel="0" collapsed="false">
      <c r="B12" s="32"/>
      <c r="C12" s="36" t="s">
        <v>25</v>
      </c>
      <c r="D12" s="37" t="n">
        <f aca="false">+Salarios!G34</f>
        <v>0</v>
      </c>
      <c r="E12" s="37" t="n">
        <f aca="false">+Salarios!G35</f>
        <v>0</v>
      </c>
      <c r="F12" s="37" t="n">
        <f aca="false">+Salarios!G36</f>
        <v>0</v>
      </c>
      <c r="G12" s="37" t="n">
        <f aca="false">SUM(D12:F12)</f>
        <v>0</v>
      </c>
      <c r="H12" s="35"/>
    </row>
    <row r="13" customFormat="false" ht="15.75" hidden="false" customHeight="true" outlineLevel="0" collapsed="false">
      <c r="B13" s="32"/>
      <c r="C13" s="38" t="s">
        <v>26</v>
      </c>
      <c r="D13" s="34" t="n">
        <f aca="false">+D74</f>
        <v>12992.11</v>
      </c>
      <c r="E13" s="34" t="n">
        <f aca="false">+D75</f>
        <v>3029.67</v>
      </c>
      <c r="F13" s="34" t="n">
        <f aca="false">+D76</f>
        <v>3615.17</v>
      </c>
      <c r="G13" s="34" t="n">
        <f aca="false">SUM(D13:F13)</f>
        <v>19636.95</v>
      </c>
      <c r="H13" s="35"/>
      <c r="I13" s="39" t="s">
        <v>27</v>
      </c>
      <c r="J13" s="40"/>
    </row>
    <row r="14" customFormat="false" ht="15.5" hidden="false" customHeight="false" outlineLevel="0" collapsed="false">
      <c r="B14" s="32"/>
      <c r="C14" s="38" t="s">
        <v>28</v>
      </c>
      <c r="D14" s="34" t="n">
        <f aca="false">+E74</f>
        <v>2771.71</v>
      </c>
      <c r="E14" s="34" t="n">
        <f aca="false">+E75</f>
        <v>615.99</v>
      </c>
      <c r="F14" s="34" t="n">
        <f aca="false">+E76</f>
        <v>754.82</v>
      </c>
      <c r="G14" s="34" t="n">
        <f aca="false">SUM(D14:F14)</f>
        <v>4142.52</v>
      </c>
      <c r="H14" s="35"/>
      <c r="I14" s="39"/>
      <c r="J14" s="41"/>
      <c r="L14" s="25"/>
      <c r="M14" s="25"/>
    </row>
    <row r="15" customFormat="false" ht="15.5" hidden="false" customHeight="false" outlineLevel="0" collapsed="false">
      <c r="B15" s="32"/>
      <c r="C15" s="38" t="s">
        <v>29</v>
      </c>
      <c r="D15" s="34" t="n">
        <f aca="false">+F74</f>
        <v>346.47</v>
      </c>
      <c r="E15" s="34" t="n">
        <f aca="false">+F75</f>
        <v>77</v>
      </c>
      <c r="F15" s="34" t="n">
        <f aca="false">+F76</f>
        <v>94.35</v>
      </c>
      <c r="G15" s="34" t="n">
        <f aca="false">SUM(D15:F15)</f>
        <v>517.82</v>
      </c>
      <c r="H15" s="35"/>
      <c r="I15" s="39"/>
      <c r="J15" s="42"/>
      <c r="L15" s="25"/>
    </row>
    <row r="16" customFormat="false" ht="15.5" hidden="false" customHeight="false" outlineLevel="0" collapsed="false">
      <c r="B16" s="32"/>
      <c r="C16" s="36" t="s">
        <v>30</v>
      </c>
      <c r="D16" s="34" t="n">
        <f aca="false">+G74</f>
        <v>866.78</v>
      </c>
      <c r="E16" s="34" t="n">
        <f aca="false">+G75</f>
        <v>48.72</v>
      </c>
      <c r="F16" s="34" t="n">
        <f aca="false">+G76</f>
        <v>354.72</v>
      </c>
      <c r="G16" s="34" t="n">
        <f aca="false">SUM(D16:F16)</f>
        <v>1270.22</v>
      </c>
      <c r="H16" s="35"/>
      <c r="I16" s="39"/>
      <c r="J16" s="43"/>
    </row>
    <row r="17" customFormat="false" ht="15.5" hidden="false" customHeight="false" outlineLevel="0" collapsed="false">
      <c r="B17" s="32"/>
      <c r="C17" s="36" t="s">
        <v>31</v>
      </c>
      <c r="D17" s="34" t="n">
        <f aca="false">+H74</f>
        <v>9.04</v>
      </c>
      <c r="E17" s="34" t="n">
        <f aca="false">+H75</f>
        <v>2.35</v>
      </c>
      <c r="F17" s="34" t="n">
        <f aca="false">+H76</f>
        <v>3.19</v>
      </c>
      <c r="G17" s="34" t="n">
        <f aca="false">SUM(D17:F17)</f>
        <v>14.58</v>
      </c>
      <c r="H17" s="35"/>
      <c r="I17" s="39"/>
      <c r="J17" s="43"/>
    </row>
    <row r="18" customFormat="false" ht="15.5" hidden="false" customHeight="false" outlineLevel="0" collapsed="false">
      <c r="B18" s="32"/>
      <c r="C18" s="36" t="s">
        <v>32</v>
      </c>
      <c r="D18" s="37" t="n">
        <f aca="false">+Salarios!H34</f>
        <v>0</v>
      </c>
      <c r="E18" s="37" t="n">
        <f aca="false">+Salarios!H35</f>
        <v>0</v>
      </c>
      <c r="F18" s="37" t="n">
        <f aca="false">+Salarios!H36</f>
        <v>9575.24</v>
      </c>
      <c r="G18" s="37" t="n">
        <f aca="false">SUM(D18:F18)</f>
        <v>9575.24</v>
      </c>
      <c r="H18" s="35"/>
      <c r="J18" s="44"/>
    </row>
    <row r="19" customFormat="false" ht="15.5" hidden="false" customHeight="false" outlineLevel="0" collapsed="false">
      <c r="B19" s="32"/>
      <c r="C19" s="36" t="s">
        <v>33</v>
      </c>
      <c r="D19" s="37"/>
      <c r="E19" s="37"/>
      <c r="F19" s="37"/>
      <c r="G19" s="37" t="n">
        <f aca="false">SUM(D19:F19)</f>
        <v>0</v>
      </c>
      <c r="H19" s="35"/>
      <c r="I19" s="25"/>
      <c r="J19" s="25"/>
      <c r="Q19" s="25"/>
    </row>
    <row r="20" customFormat="false" ht="15.5" hidden="false" customHeight="false" outlineLevel="0" collapsed="false">
      <c r="B20" s="32"/>
      <c r="C20" s="36"/>
      <c r="D20" s="37"/>
      <c r="E20" s="37"/>
      <c r="F20" s="37"/>
      <c r="G20" s="37" t="n">
        <f aca="false">SUM(D20:F20)</f>
        <v>0</v>
      </c>
      <c r="H20" s="35"/>
      <c r="I20" s="25"/>
      <c r="J20" s="25"/>
    </row>
    <row r="21" customFormat="false" ht="15.5" hidden="false" customHeight="false" outlineLevel="0" collapsed="false">
      <c r="B21" s="32"/>
      <c r="C21" s="36" t="s">
        <v>34</v>
      </c>
      <c r="D21" s="37"/>
      <c r="E21" s="37" t="n">
        <f aca="false">+Salarios!J35</f>
        <v>0</v>
      </c>
      <c r="F21" s="37" t="n">
        <f aca="false">+Salarios!J36</f>
        <v>0</v>
      </c>
      <c r="G21" s="37" t="n">
        <f aca="false">SUM(D21:F21)</f>
        <v>0</v>
      </c>
      <c r="H21" s="35"/>
      <c r="J21" s="25"/>
    </row>
    <row r="22" customFormat="false" ht="15.5" hidden="false" customHeight="false" outlineLevel="0" collapsed="false">
      <c r="B22" s="32"/>
      <c r="C22" s="36" t="s">
        <v>35</v>
      </c>
      <c r="D22" s="37"/>
      <c r="E22" s="37"/>
      <c r="F22" s="37"/>
      <c r="G22" s="37" t="n">
        <f aca="false">SUM(D22:F22)</f>
        <v>0</v>
      </c>
      <c r="H22" s="35"/>
      <c r="J22" s="45"/>
      <c r="K22" s="45"/>
      <c r="L22" s="25"/>
    </row>
    <row r="23" customFormat="false" ht="15.5" hidden="false" customHeight="false" outlineLevel="0" collapsed="false">
      <c r="B23" s="32"/>
      <c r="C23" s="36" t="s">
        <v>36</v>
      </c>
      <c r="D23" s="34" t="n">
        <f aca="false">+'Vale Transporte'!G20</f>
        <v>1622.15</v>
      </c>
      <c r="E23" s="34" t="n">
        <f aca="false">+'Vale Transporte'!E26+'Vale Transporte'!F26</f>
        <v>810.95</v>
      </c>
      <c r="F23" s="34" t="n">
        <f aca="false">+'Vale Transporte'!E37+'Vale Transporte'!F29+'Vale Transporte'!E29</f>
        <v>480</v>
      </c>
      <c r="G23" s="34" t="n">
        <f aca="false">SUM(D23:F23)</f>
        <v>2913.1</v>
      </c>
      <c r="H23" s="35"/>
      <c r="I23" s="44"/>
      <c r="J23" s="46"/>
      <c r="K23" s="44"/>
    </row>
    <row r="24" customFormat="false" ht="15.5" hidden="false" customHeight="false" outlineLevel="0" collapsed="false">
      <c r="B24" s="32"/>
      <c r="C24" s="47" t="s">
        <v>37</v>
      </c>
      <c r="D24" s="48" t="n">
        <f aca="false">SUM(D11:D23)</f>
        <v>46020.06</v>
      </c>
      <c r="E24" s="48" t="n">
        <f aca="false">SUM(E11:E23)</f>
        <v>11372.04</v>
      </c>
      <c r="F24" s="48" t="n">
        <f aca="false">SUM(F11:F23)</f>
        <v>21447.17</v>
      </c>
      <c r="G24" s="48" t="n">
        <f aca="false">SUM(G11:G23)</f>
        <v>78839.27</v>
      </c>
      <c r="H24" s="49"/>
    </row>
    <row r="25" customFormat="false" ht="15" hidden="false" customHeight="true" outlineLevel="0" collapsed="false">
      <c r="B25" s="50" t="s">
        <v>38</v>
      </c>
      <c r="C25" s="12" t="s">
        <v>39</v>
      </c>
      <c r="D25" s="51" t="n">
        <f aca="false">INT(+$I25*D56*100)/100+0.01</f>
        <v>199.58</v>
      </c>
      <c r="E25" s="51" t="n">
        <f aca="false">INT(+$I25*E56*100)/100</f>
        <v>149.68</v>
      </c>
      <c r="F25" s="51" t="n">
        <f aca="false">INT(+$I25*F56*100)/100</f>
        <v>149.68</v>
      </c>
      <c r="G25" s="52" t="n">
        <f aca="false">SUM(D25:F25)</f>
        <v>498.94</v>
      </c>
      <c r="H25" s="53" t="s">
        <v>40</v>
      </c>
      <c r="I25" s="54" t="n">
        <v>498.94</v>
      </c>
      <c r="J25" s="26"/>
      <c r="K25" s="55"/>
    </row>
    <row r="26" customFormat="false" ht="15.5" hidden="false" customHeight="false" outlineLevel="0" collapsed="false">
      <c r="B26" s="50"/>
      <c r="C26" s="16" t="s">
        <v>41</v>
      </c>
      <c r="D26" s="51" t="n">
        <f aca="false">INT(+$I26*D57*100)/100+0.02</f>
        <v>114.37</v>
      </c>
      <c r="E26" s="51" t="n">
        <f aca="false">INT(+$I26*E57*100)/100</f>
        <v>45.74</v>
      </c>
      <c r="F26" s="51" t="n">
        <f aca="false">INT(+$I26*F57*100)/100</f>
        <v>68.61</v>
      </c>
      <c r="G26" s="51" t="n">
        <f aca="false">SUM(D26:F26)</f>
        <v>228.72</v>
      </c>
      <c r="H26" s="56" t="s">
        <v>42</v>
      </c>
      <c r="I26" s="54" t="n">
        <v>228.7</v>
      </c>
      <c r="J26" s="46"/>
      <c r="K26" s="55"/>
    </row>
    <row r="27" customFormat="false" ht="15.5" hidden="false" customHeight="false" outlineLevel="0" collapsed="false">
      <c r="B27" s="50"/>
      <c r="C27" s="16" t="s">
        <v>43</v>
      </c>
      <c r="D27" s="51" t="n">
        <f aca="false">INT(+$I27*D58*100)/100</f>
        <v>106.32</v>
      </c>
      <c r="E27" s="51" t="n">
        <f aca="false">INT(+$I27*E58*100)/100</f>
        <v>53.16</v>
      </c>
      <c r="F27" s="51" t="n">
        <f aca="false">INT(+$I27*F58*100)/100</f>
        <v>53.16</v>
      </c>
      <c r="G27" s="51" t="n">
        <f aca="false">SUM(D27:F27)</f>
        <v>212.64</v>
      </c>
      <c r="H27" s="56" t="s">
        <v>44</v>
      </c>
      <c r="I27" s="54" t="n">
        <v>212.64</v>
      </c>
      <c r="J27" s="46"/>
      <c r="K27" s="55"/>
    </row>
    <row r="28" customFormat="false" ht="15.5" hidden="false" customHeight="false" outlineLevel="0" collapsed="false">
      <c r="B28" s="50"/>
      <c r="C28" s="16" t="s">
        <v>45</v>
      </c>
      <c r="D28" s="57"/>
      <c r="E28" s="57"/>
      <c r="F28" s="57"/>
      <c r="G28" s="57" t="n">
        <f aca="false">SUM(D28:F28)</f>
        <v>0</v>
      </c>
      <c r="H28" s="56"/>
      <c r="I28" s="46"/>
      <c r="J28" s="26"/>
      <c r="K28" s="55"/>
    </row>
    <row r="29" customFormat="false" ht="15.5" hidden="false" customHeight="false" outlineLevel="0" collapsed="false">
      <c r="B29" s="50"/>
      <c r="C29" s="20" t="s">
        <v>46</v>
      </c>
      <c r="D29" s="51" t="n">
        <v>940</v>
      </c>
      <c r="E29" s="51" t="n">
        <v>410</v>
      </c>
      <c r="F29" s="51" t="n">
        <v>300</v>
      </c>
      <c r="G29" s="51" t="n">
        <f aca="false">SUM(D29:F29)</f>
        <v>1650</v>
      </c>
      <c r="H29" s="56"/>
      <c r="I29" s="46"/>
      <c r="J29" s="26"/>
      <c r="K29" s="26"/>
      <c r="L29" s="26"/>
    </row>
    <row r="30" customFormat="false" ht="15" hidden="false" customHeight="true" outlineLevel="0" collapsed="false">
      <c r="B30" s="50"/>
      <c r="C30" s="20" t="s">
        <v>47</v>
      </c>
      <c r="D30" s="51" t="n">
        <v>930.05</v>
      </c>
      <c r="E30" s="57"/>
      <c r="F30" s="57" t="s">
        <v>48</v>
      </c>
      <c r="G30" s="51" t="n">
        <f aca="false">SUM(D30:F30)</f>
        <v>930.05</v>
      </c>
      <c r="H30" s="58"/>
      <c r="I30" s="46"/>
      <c r="J30" s="26"/>
      <c r="K30" s="26"/>
      <c r="L30" s="26"/>
    </row>
    <row r="31" customFormat="false" ht="15.5" hidden="false" customHeight="false" outlineLevel="0" collapsed="false">
      <c r="B31" s="50"/>
      <c r="C31" s="20" t="s">
        <v>49</v>
      </c>
      <c r="D31" s="51" t="n">
        <v>900</v>
      </c>
      <c r="E31" s="51" t="n">
        <v>900</v>
      </c>
      <c r="F31" s="57"/>
      <c r="G31" s="51" t="n">
        <f aca="false">SUM(D31:F31)</f>
        <v>1800</v>
      </c>
      <c r="H31" s="59"/>
    </row>
    <row r="32" customFormat="false" ht="15.5" hidden="false" customHeight="false" outlineLevel="0" collapsed="false">
      <c r="B32" s="50"/>
      <c r="C32" s="20" t="s">
        <v>50</v>
      </c>
      <c r="D32" s="51" t="n">
        <v>900</v>
      </c>
      <c r="E32" s="51" t="n">
        <v>900</v>
      </c>
      <c r="F32" s="57"/>
      <c r="G32" s="51" t="n">
        <f aca="false">SUM(D32:F32)</f>
        <v>1800</v>
      </c>
      <c r="H32" s="59"/>
      <c r="P32" s="25"/>
    </row>
    <row r="33" customFormat="false" ht="15.5" hidden="false" customHeight="false" outlineLevel="0" collapsed="false">
      <c r="B33" s="50"/>
      <c r="C33" s="60" t="s">
        <v>51</v>
      </c>
      <c r="D33" s="61" t="n">
        <v>3215</v>
      </c>
      <c r="E33" s="61"/>
      <c r="F33" s="61" t="n">
        <v>60</v>
      </c>
      <c r="G33" s="57" t="n">
        <f aca="false">SUM(D33:F33)</f>
        <v>3275</v>
      </c>
      <c r="H33" s="62"/>
      <c r="I33" s="63"/>
      <c r="J33" s="64"/>
      <c r="K33" s="64"/>
      <c r="L33" s="64"/>
      <c r="P33" s="25"/>
    </row>
    <row r="34" customFormat="false" ht="15.5" hidden="false" customHeight="false" outlineLevel="0" collapsed="false">
      <c r="B34" s="50"/>
      <c r="C34" s="65" t="s">
        <v>37</v>
      </c>
      <c r="D34" s="66" t="n">
        <f aca="false">SUM(D25:D33)</f>
        <v>7305.32</v>
      </c>
      <c r="E34" s="66" t="n">
        <f aca="false">SUM(E25:E33)</f>
        <v>2458.58</v>
      </c>
      <c r="F34" s="66" t="n">
        <f aca="false">SUM(F25:F33)</f>
        <v>631.45</v>
      </c>
      <c r="G34" s="66" t="n">
        <f aca="false">SUM(G25:G33)</f>
        <v>10395.35</v>
      </c>
      <c r="H34" s="67"/>
      <c r="J34" s="68"/>
      <c r="K34" s="69"/>
      <c r="L34" s="64"/>
    </row>
    <row r="35" customFormat="false" ht="15.5" hidden="false" customHeight="true" outlineLevel="0" collapsed="false">
      <c r="B35" s="32" t="s">
        <v>52</v>
      </c>
      <c r="C35" s="70" t="s">
        <v>53</v>
      </c>
      <c r="D35" s="51" t="n">
        <f aca="false">404.15+2095.43</f>
        <v>2499.58</v>
      </c>
      <c r="E35" s="71"/>
      <c r="F35" s="71"/>
      <c r="G35" s="51" t="n">
        <f aca="false">SUM(D35:F35)</f>
        <v>2499.58</v>
      </c>
      <c r="H35" s="72"/>
      <c r="J35" s="64"/>
      <c r="K35" s="64"/>
      <c r="L35" s="64"/>
    </row>
    <row r="36" customFormat="false" ht="15.5" hidden="false" customHeight="false" outlineLevel="0" collapsed="false">
      <c r="B36" s="32"/>
      <c r="C36" s="38" t="s">
        <v>54</v>
      </c>
      <c r="D36" s="51" t="n">
        <v>980</v>
      </c>
      <c r="E36" s="71"/>
      <c r="F36" s="51" t="n">
        <v>224.8</v>
      </c>
      <c r="G36" s="51" t="n">
        <f aca="false">SUM(D36:F36)</f>
        <v>1204.8</v>
      </c>
      <c r="H36" s="73"/>
      <c r="I36" s="26"/>
    </row>
    <row r="37" customFormat="false" ht="15.5" hidden="false" customHeight="false" outlineLevel="0" collapsed="false">
      <c r="B37" s="32"/>
      <c r="C37" s="38" t="s">
        <v>55</v>
      </c>
      <c r="D37" s="71"/>
      <c r="E37" s="71"/>
      <c r="F37" s="71"/>
      <c r="G37" s="71" t="n">
        <f aca="false">SUM(D37:F37)</f>
        <v>0</v>
      </c>
      <c r="H37" s="73"/>
      <c r="J37" s="25"/>
    </row>
    <row r="38" customFormat="false" ht="15.5" hidden="false" customHeight="false" outlineLevel="0" collapsed="false">
      <c r="B38" s="32"/>
      <c r="C38" s="38" t="s">
        <v>56</v>
      </c>
      <c r="D38" s="71"/>
      <c r="E38" s="71"/>
      <c r="F38" s="71"/>
      <c r="G38" s="71" t="n">
        <f aca="false">SUM(D38:F38)</f>
        <v>0</v>
      </c>
      <c r="H38" s="73"/>
    </row>
    <row r="39" customFormat="false" ht="15.5" hidden="false" customHeight="false" outlineLevel="0" collapsed="false">
      <c r="B39" s="32"/>
      <c r="C39" s="38" t="s">
        <v>57</v>
      </c>
      <c r="D39" s="71"/>
      <c r="E39" s="71"/>
      <c r="F39" s="71"/>
      <c r="G39" s="71" t="n">
        <f aca="false">SUM(D39:F39)</f>
        <v>0</v>
      </c>
      <c r="H39" s="73"/>
      <c r="J39" s="74"/>
    </row>
    <row r="40" customFormat="false" ht="15.5" hidden="false" customHeight="false" outlineLevel="0" collapsed="false">
      <c r="B40" s="32"/>
      <c r="C40" s="75" t="s">
        <v>58</v>
      </c>
      <c r="D40" s="71"/>
      <c r="E40" s="71"/>
      <c r="F40" s="71"/>
      <c r="G40" s="71" t="n">
        <f aca="false">SUM(D40:F40)</f>
        <v>0</v>
      </c>
      <c r="H40" s="73"/>
      <c r="I40" s="25"/>
      <c r="J40" s="25"/>
    </row>
    <row r="41" customFormat="false" ht="15.5" hidden="false" customHeight="false" outlineLevel="0" collapsed="false">
      <c r="B41" s="32"/>
      <c r="C41" s="75" t="s">
        <v>59</v>
      </c>
      <c r="D41" s="51" t="n">
        <f aca="false">169.8+402.95</f>
        <v>572.75</v>
      </c>
      <c r="E41" s="71"/>
      <c r="F41" s="71"/>
      <c r="G41" s="51" t="n">
        <f aca="false">SUM(D41:F41)</f>
        <v>572.75</v>
      </c>
      <c r="H41" s="73"/>
      <c r="J41" s="25"/>
    </row>
    <row r="42" customFormat="false" ht="15.5" hidden="false" customHeight="false" outlineLevel="0" collapsed="false">
      <c r="B42" s="32"/>
      <c r="C42" s="75" t="s">
        <v>60</v>
      </c>
      <c r="D42" s="51" t="n">
        <v>638.55</v>
      </c>
      <c r="E42" s="71"/>
      <c r="F42" s="71"/>
      <c r="G42" s="51" t="n">
        <f aca="false">SUM(D42:F42)</f>
        <v>638.55</v>
      </c>
      <c r="H42" s="73"/>
    </row>
    <row r="43" customFormat="false" ht="15.5" hidden="false" customHeight="false" outlineLevel="0" collapsed="false">
      <c r="B43" s="32"/>
      <c r="C43" s="75" t="s">
        <v>61</v>
      </c>
      <c r="D43" s="71"/>
      <c r="E43" s="71"/>
      <c r="F43" s="71"/>
      <c r="G43" s="76"/>
      <c r="H43" s="35"/>
      <c r="J43" s="25"/>
      <c r="K43" s="25"/>
    </row>
    <row r="44" customFormat="false" ht="15.5" hidden="false" customHeight="false" outlineLevel="0" collapsed="false">
      <c r="B44" s="32"/>
      <c r="C44" s="77" t="s">
        <v>37</v>
      </c>
      <c r="D44" s="48" t="n">
        <f aca="false">SUM(D35:D43)</f>
        <v>4690.88</v>
      </c>
      <c r="E44" s="48" t="n">
        <f aca="false">SUM(E35:E43)</f>
        <v>0</v>
      </c>
      <c r="F44" s="48" t="n">
        <f aca="false">SUM(F35:F43)</f>
        <v>224.8</v>
      </c>
      <c r="G44" s="48" t="n">
        <f aca="false">SUM(G35:G43)</f>
        <v>4915.68</v>
      </c>
      <c r="H44" s="78"/>
    </row>
    <row r="45" customFormat="false" ht="15.5" hidden="false" customHeight="true" outlineLevel="0" collapsed="false">
      <c r="B45" s="50" t="s">
        <v>62</v>
      </c>
      <c r="C45" s="79" t="s">
        <v>63</v>
      </c>
      <c r="D45" s="80" t="n">
        <v>26088.86</v>
      </c>
      <c r="E45" s="80" t="n">
        <v>4068.03</v>
      </c>
      <c r="F45" s="80" t="n">
        <v>2546.11</v>
      </c>
      <c r="G45" s="81" t="n">
        <f aca="false">SUM(D45:F45)</f>
        <v>32703</v>
      </c>
      <c r="H45" s="53"/>
    </row>
    <row r="46" customFormat="false" ht="15.5" hidden="false" customHeight="false" outlineLevel="0" collapsed="false">
      <c r="B46" s="50"/>
      <c r="C46" s="82" t="s">
        <v>64</v>
      </c>
      <c r="D46" s="83"/>
      <c r="E46" s="83"/>
      <c r="F46" s="83"/>
      <c r="G46" s="23" t="n">
        <f aca="false">SUM(D46:F46)</f>
        <v>0</v>
      </c>
      <c r="H46" s="58"/>
      <c r="J46" s="25"/>
      <c r="M46" s="84"/>
    </row>
    <row r="47" customFormat="false" ht="15.5" hidden="false" customHeight="false" outlineLevel="0" collapsed="false">
      <c r="B47" s="50"/>
      <c r="C47" s="82" t="s">
        <v>61</v>
      </c>
      <c r="D47" s="57"/>
      <c r="E47" s="83"/>
      <c r="F47" s="83" t="n">
        <v>4160</v>
      </c>
      <c r="G47" s="23"/>
      <c r="H47" s="58"/>
    </row>
    <row r="48" customFormat="false" ht="15.5" hidden="false" customHeight="false" outlineLevel="0" collapsed="false">
      <c r="B48" s="50"/>
      <c r="C48" s="82" t="s">
        <v>65</v>
      </c>
      <c r="D48" s="83"/>
      <c r="E48" s="83"/>
      <c r="F48" s="83"/>
      <c r="G48" s="23"/>
      <c r="H48" s="59"/>
      <c r="J48" s="25"/>
    </row>
    <row r="49" customFormat="false" ht="15.5" hidden="false" customHeight="false" outlineLevel="0" collapsed="false">
      <c r="B49" s="50"/>
      <c r="C49" s="82"/>
      <c r="D49" s="85"/>
      <c r="E49" s="85"/>
      <c r="F49" s="85"/>
      <c r="G49" s="86" t="n">
        <f aca="false">SUM(D49:F49)</f>
        <v>0</v>
      </c>
      <c r="H49" s="87"/>
      <c r="I49" s="25"/>
    </row>
    <row r="50" customFormat="false" ht="20.5" hidden="false" customHeight="false" outlineLevel="0" collapsed="false">
      <c r="B50" s="88"/>
      <c r="C50" s="89" t="s">
        <v>66</v>
      </c>
      <c r="D50" s="90" t="n">
        <f aca="false">+D10-D24-D34-D44+D45+D46+D47+D48+D49</f>
        <v>30089.56</v>
      </c>
      <c r="E50" s="90" t="n">
        <f aca="false">+E10-E24-E34-E44+E45+E46+E47+E48+E49</f>
        <v>7713.33</v>
      </c>
      <c r="F50" s="90" t="n">
        <f aca="false">+F10-F24-F34-F44+F45+F46+F47+F48+F49</f>
        <v>0.530000000003383</v>
      </c>
      <c r="G50" s="90" t="n">
        <f aca="false">SUM(D50:F50)</f>
        <v>37803.42</v>
      </c>
      <c r="H50" s="91"/>
      <c r="I50" s="25"/>
      <c r="J50" s="25"/>
      <c r="K50" s="25"/>
    </row>
    <row r="51" customFormat="false" ht="15.5" hidden="false" customHeight="false" outlineLevel="0" collapsed="false">
      <c r="C51" s="92"/>
      <c r="D51" s="93"/>
      <c r="E51" s="93"/>
      <c r="F51" s="93"/>
      <c r="G51" s="93"/>
      <c r="I51" s="25"/>
      <c r="J51" s="94"/>
      <c r="K51" s="25"/>
    </row>
    <row r="52" customFormat="false" ht="16" hidden="false" customHeight="false" outlineLevel="0" collapsed="false">
      <c r="D52" s="25"/>
      <c r="E52" s="25"/>
      <c r="F52" s="25"/>
      <c r="J52" s="44"/>
      <c r="K52" s="44"/>
    </row>
    <row r="53" customFormat="false" ht="31" hidden="false" customHeight="false" outlineLevel="0" collapsed="false">
      <c r="C53" s="95" t="s">
        <v>67</v>
      </c>
      <c r="D53" s="96" t="s">
        <v>3</v>
      </c>
      <c r="E53" s="96" t="s">
        <v>4</v>
      </c>
      <c r="F53" s="97" t="s">
        <v>5</v>
      </c>
      <c r="H53" s="98"/>
      <c r="J53" s="45"/>
      <c r="K53" s="99"/>
      <c r="L53" s="100"/>
      <c r="O53" s="25"/>
    </row>
    <row r="54" customFormat="false" ht="15.5" hidden="false" customHeight="false" outlineLevel="0" collapsed="false">
      <c r="C54" s="101" t="s">
        <v>68</v>
      </c>
      <c r="D54" s="102" t="n">
        <v>0.08</v>
      </c>
      <c r="E54" s="102" t="n">
        <v>0.08</v>
      </c>
      <c r="F54" s="103" t="n">
        <v>0.075</v>
      </c>
      <c r="H54" s="104"/>
      <c r="I54" s="104"/>
      <c r="J54" s="105"/>
      <c r="K54" s="44"/>
      <c r="L54" s="106"/>
      <c r="O54" s="25"/>
    </row>
    <row r="55" customFormat="false" ht="15.5" hidden="false" customHeight="false" outlineLevel="0" collapsed="false">
      <c r="A55" s="25"/>
      <c r="C55" s="107" t="s">
        <v>69</v>
      </c>
      <c r="D55" s="108" t="n">
        <v>0.02</v>
      </c>
      <c r="E55" s="108" t="n">
        <v>0.02</v>
      </c>
      <c r="F55" s="109" t="n">
        <v>0.02</v>
      </c>
      <c r="I55" s="110"/>
      <c r="J55" s="111"/>
      <c r="K55" s="112"/>
      <c r="L55" s="113"/>
    </row>
    <row r="56" customFormat="false" ht="15.5" hidden="false" customHeight="false" outlineLevel="0" collapsed="false">
      <c r="C56" s="114" t="s">
        <v>70</v>
      </c>
      <c r="D56" s="108" t="n">
        <v>0.4</v>
      </c>
      <c r="E56" s="108" t="n">
        <v>0.3</v>
      </c>
      <c r="F56" s="109" t="n">
        <v>0.3</v>
      </c>
      <c r="I56" s="110"/>
      <c r="J56" s="111"/>
      <c r="K56" s="112"/>
      <c r="L56" s="113"/>
      <c r="M56" s="115"/>
    </row>
    <row r="57" customFormat="false" ht="15.5" hidden="false" customHeight="false" outlineLevel="0" collapsed="false">
      <c r="C57" s="114" t="s">
        <v>71</v>
      </c>
      <c r="D57" s="108" t="n">
        <v>0.5</v>
      </c>
      <c r="E57" s="108" t="n">
        <v>0.2</v>
      </c>
      <c r="F57" s="109" t="n">
        <v>0.3</v>
      </c>
      <c r="H57" s="25"/>
      <c r="I57" s="110"/>
      <c r="J57" s="111"/>
      <c r="K57" s="112"/>
      <c r="L57" s="113"/>
      <c r="M57" s="115"/>
    </row>
    <row r="58" customFormat="false" ht="15.5" hidden="false" customHeight="false" outlineLevel="0" collapsed="false">
      <c r="C58" s="114" t="s">
        <v>72</v>
      </c>
      <c r="D58" s="108" t="n">
        <v>0.5</v>
      </c>
      <c r="E58" s="108" t="n">
        <v>0.25</v>
      </c>
      <c r="F58" s="109" t="n">
        <v>0.25</v>
      </c>
      <c r="J58" s="44"/>
      <c r="K58" s="116"/>
      <c r="L58" s="115"/>
      <c r="M58" s="115"/>
      <c r="N58" s="74"/>
    </row>
    <row r="59" customFormat="false" ht="16" hidden="false" customHeight="false" outlineLevel="0" collapsed="false">
      <c r="C59" s="117" t="s">
        <v>73</v>
      </c>
      <c r="D59" s="118" t="n">
        <v>0.5</v>
      </c>
      <c r="E59" s="118" t="n">
        <v>0.5</v>
      </c>
      <c r="F59" s="119" t="n">
        <v>0</v>
      </c>
      <c r="J59" s="44"/>
      <c r="K59" s="44"/>
      <c r="M59" s="25"/>
      <c r="N59" s="25"/>
    </row>
    <row r="60" customFormat="false" ht="16" hidden="false" customHeight="false" outlineLevel="0" collapsed="false">
      <c r="A60" s="26"/>
      <c r="J60" s="45"/>
      <c r="K60" s="44"/>
    </row>
    <row r="61" customFormat="false" ht="15.5" hidden="false" customHeight="true" outlineLevel="0" collapsed="false">
      <c r="A61" s="26"/>
      <c r="C61" s="120" t="s">
        <v>74</v>
      </c>
      <c r="D61" s="96" t="s">
        <v>3</v>
      </c>
      <c r="E61" s="96" t="s">
        <v>4</v>
      </c>
      <c r="F61" s="97" t="s">
        <v>5</v>
      </c>
    </row>
    <row r="62" customFormat="false" ht="16" hidden="false" customHeight="false" outlineLevel="0" collapsed="false">
      <c r="A62" s="26"/>
      <c r="C62" s="120"/>
      <c r="D62" s="121" t="n">
        <f aca="false">SUM($G$13:$G$15)+G17-SUM(D13:D17)</f>
        <v>7325.76</v>
      </c>
      <c r="E62" s="121" t="n">
        <f aca="false">SUM($G$13:$G$17)-SUM(E13:E17)</f>
        <v>21808.36</v>
      </c>
      <c r="F62" s="122" t="n">
        <f aca="false">SUM($G$13:$G$17)-SUM(F13:F17)</f>
        <v>20759.84</v>
      </c>
    </row>
    <row r="63" customFormat="false" ht="15.5" hidden="false" customHeight="false" outlineLevel="0" collapsed="false">
      <c r="A63" s="26"/>
      <c r="C63" s="100"/>
      <c r="D63" s="123"/>
      <c r="E63" s="123"/>
      <c r="F63" s="123"/>
    </row>
    <row r="64" customFormat="false" ht="15.5" hidden="false" customHeight="false" outlineLevel="0" collapsed="false">
      <c r="C64" s="1" t="s">
        <v>75</v>
      </c>
      <c r="F64" s="124" t="s">
        <v>76</v>
      </c>
      <c r="G64" s="124" t="s">
        <v>77</v>
      </c>
      <c r="H64" s="125" t="s">
        <v>78</v>
      </c>
    </row>
    <row r="65" customFormat="false" ht="15.5" hidden="false" customHeight="false" outlineLevel="0" collapsed="false">
      <c r="C65" s="126" t="s">
        <v>48</v>
      </c>
      <c r="D65" s="1" t="s">
        <v>79</v>
      </c>
      <c r="F65" s="14" t="s">
        <v>39</v>
      </c>
      <c r="G65" s="14" t="s">
        <v>80</v>
      </c>
      <c r="H65" s="127" t="n">
        <v>8</v>
      </c>
    </row>
    <row r="66" customFormat="false" ht="15.5" hidden="false" customHeight="false" outlineLevel="0" collapsed="false">
      <c r="F66" s="128" t="s">
        <v>41</v>
      </c>
      <c r="G66" s="128" t="s">
        <v>81</v>
      </c>
      <c r="H66" s="129" t="n">
        <v>9</v>
      </c>
    </row>
    <row r="67" customFormat="false" ht="15.5" hidden="false" customHeight="false" outlineLevel="0" collapsed="false">
      <c r="C67" s="130"/>
      <c r="D67" s="1" t="s">
        <v>82</v>
      </c>
      <c r="F67" s="131" t="s">
        <v>43</v>
      </c>
      <c r="G67" s="131" t="n">
        <v>2847698</v>
      </c>
      <c r="H67" s="132" t="n">
        <v>20</v>
      </c>
    </row>
    <row r="69" customFormat="false" ht="15.5" hidden="false" customHeight="false" outlineLevel="0" collapsed="false">
      <c r="C69" s="133"/>
      <c r="D69" s="1" t="s">
        <v>83</v>
      </c>
    </row>
    <row r="72" customFormat="false" ht="15.5" hidden="false" customHeight="false" outlineLevel="0" collapsed="false">
      <c r="C72" s="134" t="s">
        <v>84</v>
      </c>
      <c r="D72" s="134"/>
      <c r="E72" s="134"/>
      <c r="F72" s="134"/>
      <c r="G72" s="134"/>
      <c r="H72" s="134"/>
      <c r="I72" s="134"/>
      <c r="K72" s="135" t="s">
        <v>85</v>
      </c>
      <c r="L72" s="135"/>
      <c r="M72" s="135"/>
      <c r="N72" s="135"/>
      <c r="O72" s="135"/>
      <c r="P72" s="135"/>
    </row>
    <row r="73" customFormat="false" ht="15.5" hidden="false" customHeight="false" outlineLevel="0" collapsed="false">
      <c r="C73" s="136" t="s">
        <v>86</v>
      </c>
      <c r="D73" s="137" t="s">
        <v>26</v>
      </c>
      <c r="E73" s="137" t="s">
        <v>28</v>
      </c>
      <c r="F73" s="137" t="s">
        <v>29</v>
      </c>
      <c r="G73" s="137" t="s">
        <v>87</v>
      </c>
      <c r="H73" s="137" t="s">
        <v>31</v>
      </c>
      <c r="I73" s="135" t="s">
        <v>6</v>
      </c>
      <c r="J73" s="106"/>
      <c r="K73" s="138" t="s">
        <v>88</v>
      </c>
      <c r="L73" s="139" t="s">
        <v>89</v>
      </c>
      <c r="M73" s="139" t="s">
        <v>26</v>
      </c>
      <c r="N73" s="139" t="s">
        <v>28</v>
      </c>
      <c r="O73" s="139" t="s">
        <v>29</v>
      </c>
      <c r="P73" s="140" t="s">
        <v>87</v>
      </c>
    </row>
    <row r="74" customFormat="false" ht="15.5" hidden="false" customHeight="false" outlineLevel="0" collapsed="false">
      <c r="C74" s="141" t="s">
        <v>3</v>
      </c>
      <c r="D74" s="142" t="n">
        <v>12992.11</v>
      </c>
      <c r="E74" s="142" t="n">
        <v>2771.71</v>
      </c>
      <c r="F74" s="143" t="n">
        <v>346.47</v>
      </c>
      <c r="G74" s="142" t="n">
        <v>866.78</v>
      </c>
      <c r="H74" s="142" t="n">
        <v>9.04</v>
      </c>
      <c r="I74" s="144" t="n">
        <f aca="false">SUM(D74:H74)</f>
        <v>16986.11</v>
      </c>
      <c r="J74" s="63"/>
      <c r="K74" s="145" t="n">
        <f aca="false">+Salarios!L34</f>
        <v>28849.22</v>
      </c>
      <c r="L74" s="146" t="n">
        <f aca="false">+$I74*100/$K74</f>
        <v>58.8789228963556</v>
      </c>
      <c r="M74" s="146" t="n">
        <f aca="false">+D74*100/$K74</f>
        <v>45.0345277965921</v>
      </c>
      <c r="N74" s="146" t="n">
        <f aca="false">+E74*100/$K74</f>
        <v>9.60757344565988</v>
      </c>
      <c r="O74" s="146" t="n">
        <f aca="false">+F74*100/$K74</f>
        <v>1.20096834507137</v>
      </c>
      <c r="P74" s="146" t="n">
        <f aca="false">+G74*100/$K74</f>
        <v>3.00451797310291</v>
      </c>
    </row>
    <row r="75" customFormat="false" ht="15.5" hidden="false" customHeight="false" outlineLevel="0" collapsed="false">
      <c r="C75" s="147" t="s">
        <v>4</v>
      </c>
      <c r="D75" s="148" t="n">
        <v>3029.67</v>
      </c>
      <c r="E75" s="148" t="n">
        <v>615.99</v>
      </c>
      <c r="F75" s="148" t="n">
        <v>77</v>
      </c>
      <c r="G75" s="148" t="n">
        <v>48.72</v>
      </c>
      <c r="H75" s="148" t="n">
        <v>2.35</v>
      </c>
      <c r="I75" s="149" t="n">
        <f aca="false">SUM(D75:H75)</f>
        <v>3773.73</v>
      </c>
      <c r="J75" s="63"/>
      <c r="K75" s="150" t="n">
        <f aca="false">+Salarios!L35</f>
        <v>7480.13</v>
      </c>
      <c r="L75" s="151" t="n">
        <f aca="false">+$I75*100/$K75</f>
        <v>50.4500590230384</v>
      </c>
      <c r="M75" s="152" t="n">
        <f aca="false">+D75*100/$K75</f>
        <v>40.502905698163</v>
      </c>
      <c r="N75" s="152" t="n">
        <f aca="false">+E75*100/$K75</f>
        <v>8.23501730584896</v>
      </c>
      <c r="O75" s="152" t="n">
        <f aca="false">+F75*100/$K75</f>
        <v>1.02939387417064</v>
      </c>
      <c r="P75" s="153" t="n">
        <f aca="false">+G75*100/$K75</f>
        <v>0.651325578566148</v>
      </c>
    </row>
    <row r="76" customFormat="false" ht="15.5" hidden="false" customHeight="false" outlineLevel="0" collapsed="false">
      <c r="C76" s="147" t="s">
        <v>5</v>
      </c>
      <c r="D76" s="154" t="n">
        <v>3615.17</v>
      </c>
      <c r="E76" s="154" t="n">
        <v>754.82</v>
      </c>
      <c r="F76" s="148" t="n">
        <v>94.35</v>
      </c>
      <c r="G76" s="148" t="n">
        <v>354.72</v>
      </c>
      <c r="H76" s="148" t="n">
        <v>3.19</v>
      </c>
      <c r="I76" s="149" t="n">
        <f aca="false">SUM(D76:H76)</f>
        <v>4822.25</v>
      </c>
      <c r="J76" s="63"/>
      <c r="K76" s="150" t="n">
        <f aca="false">+Salarios!L36</f>
        <v>9033.78</v>
      </c>
      <c r="L76" s="151" t="n">
        <f aca="false">+$I76*100/$K76</f>
        <v>53.3802018645573</v>
      </c>
      <c r="M76" s="152" t="n">
        <f aca="false">+D76*100/$K76</f>
        <v>40.0183533360343</v>
      </c>
      <c r="N76" s="152" t="n">
        <f aca="false">+E76*100/$K76</f>
        <v>8.35552780785009</v>
      </c>
      <c r="O76" s="152" t="n">
        <f aca="false">+F76*100/$K76</f>
        <v>1.04441330207289</v>
      </c>
      <c r="P76" s="153" t="n">
        <f aca="false">+G76*100/$K76</f>
        <v>3.92659551151345</v>
      </c>
    </row>
    <row r="77" customFormat="false" ht="15.5" hidden="false" customHeight="false" outlineLevel="0" collapsed="false">
      <c r="C77" s="155"/>
      <c r="D77" s="156"/>
      <c r="E77" s="157"/>
      <c r="F77" s="157"/>
      <c r="G77" s="157"/>
      <c r="H77" s="158"/>
      <c r="I77" s="159"/>
      <c r="J77" s="63"/>
      <c r="K77" s="160"/>
      <c r="L77" s="161"/>
      <c r="M77" s="162"/>
      <c r="N77" s="162"/>
      <c r="O77" s="162"/>
      <c r="P77" s="163"/>
    </row>
    <row r="78" customFormat="false" ht="15.5" hidden="false" customHeight="false" outlineLevel="0" collapsed="false">
      <c r="C78" s="136" t="s">
        <v>89</v>
      </c>
      <c r="D78" s="164" t="n">
        <f aca="false">SUM(D74:D76)</f>
        <v>19636.95</v>
      </c>
      <c r="E78" s="164" t="n">
        <f aca="false">SUM(E74:E76)</f>
        <v>4142.52</v>
      </c>
      <c r="F78" s="164" t="n">
        <f aca="false">SUM(F74:F76)</f>
        <v>517.82</v>
      </c>
      <c r="G78" s="164" t="n">
        <f aca="false">SUM(G74:G76)</f>
        <v>1270.22</v>
      </c>
      <c r="H78" s="165" t="n">
        <f aca="false">SUM(H74:H76)</f>
        <v>14.58</v>
      </c>
      <c r="I78" s="166" t="n">
        <f aca="false">SUM(D78:H78)</f>
        <v>25582.09</v>
      </c>
      <c r="J78" s="167"/>
      <c r="K78" s="168" t="n">
        <f aca="false">SUM(K74:K77)</f>
        <v>45363.13</v>
      </c>
      <c r="L78" s="169" t="n">
        <f aca="false">+$I78*100/$K78</f>
        <v>56.3940142578345</v>
      </c>
      <c r="M78" s="169" t="n">
        <f aca="false">+D78*100/$K78</f>
        <v>43.2883489300672</v>
      </c>
      <c r="N78" s="169" t="n">
        <f aca="false">+E78*100/$K78</f>
        <v>9.13190954856951</v>
      </c>
      <c r="O78" s="169" t="n">
        <f aca="false">+F78*100/$K78</f>
        <v>1.14149971573831</v>
      </c>
      <c r="P78" s="170" t="n">
        <f aca="false">+G78*100/$K78</f>
        <v>2.80011542413409</v>
      </c>
    </row>
    <row r="83" customFormat="false" ht="15.5" hidden="false" customHeight="false" outlineLevel="0" collapsed="false">
      <c r="D83" s="2"/>
      <c r="J83" s="171"/>
    </row>
    <row r="84" customFormat="false" ht="15.5" hidden="false" customHeight="false" outlineLevel="0" collapsed="false">
      <c r="F84" s="171"/>
      <c r="J84" s="171"/>
    </row>
    <row r="85" customFormat="false" ht="15.5" hidden="false" customHeight="false" outlineLevel="0" collapsed="false">
      <c r="F85" s="171"/>
      <c r="J85" s="171"/>
    </row>
    <row r="86" customFormat="false" ht="15.5" hidden="false" customHeight="false" outlineLevel="0" collapsed="false">
      <c r="F86" s="171"/>
    </row>
    <row r="89" customFormat="false" ht="15.5" hidden="false" customHeight="false" outlineLevel="0" collapsed="false">
      <c r="E89" s="171"/>
    </row>
    <row r="90" customFormat="false" ht="15.5" hidden="false" customHeight="false" outlineLevel="0" collapsed="false">
      <c r="E90" s="171"/>
    </row>
    <row r="91" customFormat="false" ht="15.5" hidden="false" customHeight="false" outlineLevel="0" collapsed="false">
      <c r="E91" s="171"/>
    </row>
  </sheetData>
  <mergeCells count="12">
    <mergeCell ref="B3:H3"/>
    <mergeCell ref="B4:F4"/>
    <mergeCell ref="G4:H4"/>
    <mergeCell ref="B6:B10"/>
    <mergeCell ref="B11:B24"/>
    <mergeCell ref="I13:I17"/>
    <mergeCell ref="B25:B34"/>
    <mergeCell ref="B35:B44"/>
    <mergeCell ref="B45:B49"/>
    <mergeCell ref="C61:C62"/>
    <mergeCell ref="C72:I72"/>
    <mergeCell ref="K72:P72"/>
  </mergeCells>
  <conditionalFormatting sqref="F30">
    <cfRule type="containsText" priority="2" operator="containsText" aboveAverage="0" equalAverage="0" bottom="0" percent="0" rank="0" text="X" dxfId="0">
      <formula>NOT(ISERROR(SEARCH("X",F30)))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8" scale="9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50" man="true" max="16383" min="0"/>
    <brk id="51" man="true" max="16383" min="0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59"/>
  <sheetViews>
    <sheetView showFormulas="false" showGridLines="true" showRowColHeaders="true" showZeros="true" rightToLeft="false" tabSelected="false" showOutlineSymbols="true" defaultGridColor="true" view="normal" topLeftCell="A14" colorId="64" zoomScale="115" zoomScaleNormal="115" zoomScalePageLayoutView="100" workbookViewId="0">
      <selection pane="topLeft" activeCell="D32" activeCellId="0" sqref="D32"/>
    </sheetView>
  </sheetViews>
  <sheetFormatPr defaultColWidth="9.19140625" defaultRowHeight="12.5" zeroHeight="false" outlineLevelRow="0" outlineLevelCol="0"/>
  <cols>
    <col collapsed="false" customWidth="true" hidden="false" outlineLevel="0" max="3" min="1" style="172" width="12.72"/>
    <col collapsed="false" customWidth="true" hidden="false" outlineLevel="0" max="4" min="4" style="172" width="14.45"/>
    <col collapsed="false" customWidth="true" hidden="false" outlineLevel="0" max="8" min="5" style="172" width="12.72"/>
    <col collapsed="false" customWidth="false" hidden="false" outlineLevel="0" max="1024" min="9" style="172" width="9.18"/>
  </cols>
  <sheetData>
    <row r="1" customFormat="false" ht="18" hidden="false" customHeight="true" outlineLevel="0" collapsed="false">
      <c r="A1" s="173" t="s">
        <v>90</v>
      </c>
      <c r="B1" s="173"/>
      <c r="C1" s="173"/>
      <c r="D1" s="173"/>
      <c r="E1" s="173"/>
      <c r="F1" s="173"/>
      <c r="G1" s="173"/>
      <c r="H1" s="173"/>
    </row>
    <row r="2" customFormat="false" ht="18" hidden="false" customHeight="true" outlineLevel="0" collapsed="false">
      <c r="A2" s="173"/>
      <c r="B2" s="173"/>
      <c r="C2" s="173"/>
      <c r="D2" s="173"/>
      <c r="E2" s="173"/>
      <c r="F2" s="173"/>
      <c r="G2" s="173"/>
      <c r="H2" s="173"/>
    </row>
    <row r="3" customFormat="false" ht="12.5" hidden="false" customHeight="false" outlineLevel="0" collapsed="false">
      <c r="A3" s="174"/>
      <c r="B3" s="174"/>
      <c r="C3" s="174"/>
      <c r="D3" s="174"/>
      <c r="E3" s="174"/>
      <c r="F3" s="174"/>
      <c r="G3" s="174"/>
      <c r="H3" s="174"/>
    </row>
    <row r="5" customFormat="false" ht="17.5" hidden="false" customHeight="true" outlineLevel="0" collapsed="false">
      <c r="A5" s="175" t="s">
        <v>91</v>
      </c>
      <c r="B5" s="176"/>
      <c r="C5" s="177"/>
      <c r="D5" s="178" t="s">
        <v>92</v>
      </c>
      <c r="E5" s="178"/>
      <c r="F5" s="178"/>
      <c r="G5" s="178"/>
      <c r="H5" s="178"/>
    </row>
    <row r="6" customFormat="false" ht="17.5" hidden="false" customHeight="false" outlineLevel="0" collapsed="false">
      <c r="A6" s="175" t="s">
        <v>93</v>
      </c>
      <c r="B6" s="176"/>
      <c r="C6" s="179"/>
      <c r="D6" s="180" t="s">
        <v>94</v>
      </c>
      <c r="E6" s="1"/>
      <c r="F6" s="1"/>
      <c r="G6" s="180"/>
    </row>
    <row r="7" customFormat="false" ht="24.75" hidden="false" customHeight="true" outlineLevel="0" collapsed="false">
      <c r="A7" s="175" t="s">
        <v>95</v>
      </c>
      <c r="B7" s="176"/>
      <c r="C7" s="179"/>
      <c r="D7" s="181" t="s">
        <v>96</v>
      </c>
      <c r="E7" s="181"/>
      <c r="F7" s="181"/>
      <c r="G7" s="181"/>
      <c r="H7" s="181"/>
    </row>
    <row r="8" customFormat="false" ht="17.5" hidden="false" customHeight="false" outlineLevel="0" collapsed="false">
      <c r="A8" s="175" t="s">
        <v>97</v>
      </c>
      <c r="B8" s="176"/>
      <c r="C8" s="179"/>
      <c r="D8" s="182" t="n">
        <f aca="false">+Resumo!G4</f>
        <v>44378</v>
      </c>
      <c r="E8" s="1"/>
      <c r="F8" s="1"/>
      <c r="G8" s="180"/>
    </row>
    <row r="9" customFormat="false" ht="12.5" hidden="false" customHeight="false" outlineLevel="0" collapsed="false">
      <c r="A9" s="174"/>
      <c r="B9" s="174"/>
      <c r="C9" s="174"/>
      <c r="D9" s="174"/>
      <c r="E9" s="174"/>
      <c r="F9" s="174"/>
      <c r="G9" s="174"/>
      <c r="H9" s="174"/>
    </row>
    <row r="11" customFormat="false" ht="18" hidden="false" customHeight="false" outlineLevel="0" collapsed="false">
      <c r="A11" s="183" t="s">
        <v>84</v>
      </c>
      <c r="B11" s="183"/>
      <c r="C11" s="183"/>
      <c r="D11" s="183"/>
      <c r="E11" s="183"/>
      <c r="F11" s="183"/>
      <c r="G11" s="183"/>
      <c r="H11" s="183"/>
    </row>
    <row r="13" customFormat="false" ht="15" hidden="false" customHeight="true" outlineLevel="0" collapsed="false">
      <c r="A13" s="184" t="s">
        <v>98</v>
      </c>
      <c r="B13" s="184"/>
      <c r="C13" s="184"/>
      <c r="D13" s="184"/>
      <c r="E13" s="184"/>
      <c r="F13" s="184"/>
      <c r="G13" s="184"/>
      <c r="H13" s="184"/>
      <c r="I13" s="171"/>
      <c r="J13" s="171"/>
      <c r="K13" s="171"/>
    </row>
    <row r="14" customFormat="false" ht="15" hidden="false" customHeight="true" outlineLevel="0" collapsed="false">
      <c r="A14" s="184"/>
      <c r="B14" s="184"/>
      <c r="C14" s="184"/>
      <c r="D14" s="184"/>
      <c r="E14" s="184"/>
      <c r="F14" s="184"/>
      <c r="G14" s="184"/>
      <c r="H14" s="184"/>
      <c r="I14" s="171"/>
      <c r="J14" s="171"/>
      <c r="K14" s="171"/>
    </row>
    <row r="15" customFormat="false" ht="12.75" hidden="false" customHeight="true" outlineLevel="0" collapsed="false">
      <c r="A15" s="184"/>
      <c r="B15" s="184"/>
      <c r="C15" s="184"/>
      <c r="D15" s="184"/>
      <c r="E15" s="184"/>
      <c r="F15" s="184"/>
      <c r="G15" s="184"/>
      <c r="H15" s="184"/>
    </row>
    <row r="17" customFormat="false" ht="14" hidden="false" customHeight="false" outlineLevel="0" collapsed="false">
      <c r="A17" s="185" t="s">
        <v>84</v>
      </c>
      <c r="B17" s="185"/>
      <c r="C17" s="185"/>
      <c r="D17" s="185"/>
      <c r="E17" s="185"/>
      <c r="F17" s="185"/>
      <c r="G17" s="185"/>
      <c r="H17" s="185"/>
    </row>
    <row r="18" customFormat="false" ht="15" hidden="false" customHeight="false" outlineLevel="0" collapsed="false">
      <c r="A18" s="186" t="s">
        <v>99</v>
      </c>
      <c r="B18" s="187" t="s">
        <v>100</v>
      </c>
      <c r="C18" s="186" t="s">
        <v>26</v>
      </c>
      <c r="D18" s="186" t="s">
        <v>28</v>
      </c>
      <c r="E18" s="186" t="s">
        <v>29</v>
      </c>
      <c r="F18" s="186" t="s">
        <v>87</v>
      </c>
      <c r="G18" s="186" t="s">
        <v>31</v>
      </c>
      <c r="H18" s="186" t="s">
        <v>6</v>
      </c>
    </row>
    <row r="19" customFormat="false" ht="15.5" hidden="false" customHeight="false" outlineLevel="0" collapsed="false">
      <c r="A19" s="188" t="s">
        <v>101</v>
      </c>
      <c r="B19" s="189" t="s">
        <v>3</v>
      </c>
      <c r="C19" s="190" t="n">
        <f aca="false">+Resumo!D74+Resumo!D22</f>
        <v>12992.11</v>
      </c>
      <c r="D19" s="190" t="n">
        <f aca="false">+Resumo!E74</f>
        <v>2771.71</v>
      </c>
      <c r="E19" s="190" t="n">
        <f aca="false">+Resumo!F74</f>
        <v>346.47</v>
      </c>
      <c r="F19" s="190" t="n">
        <f aca="false">+Resumo!G74</f>
        <v>866.78</v>
      </c>
      <c r="G19" s="190" t="n">
        <f aca="false">+Resumo!H74</f>
        <v>9.04</v>
      </c>
      <c r="H19" s="190" t="n">
        <f aca="false">SUM(C19:G19)</f>
        <v>16986.11</v>
      </c>
      <c r="J19" s="191"/>
      <c r="K19" s="191"/>
      <c r="L19" s="191"/>
      <c r="M19" s="191"/>
    </row>
    <row r="20" customFormat="false" ht="15.5" hidden="false" customHeight="false" outlineLevel="0" collapsed="false">
      <c r="A20" s="192" t="s">
        <v>102</v>
      </c>
      <c r="B20" s="193" t="s">
        <v>103</v>
      </c>
      <c r="C20" s="194" t="n">
        <f aca="false">+Resumo!D75</f>
        <v>3029.67</v>
      </c>
      <c r="D20" s="194" t="n">
        <f aca="false">+Resumo!E75</f>
        <v>615.99</v>
      </c>
      <c r="E20" s="194" t="n">
        <f aca="false">+Resumo!F75</f>
        <v>77</v>
      </c>
      <c r="F20" s="194" t="n">
        <f aca="false">+Resumo!G75</f>
        <v>48.72</v>
      </c>
      <c r="G20" s="194" t="n">
        <f aca="false">+Resumo!H75</f>
        <v>2.35</v>
      </c>
      <c r="H20" s="194" t="n">
        <f aca="false">SUM(C20:G20)</f>
        <v>3773.73</v>
      </c>
    </row>
    <row r="21" customFormat="false" ht="15.5" hidden="false" customHeight="false" outlineLevel="0" collapsed="false">
      <c r="A21" s="192" t="s">
        <v>104</v>
      </c>
      <c r="B21" s="193" t="s">
        <v>5</v>
      </c>
      <c r="C21" s="194" t="n">
        <f aca="false">+Resumo!D76</f>
        <v>3615.17</v>
      </c>
      <c r="D21" s="194" t="n">
        <f aca="false">+Resumo!E76</f>
        <v>754.82</v>
      </c>
      <c r="E21" s="194" t="n">
        <f aca="false">+Resumo!F76</f>
        <v>94.35</v>
      </c>
      <c r="F21" s="194" t="n">
        <f aca="false">+Resumo!G76</f>
        <v>354.72</v>
      </c>
      <c r="G21" s="194" t="n">
        <f aca="false">+Resumo!H76</f>
        <v>3.19</v>
      </c>
      <c r="H21" s="194" t="n">
        <f aca="false">SUM(C21:G21)</f>
        <v>4822.25</v>
      </c>
    </row>
    <row r="22" customFormat="false" ht="15.5" hidden="false" customHeight="false" outlineLevel="0" collapsed="false">
      <c r="A22" s="195"/>
      <c r="B22" s="196"/>
      <c r="C22" s="197"/>
      <c r="D22" s="197"/>
      <c r="E22" s="197"/>
      <c r="F22" s="197"/>
      <c r="G22" s="197"/>
      <c r="H22" s="197"/>
    </row>
    <row r="23" customFormat="false" ht="13" hidden="false" customHeight="false" outlineLevel="0" collapsed="false">
      <c r="A23" s="198" t="s">
        <v>89</v>
      </c>
      <c r="B23" s="198"/>
      <c r="C23" s="199" t="n">
        <f aca="false">SUM(C19:C22)</f>
        <v>19636.95</v>
      </c>
      <c r="D23" s="199" t="n">
        <f aca="false">SUM(D19:D22)</f>
        <v>4142.52</v>
      </c>
      <c r="E23" s="199" t="n">
        <f aca="false">SUM(E19:E22)</f>
        <v>517.82</v>
      </c>
      <c r="F23" s="199" t="n">
        <f aca="false">SUM(F19:F22)</f>
        <v>1270.22</v>
      </c>
      <c r="G23" s="199" t="n">
        <f aca="false">SUM(G19:G22)</f>
        <v>14.58</v>
      </c>
      <c r="H23" s="199" t="n">
        <f aca="false">SUM(C23:G23)</f>
        <v>25582.09</v>
      </c>
    </row>
    <row r="24" s="191" customFormat="true" ht="13" hidden="false" customHeight="false" outlineLevel="0" collapsed="false">
      <c r="A24" s="200"/>
      <c r="B24" s="200"/>
      <c r="C24" s="201"/>
      <c r="D24" s="201"/>
      <c r="E24" s="201"/>
      <c r="F24" s="201"/>
      <c r="G24" s="201"/>
      <c r="H24" s="201"/>
    </row>
    <row r="25" customFormat="false" ht="14" hidden="true" customHeight="false" outlineLevel="0" collapsed="false">
      <c r="A25" s="185" t="s">
        <v>84</v>
      </c>
      <c r="B25" s="185"/>
      <c r="C25" s="185"/>
      <c r="D25" s="185"/>
      <c r="E25" s="185"/>
      <c r="F25" s="185"/>
      <c r="G25" s="185"/>
      <c r="H25" s="185"/>
    </row>
    <row r="26" customFormat="false" ht="15" hidden="true" customHeight="false" outlineLevel="0" collapsed="false">
      <c r="A26" s="186" t="s">
        <v>99</v>
      </c>
      <c r="B26" s="187" t="s">
        <v>100</v>
      </c>
      <c r="C26" s="186"/>
      <c r="D26" s="186"/>
      <c r="E26" s="186"/>
      <c r="F26" s="186"/>
      <c r="G26" s="202"/>
      <c r="H26" s="186" t="s">
        <v>6</v>
      </c>
    </row>
    <row r="27" customFormat="false" ht="15.5" hidden="true" customHeight="false" outlineLevel="0" collapsed="false">
      <c r="A27" s="188" t="s">
        <v>101</v>
      </c>
      <c r="B27" s="189" t="s">
        <v>3</v>
      </c>
      <c r="C27" s="190"/>
      <c r="D27" s="190"/>
      <c r="E27" s="190"/>
      <c r="F27" s="190"/>
      <c r="G27" s="190"/>
      <c r="H27" s="190" t="n">
        <f aca="false">SUM(C27:G27)</f>
        <v>0</v>
      </c>
      <c r="J27" s="191"/>
      <c r="K27" s="191"/>
      <c r="L27" s="191"/>
      <c r="M27" s="191"/>
    </row>
    <row r="28" customFormat="false" ht="15.5" hidden="true" customHeight="false" outlineLevel="0" collapsed="false">
      <c r="A28" s="192" t="s">
        <v>102</v>
      </c>
      <c r="B28" s="193" t="s">
        <v>103</v>
      </c>
      <c r="C28" s="194"/>
      <c r="D28" s="194"/>
      <c r="E28" s="194"/>
      <c r="F28" s="194"/>
      <c r="G28" s="194"/>
      <c r="H28" s="194" t="n">
        <f aca="false">SUM(C28:G28)</f>
        <v>0</v>
      </c>
    </row>
    <row r="29" customFormat="false" ht="15.5" hidden="true" customHeight="false" outlineLevel="0" collapsed="false">
      <c r="A29" s="192" t="s">
        <v>104</v>
      </c>
      <c r="B29" s="193" t="s">
        <v>5</v>
      </c>
      <c r="C29" s="194"/>
      <c r="D29" s="194"/>
      <c r="E29" s="194"/>
      <c r="F29" s="194"/>
      <c r="G29" s="194"/>
      <c r="H29" s="194" t="n">
        <f aca="false">SUM(C29:G29)</f>
        <v>0</v>
      </c>
    </row>
    <row r="30" customFormat="false" ht="15.5" hidden="true" customHeight="false" outlineLevel="0" collapsed="false">
      <c r="A30" s="195"/>
      <c r="B30" s="196"/>
      <c r="C30" s="197"/>
      <c r="D30" s="197"/>
      <c r="E30" s="197"/>
      <c r="F30" s="197"/>
      <c r="G30" s="197"/>
      <c r="H30" s="197"/>
    </row>
    <row r="31" customFormat="false" ht="13" hidden="true" customHeight="false" outlineLevel="0" collapsed="false">
      <c r="A31" s="198" t="s">
        <v>89</v>
      </c>
      <c r="B31" s="198"/>
      <c r="C31" s="199" t="n">
        <f aca="false">SUM(C27:C30)</f>
        <v>0</v>
      </c>
      <c r="D31" s="199" t="n">
        <f aca="false">SUM(D27:D30)</f>
        <v>0</v>
      </c>
      <c r="E31" s="199" t="n">
        <f aca="false">SUM(E27:E30)</f>
        <v>0</v>
      </c>
      <c r="F31" s="199" t="n">
        <f aca="false">SUM(F27:F30)</f>
        <v>0</v>
      </c>
      <c r="G31" s="199" t="n">
        <f aca="false">SUM(G27:G30)</f>
        <v>0</v>
      </c>
      <c r="H31" s="199" t="n">
        <f aca="false">SUM(C31:G31)</f>
        <v>0</v>
      </c>
    </row>
    <row r="32" s="191" customFormat="true" ht="13" hidden="false" customHeight="false" outlineLevel="0" collapsed="false">
      <c r="A32" s="200"/>
      <c r="B32" s="200"/>
      <c r="C32" s="201"/>
      <c r="D32" s="201"/>
      <c r="E32" s="201"/>
      <c r="F32" s="201"/>
      <c r="G32" s="201"/>
      <c r="H32" s="201"/>
    </row>
    <row r="33" s="191" customFormat="true" ht="13" hidden="false" customHeight="false" outlineLevel="0" collapsed="false">
      <c r="A33" s="200"/>
      <c r="B33" s="200"/>
      <c r="C33" s="201"/>
      <c r="D33" s="201"/>
      <c r="E33" s="201"/>
      <c r="F33" s="201"/>
      <c r="G33" s="201"/>
      <c r="H33" s="201"/>
    </row>
    <row r="36" customFormat="false" ht="18" hidden="false" customHeight="false" outlineLevel="0" collapsed="false">
      <c r="A36" s="183" t="s">
        <v>105</v>
      </c>
      <c r="B36" s="183"/>
      <c r="C36" s="183"/>
      <c r="D36" s="183"/>
      <c r="E36" s="183"/>
      <c r="F36" s="183"/>
      <c r="G36" s="183"/>
      <c r="H36" s="183"/>
    </row>
    <row r="38" customFormat="false" ht="15" hidden="false" customHeight="true" outlineLevel="0" collapsed="false">
      <c r="A38" s="184" t="s">
        <v>106</v>
      </c>
      <c r="B38" s="184"/>
      <c r="C38" s="184"/>
      <c r="D38" s="184"/>
      <c r="E38" s="184"/>
      <c r="F38" s="184"/>
      <c r="G38" s="184"/>
      <c r="H38" s="184"/>
    </row>
    <row r="39" customFormat="false" ht="12.75" hidden="false" customHeight="true" outlineLevel="0" collapsed="false">
      <c r="A39" s="184"/>
      <c r="B39" s="184"/>
      <c r="C39" s="184"/>
      <c r="D39" s="184"/>
      <c r="E39" s="184"/>
      <c r="F39" s="184"/>
      <c r="G39" s="184"/>
      <c r="H39" s="184"/>
    </row>
    <row r="40" customFormat="false" ht="15" hidden="false" customHeight="true" outlineLevel="0" collapsed="false">
      <c r="A40" s="184"/>
      <c r="B40" s="184"/>
      <c r="C40" s="184"/>
      <c r="D40" s="184"/>
      <c r="E40" s="184"/>
      <c r="F40" s="184"/>
      <c r="G40" s="184"/>
      <c r="H40" s="184"/>
    </row>
    <row r="42" customFormat="false" ht="14" hidden="false" customHeight="false" outlineLevel="0" collapsed="false">
      <c r="A42" s="203" t="s">
        <v>105</v>
      </c>
      <c r="B42" s="203"/>
      <c r="C42" s="203"/>
      <c r="D42" s="203"/>
      <c r="E42" s="203"/>
      <c r="F42" s="203"/>
      <c r="G42" s="203"/>
      <c r="H42" s="203"/>
    </row>
    <row r="43" customFormat="false" ht="15" hidden="false" customHeight="false" outlineLevel="0" collapsed="false">
      <c r="A43" s="186" t="s">
        <v>99</v>
      </c>
      <c r="B43" s="187" t="s">
        <v>100</v>
      </c>
      <c r="C43" s="204" t="s">
        <v>107</v>
      </c>
      <c r="D43" s="204" t="s">
        <v>108</v>
      </c>
      <c r="E43" s="204" t="s">
        <v>109</v>
      </c>
      <c r="F43" s="186"/>
      <c r="G43" s="186"/>
      <c r="H43" s="186" t="s">
        <v>6</v>
      </c>
    </row>
    <row r="44" customFormat="false" ht="15.5" hidden="false" customHeight="false" outlineLevel="0" collapsed="false">
      <c r="A44" s="188" t="s">
        <v>101</v>
      </c>
      <c r="B44" s="189" t="s">
        <v>3</v>
      </c>
      <c r="C44" s="190" t="n">
        <f aca="false">+Resumo!D25</f>
        <v>199.58</v>
      </c>
      <c r="D44" s="190" t="n">
        <f aca="false">+Resumo!D26</f>
        <v>114.37</v>
      </c>
      <c r="E44" s="190" t="n">
        <f aca="false">+Resumo!D27</f>
        <v>106.32</v>
      </c>
      <c r="F44" s="190"/>
      <c r="G44" s="190"/>
      <c r="H44" s="190" t="n">
        <f aca="false">SUM(C44:G44)</f>
        <v>420.27</v>
      </c>
    </row>
    <row r="45" customFormat="false" ht="15.5" hidden="false" customHeight="false" outlineLevel="0" collapsed="false">
      <c r="A45" s="192" t="s">
        <v>102</v>
      </c>
      <c r="B45" s="193" t="s">
        <v>103</v>
      </c>
      <c r="C45" s="194" t="n">
        <f aca="false">+Resumo!E25</f>
        <v>149.68</v>
      </c>
      <c r="D45" s="194" t="n">
        <f aca="false">+Resumo!E26</f>
        <v>45.74</v>
      </c>
      <c r="E45" s="194" t="n">
        <f aca="false">+Resumo!E27</f>
        <v>53.16</v>
      </c>
      <c r="F45" s="194"/>
      <c r="G45" s="194"/>
      <c r="H45" s="194" t="n">
        <f aca="false">SUM(C45:G45)</f>
        <v>248.58</v>
      </c>
    </row>
    <row r="46" customFormat="false" ht="15.5" hidden="false" customHeight="false" outlineLevel="0" collapsed="false">
      <c r="A46" s="192" t="s">
        <v>104</v>
      </c>
      <c r="B46" s="193" t="s">
        <v>5</v>
      </c>
      <c r="C46" s="194" t="n">
        <f aca="false">+Resumo!F25</f>
        <v>149.68</v>
      </c>
      <c r="D46" s="194" t="n">
        <f aca="false">+Resumo!F26</f>
        <v>68.61</v>
      </c>
      <c r="E46" s="194" t="n">
        <f aca="false">+Resumo!F27</f>
        <v>53.16</v>
      </c>
      <c r="F46" s="194"/>
      <c r="G46" s="194"/>
      <c r="H46" s="194" t="n">
        <f aca="false">SUM(C46:G46)</f>
        <v>271.45</v>
      </c>
    </row>
    <row r="47" customFormat="false" ht="15.5" hidden="false" customHeight="false" outlineLevel="0" collapsed="false">
      <c r="A47" s="195"/>
      <c r="B47" s="196"/>
      <c r="C47" s="197"/>
      <c r="D47" s="197"/>
      <c r="E47" s="197"/>
      <c r="F47" s="197"/>
      <c r="G47" s="197"/>
      <c r="H47" s="197"/>
    </row>
    <row r="48" customFormat="false" ht="13" hidden="false" customHeight="false" outlineLevel="0" collapsed="false">
      <c r="A48" s="198" t="s">
        <v>89</v>
      </c>
      <c r="B48" s="198"/>
      <c r="C48" s="199" t="n">
        <f aca="false">SUM(C44:C47)</f>
        <v>498.94</v>
      </c>
      <c r="D48" s="199" t="n">
        <f aca="false">SUM(D44:D47)</f>
        <v>228.72</v>
      </c>
      <c r="E48" s="199" t="n">
        <f aca="false">SUM(E44:E47)</f>
        <v>212.64</v>
      </c>
      <c r="F48" s="199"/>
      <c r="G48" s="199"/>
      <c r="H48" s="199" t="n">
        <f aca="false">SUM(H44:H47)</f>
        <v>940.3</v>
      </c>
    </row>
    <row r="53" customFormat="false" ht="12.5" hidden="false" customHeight="false" outlineLevel="0" collapsed="false">
      <c r="A53" s="180" t="s">
        <v>110</v>
      </c>
      <c r="B53" s="205" t="n">
        <v>44286</v>
      </c>
    </row>
    <row r="55" customFormat="false" ht="15.5" hidden="false" customHeight="false" outlineLevel="0" collapsed="false">
      <c r="A55" s="206"/>
      <c r="B55" s="207"/>
      <c r="C55" s="207"/>
      <c r="D55" s="208"/>
      <c r="E55" s="208"/>
      <c r="F55" s="208"/>
      <c r="G55" s="208"/>
      <c r="H55" s="208"/>
      <c r="I55" s="208"/>
    </row>
    <row r="56" customFormat="false" ht="15.5" hidden="false" customHeight="false" outlineLevel="0" collapsed="false">
      <c r="A56" s="208"/>
      <c r="B56" s="208"/>
      <c r="C56" s="208"/>
      <c r="D56" s="208"/>
      <c r="E56" s="208"/>
      <c r="F56" s="208"/>
      <c r="G56" s="208"/>
      <c r="H56" s="208"/>
      <c r="I56" s="208"/>
    </row>
    <row r="57" customFormat="false" ht="15.5" hidden="false" customHeight="false" outlineLevel="0" collapsed="false">
      <c r="A57" s="209"/>
      <c r="B57" s="209"/>
      <c r="C57" s="209"/>
      <c r="D57" s="210" t="s">
        <v>111</v>
      </c>
      <c r="E57" s="210"/>
      <c r="F57" s="210"/>
      <c r="G57" s="211"/>
      <c r="H57" s="211"/>
      <c r="I57" s="211"/>
    </row>
    <row r="58" customFormat="false" ht="14.5" hidden="false" customHeight="false" outlineLevel="0" collapsed="false">
      <c r="D58" s="212" t="s">
        <v>112</v>
      </c>
      <c r="E58" s="212"/>
      <c r="F58" s="212"/>
      <c r="G58" s="171"/>
      <c r="H58" s="171"/>
      <c r="I58" s="171"/>
    </row>
    <row r="59" customFormat="false" ht="12.5" hidden="false" customHeight="false" outlineLevel="0" collapsed="false">
      <c r="D59" s="212" t="s">
        <v>113</v>
      </c>
      <c r="E59" s="212"/>
      <c r="F59" s="212"/>
    </row>
  </sheetData>
  <mergeCells count="17">
    <mergeCell ref="A1:H2"/>
    <mergeCell ref="D5:H5"/>
    <mergeCell ref="D7:H7"/>
    <mergeCell ref="A11:H11"/>
    <mergeCell ref="A13:H15"/>
    <mergeCell ref="A17:H17"/>
    <mergeCell ref="A23:B23"/>
    <mergeCell ref="A25:H25"/>
    <mergeCell ref="A31:B31"/>
    <mergeCell ref="A36:H36"/>
    <mergeCell ref="A38:H40"/>
    <mergeCell ref="A42:H42"/>
    <mergeCell ref="A48:B48"/>
    <mergeCell ref="B55:C55"/>
    <mergeCell ref="D57:F57"/>
    <mergeCell ref="D58:F58"/>
    <mergeCell ref="D59:F59"/>
  </mergeCells>
  <printOptions headings="false" gridLines="false" gridLinesSet="true" horizontalCentered="false" verticalCentered="false"/>
  <pageMargins left="0.590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Z53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pane xSplit="0" ySplit="2" topLeftCell="A3" activePane="bottomLeft" state="frozen"/>
      <selection pane="topLeft" activeCell="A1" activeCellId="0" sqref="A1"/>
      <selection pane="bottomLeft" activeCell="M6" activeCellId="0" sqref="M6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213" width="11.18"/>
    <col collapsed="false" customWidth="true" hidden="false" outlineLevel="0" max="4" min="3" style="0" width="40.27"/>
    <col collapsed="false" customWidth="true" hidden="false" outlineLevel="0" max="5" min="5" style="0" width="17.18"/>
    <col collapsed="false" customWidth="true" hidden="false" outlineLevel="0" max="8" min="6" style="214" width="15.54"/>
    <col collapsed="false" customWidth="true" hidden="false" outlineLevel="0" max="12" min="9" style="0" width="15.54"/>
    <col collapsed="false" customWidth="true" hidden="false" outlineLevel="0" max="13" min="13" style="215" width="33.18"/>
    <col collapsed="false" customWidth="true" hidden="false" outlineLevel="0" max="14" min="14" style="0" width="9.18"/>
    <col collapsed="false" customWidth="true" hidden="false" outlineLevel="0" max="15" min="15" style="0" width="10.73"/>
    <col collapsed="false" customWidth="true" hidden="false" outlineLevel="0" max="17" min="16" style="216" width="9.18"/>
    <col collapsed="false" customWidth="true" hidden="false" outlineLevel="0" max="18" min="18" style="216" width="13.72"/>
    <col collapsed="false" customWidth="true" hidden="false" outlineLevel="0" max="20" min="19" style="216" width="17.27"/>
    <col collapsed="false" customWidth="true" hidden="false" outlineLevel="0" max="21" min="21" style="215" width="10.27"/>
    <col collapsed="false" customWidth="true" hidden="false" outlineLevel="0" max="22" min="22" style="217" width="9.18"/>
    <col collapsed="false" customWidth="true" hidden="false" outlineLevel="0" max="24" min="23" style="218" width="24.82"/>
    <col collapsed="false" customWidth="true" hidden="false" outlineLevel="0" max="25" min="25" style="0" width="40.27"/>
    <col collapsed="false" customWidth="true" hidden="false" outlineLevel="0" max="26" min="26" style="0" width="23.01"/>
  </cols>
  <sheetData>
    <row r="2" customFormat="false" ht="15.5" hidden="false" customHeight="false" outlineLevel="0" collapsed="false">
      <c r="A2" s="219" t="s">
        <v>100</v>
      </c>
      <c r="B2" s="220" t="s">
        <v>114</v>
      </c>
      <c r="C2" s="219" t="s">
        <v>115</v>
      </c>
      <c r="D2" s="219" t="s">
        <v>116</v>
      </c>
      <c r="E2" s="221" t="n">
        <v>202106</v>
      </c>
      <c r="F2" s="222" t="s">
        <v>117</v>
      </c>
      <c r="G2" s="222" t="s">
        <v>25</v>
      </c>
      <c r="H2" s="222" t="s">
        <v>32</v>
      </c>
      <c r="I2" s="219" t="s">
        <v>34</v>
      </c>
      <c r="J2" s="219" t="s">
        <v>118</v>
      </c>
      <c r="K2" s="219" t="s">
        <v>6</v>
      </c>
      <c r="L2" s="219" t="s">
        <v>119</v>
      </c>
      <c r="M2" s="223" t="s">
        <v>120</v>
      </c>
      <c r="N2" s="219" t="s">
        <v>121</v>
      </c>
      <c r="O2" s="220" t="s">
        <v>122</v>
      </c>
      <c r="P2" s="220"/>
      <c r="Q2" s="220" t="s">
        <v>123</v>
      </c>
      <c r="R2" s="220" t="s">
        <v>124</v>
      </c>
      <c r="S2" s="220" t="s">
        <v>125</v>
      </c>
      <c r="T2" s="220" t="s">
        <v>126</v>
      </c>
      <c r="U2" s="224" t="s">
        <v>127</v>
      </c>
      <c r="V2" s="225" t="s">
        <v>128</v>
      </c>
      <c r="W2" s="226" t="s">
        <v>129</v>
      </c>
      <c r="X2" s="226" t="s">
        <v>130</v>
      </c>
      <c r="Y2" s="219" t="s">
        <v>131</v>
      </c>
      <c r="Z2" s="219" t="s">
        <v>132</v>
      </c>
    </row>
    <row r="3" customFormat="false" ht="15" hidden="false" customHeight="false" outlineLevel="0" collapsed="false">
      <c r="A3" s="227" t="s">
        <v>5</v>
      </c>
      <c r="B3" s="228" t="s">
        <v>133</v>
      </c>
      <c r="C3" s="229" t="s">
        <v>134</v>
      </c>
      <c r="D3" s="230" t="s">
        <v>135</v>
      </c>
      <c r="E3" s="231" t="str">
        <f aca="false">_xlfn.CONCAT(B3,$E$2)</f>
        <v>083202106</v>
      </c>
      <c r="F3" s="232" t="n">
        <v>2822.78</v>
      </c>
      <c r="G3" s="233"/>
      <c r="H3" s="233" t="n">
        <v>9575.24</v>
      </c>
      <c r="I3" s="233"/>
      <c r="J3" s="233"/>
      <c r="K3" s="234" t="n">
        <f aca="false">SUM(F3:J3)</f>
        <v>12398.02</v>
      </c>
      <c r="L3" s="235" t="n">
        <v>4516.89</v>
      </c>
      <c r="M3" s="236" t="s">
        <v>136</v>
      </c>
      <c r="N3" s="237" t="s">
        <v>137</v>
      </c>
      <c r="O3" s="238" t="s">
        <v>138</v>
      </c>
      <c r="P3" s="239" t="s">
        <v>139</v>
      </c>
      <c r="Q3" s="240" t="s">
        <v>140</v>
      </c>
      <c r="R3" s="240" t="s">
        <v>141</v>
      </c>
      <c r="S3" s="241" t="s">
        <v>142</v>
      </c>
      <c r="T3" s="242"/>
      <c r="U3" s="243" t="s">
        <v>143</v>
      </c>
      <c r="V3" s="244" t="s">
        <v>144</v>
      </c>
      <c r="W3" s="245" t="n">
        <v>42737</v>
      </c>
      <c r="X3" s="245" t="n">
        <v>26938</v>
      </c>
      <c r="Y3" s="246"/>
      <c r="Z3" s="246"/>
    </row>
    <row r="4" customFormat="false" ht="15.75" hidden="false" customHeight="true" outlineLevel="0" collapsed="false">
      <c r="A4" s="247" t="s">
        <v>4</v>
      </c>
      <c r="B4" s="248" t="n">
        <v>110</v>
      </c>
      <c r="C4" s="249" t="s">
        <v>145</v>
      </c>
      <c r="D4" s="250" t="s">
        <v>146</v>
      </c>
      <c r="E4" s="231" t="str">
        <f aca="false">_xlfn.CONCAT(B4,$E$2)</f>
        <v>110202106</v>
      </c>
      <c r="F4" s="232" t="n">
        <v>2679.43</v>
      </c>
      <c r="G4" s="233"/>
      <c r="H4" s="233"/>
      <c r="I4" s="233"/>
      <c r="J4" s="233"/>
      <c r="K4" s="234" t="n">
        <f aca="false">SUM(F4:J4)</f>
        <v>2679.43</v>
      </c>
      <c r="L4" s="233" t="n">
        <v>3023.34</v>
      </c>
      <c r="M4" s="251" t="s">
        <v>147</v>
      </c>
      <c r="N4" s="252" t="s">
        <v>137</v>
      </c>
      <c r="O4" s="253" t="s">
        <v>138</v>
      </c>
      <c r="P4" s="254" t="s">
        <v>139</v>
      </c>
      <c r="Q4" s="255" t="s">
        <v>148</v>
      </c>
      <c r="R4" s="255" t="s">
        <v>149</v>
      </c>
      <c r="S4" s="256" t="s">
        <v>150</v>
      </c>
      <c r="T4" s="257" t="s">
        <v>151</v>
      </c>
      <c r="U4" s="258" t="s">
        <v>143</v>
      </c>
      <c r="V4" s="244" t="s">
        <v>144</v>
      </c>
      <c r="W4" s="259" t="n">
        <v>43525</v>
      </c>
      <c r="X4" s="259" t="n">
        <v>29289</v>
      </c>
      <c r="Y4" s="247"/>
      <c r="Z4" s="247"/>
    </row>
    <row r="5" customFormat="false" ht="15" hidden="false" customHeight="false" outlineLevel="0" collapsed="false">
      <c r="A5" s="247" t="s">
        <v>3</v>
      </c>
      <c r="B5" s="248" t="s">
        <v>152</v>
      </c>
      <c r="C5" s="260" t="s">
        <v>153</v>
      </c>
      <c r="D5" s="230" t="s">
        <v>154</v>
      </c>
      <c r="E5" s="231" t="str">
        <f aca="false">_xlfn.CONCAT(B5,$E$2)</f>
        <v>082202106</v>
      </c>
      <c r="F5" s="232" t="n">
        <v>2141.15</v>
      </c>
      <c r="G5" s="233"/>
      <c r="H5" s="233"/>
      <c r="I5" s="233"/>
      <c r="J5" s="233"/>
      <c r="K5" s="261" t="n">
        <f aca="false">SUM(F5:J5)</f>
        <v>2141.15</v>
      </c>
      <c r="L5" s="233" t="n">
        <v>2159.53</v>
      </c>
      <c r="M5" s="251" t="s">
        <v>155</v>
      </c>
      <c r="N5" s="252" t="s">
        <v>137</v>
      </c>
      <c r="O5" s="253" t="s">
        <v>138</v>
      </c>
      <c r="P5" s="254" t="s">
        <v>139</v>
      </c>
      <c r="Q5" s="255" t="s">
        <v>156</v>
      </c>
      <c r="R5" s="255" t="s">
        <v>157</v>
      </c>
      <c r="S5" s="256" t="s">
        <v>158</v>
      </c>
      <c r="T5" s="257" t="s">
        <v>159</v>
      </c>
      <c r="U5" s="262" t="s">
        <v>143</v>
      </c>
      <c r="V5" s="244" t="s">
        <v>144</v>
      </c>
      <c r="W5" s="259" t="n">
        <v>42597</v>
      </c>
      <c r="X5" s="259" t="n">
        <v>29608</v>
      </c>
      <c r="Y5" s="247"/>
      <c r="Z5" s="247"/>
    </row>
    <row r="6" customFormat="false" ht="15.75" hidden="false" customHeight="true" outlineLevel="0" collapsed="false">
      <c r="A6" s="247" t="s">
        <v>3</v>
      </c>
      <c r="B6" s="248" t="s">
        <v>160</v>
      </c>
      <c r="C6" s="249"/>
      <c r="D6" s="230"/>
      <c r="E6" s="231" t="str">
        <f aca="false">_xlfn.CONCAT(B6,$E$2)</f>
        <v>004202106</v>
      </c>
      <c r="F6" s="232" t="n">
        <v>5215.8</v>
      </c>
      <c r="G6" s="233"/>
      <c r="H6" s="233"/>
      <c r="I6" s="233"/>
      <c r="J6" s="233"/>
      <c r="K6" s="261" t="n">
        <f aca="false">SUM(F6:J6)</f>
        <v>5215.8</v>
      </c>
      <c r="L6" s="233" t="n">
        <v>5885</v>
      </c>
      <c r="M6" s="251" t="s">
        <v>161</v>
      </c>
      <c r="N6" s="263" t="s">
        <v>162</v>
      </c>
      <c r="O6" s="264" t="s">
        <v>163</v>
      </c>
      <c r="P6" s="265" t="s">
        <v>164</v>
      </c>
      <c r="Q6" s="266" t="s">
        <v>165</v>
      </c>
      <c r="R6" s="266" t="s">
        <v>166</v>
      </c>
      <c r="S6" s="267" t="s">
        <v>167</v>
      </c>
      <c r="T6" s="268" t="s">
        <v>167</v>
      </c>
      <c r="U6" s="269" t="s">
        <v>143</v>
      </c>
      <c r="V6" s="270" t="s">
        <v>144</v>
      </c>
      <c r="W6" s="259" t="n">
        <v>38808</v>
      </c>
      <c r="X6" s="259" t="n">
        <v>26304</v>
      </c>
      <c r="Y6" s="247"/>
      <c r="Z6" s="247"/>
    </row>
    <row r="7" customFormat="false" ht="15.75" hidden="false" customHeight="true" outlineLevel="0" collapsed="false">
      <c r="A7" s="247" t="s">
        <v>3</v>
      </c>
      <c r="B7" s="248" t="s">
        <v>168</v>
      </c>
      <c r="C7" s="249" t="s">
        <v>169</v>
      </c>
      <c r="D7" s="230"/>
      <c r="E7" s="231" t="str">
        <f aca="false">_xlfn.CONCAT(B7,$E$2)</f>
        <v>122202106</v>
      </c>
      <c r="F7" s="271" t="n">
        <v>2011.58</v>
      </c>
      <c r="G7" s="233"/>
      <c r="H7" s="233"/>
      <c r="I7" s="233"/>
      <c r="J7" s="233"/>
      <c r="K7" s="261" t="n">
        <f aca="false">SUM(F7:J7)</f>
        <v>2011.58</v>
      </c>
      <c r="L7" s="233" t="n">
        <v>2159.53</v>
      </c>
      <c r="M7" s="272" t="s">
        <v>155</v>
      </c>
      <c r="N7" s="252" t="s">
        <v>137</v>
      </c>
      <c r="O7" s="253" t="s">
        <v>138</v>
      </c>
      <c r="P7" s="254" t="s">
        <v>139</v>
      </c>
      <c r="Q7" s="255" t="s">
        <v>170</v>
      </c>
      <c r="R7" s="255" t="s">
        <v>171</v>
      </c>
      <c r="S7" s="256" t="s">
        <v>172</v>
      </c>
      <c r="T7" s="257"/>
      <c r="U7" s="262" t="s">
        <v>143</v>
      </c>
      <c r="V7" s="244" t="s">
        <v>144</v>
      </c>
      <c r="W7" s="259" t="n">
        <v>43880</v>
      </c>
      <c r="X7" s="259" t="n">
        <v>34506</v>
      </c>
      <c r="Y7" s="247"/>
      <c r="Z7" s="247"/>
    </row>
    <row r="8" customFormat="false" ht="15.75" hidden="false" customHeight="true" outlineLevel="0" collapsed="false">
      <c r="A8" s="247" t="s">
        <v>3</v>
      </c>
      <c r="B8" s="248" t="s">
        <v>173</v>
      </c>
      <c r="C8" s="249" t="s">
        <v>174</v>
      </c>
      <c r="D8" s="230"/>
      <c r="E8" s="231" t="str">
        <f aca="false">_xlfn.CONCAT(B8,$E$2)</f>
        <v>123202106</v>
      </c>
      <c r="F8" s="232" t="n">
        <v>2011.58</v>
      </c>
      <c r="G8" s="233"/>
      <c r="H8" s="233"/>
      <c r="I8" s="233"/>
      <c r="J8" s="233"/>
      <c r="K8" s="261" t="n">
        <f aca="false">SUM(F8:J8)</f>
        <v>2011.58</v>
      </c>
      <c r="L8" s="233" t="n">
        <v>2159.53</v>
      </c>
      <c r="M8" s="273" t="s">
        <v>155</v>
      </c>
      <c r="N8" s="263" t="s">
        <v>162</v>
      </c>
      <c r="O8" s="264" t="s">
        <v>163</v>
      </c>
      <c r="P8" s="265" t="s">
        <v>164</v>
      </c>
      <c r="Q8" s="266" t="s">
        <v>175</v>
      </c>
      <c r="R8" s="266" t="s">
        <v>176</v>
      </c>
      <c r="S8" s="267" t="s">
        <v>177</v>
      </c>
      <c r="T8" s="268"/>
      <c r="U8" s="269" t="s">
        <v>143</v>
      </c>
      <c r="V8" s="270" t="s">
        <v>144</v>
      </c>
      <c r="W8" s="259" t="n">
        <v>43880</v>
      </c>
      <c r="X8" s="259" t="n">
        <v>35242</v>
      </c>
      <c r="Y8" s="274"/>
      <c r="Z8" s="247"/>
    </row>
    <row r="9" customFormat="false" ht="15.75" hidden="false" customHeight="true" outlineLevel="0" collapsed="false">
      <c r="A9" s="247" t="s">
        <v>3</v>
      </c>
      <c r="B9" s="248" t="s">
        <v>178</v>
      </c>
      <c r="C9" s="249" t="s">
        <v>179</v>
      </c>
      <c r="D9" s="230"/>
      <c r="E9" s="231" t="str">
        <f aca="false">_xlfn.CONCAT(B9,$E$2)</f>
        <v>131202106</v>
      </c>
      <c r="F9" s="232" t="n">
        <v>1614.65</v>
      </c>
      <c r="G9" s="233"/>
      <c r="H9" s="233"/>
      <c r="I9" s="233"/>
      <c r="J9" s="233"/>
      <c r="K9" s="261" t="n">
        <f aca="false">SUM(F9:J9)</f>
        <v>1614.65</v>
      </c>
      <c r="L9" s="233" t="n">
        <v>1662.29</v>
      </c>
      <c r="M9" s="273" t="s">
        <v>180</v>
      </c>
      <c r="N9" s="263" t="s">
        <v>162</v>
      </c>
      <c r="O9" s="264" t="s">
        <v>163</v>
      </c>
      <c r="P9" s="265" t="s">
        <v>164</v>
      </c>
      <c r="Q9" s="266" t="s">
        <v>181</v>
      </c>
      <c r="R9" s="266" t="s">
        <v>182</v>
      </c>
      <c r="S9" s="267" t="s">
        <v>183</v>
      </c>
      <c r="T9" s="268" t="s">
        <v>183</v>
      </c>
      <c r="U9" s="269" t="s">
        <v>143</v>
      </c>
      <c r="V9" s="270" t="s">
        <v>144</v>
      </c>
      <c r="W9" s="259" t="n">
        <v>44249</v>
      </c>
      <c r="X9" s="259"/>
      <c r="Y9" s="247"/>
      <c r="Z9" s="247"/>
    </row>
    <row r="10" customFormat="false" ht="15.75" hidden="false" customHeight="true" outlineLevel="0" collapsed="false">
      <c r="A10" s="247" t="s">
        <v>4</v>
      </c>
      <c r="B10" s="248" t="s">
        <v>184</v>
      </c>
      <c r="C10" s="249" t="s">
        <v>185</v>
      </c>
      <c r="D10" s="230"/>
      <c r="E10" s="231" t="str">
        <f aca="false">_xlfn.CONCAT(B10,$E$2)</f>
        <v>120202106</v>
      </c>
      <c r="F10" s="232" t="n">
        <v>1253.04</v>
      </c>
      <c r="G10" s="233"/>
      <c r="H10" s="233"/>
      <c r="I10" s="233"/>
      <c r="J10" s="233"/>
      <c r="K10" s="261" t="n">
        <f aca="false">SUM(F10:J10)</f>
        <v>1253.04</v>
      </c>
      <c r="L10" s="233" t="n">
        <v>1472.39</v>
      </c>
      <c r="M10" s="251" t="s">
        <v>186</v>
      </c>
      <c r="N10" s="263" t="s">
        <v>162</v>
      </c>
      <c r="O10" s="264" t="s">
        <v>187</v>
      </c>
      <c r="P10" s="265" t="s">
        <v>188</v>
      </c>
      <c r="Q10" s="266" t="s">
        <v>189</v>
      </c>
      <c r="R10" s="266" t="s">
        <v>190</v>
      </c>
      <c r="S10" s="267" t="s">
        <v>191</v>
      </c>
      <c r="T10" s="268" t="s">
        <v>191</v>
      </c>
      <c r="U10" s="269" t="s">
        <v>143</v>
      </c>
      <c r="V10" s="270"/>
      <c r="W10" s="259" t="n">
        <v>43802</v>
      </c>
      <c r="X10" s="259" t="n">
        <v>34440</v>
      </c>
      <c r="Y10" s="247"/>
      <c r="Z10" s="247"/>
    </row>
    <row r="11" customFormat="false" ht="15.75" hidden="false" customHeight="true" outlineLevel="0" collapsed="false">
      <c r="A11" s="247" t="s">
        <v>3</v>
      </c>
      <c r="B11" s="248" t="s">
        <v>192</v>
      </c>
      <c r="C11" s="249" t="s">
        <v>193</v>
      </c>
      <c r="D11" s="230"/>
      <c r="E11" s="231" t="str">
        <f aca="false">_xlfn.CONCAT(B11,$E$2)</f>
        <v>130202106</v>
      </c>
      <c r="F11" s="232" t="n">
        <v>1414.45</v>
      </c>
      <c r="G11" s="233"/>
      <c r="H11" s="233"/>
      <c r="I11" s="233"/>
      <c r="J11" s="233"/>
      <c r="K11" s="261" t="n">
        <f aca="false">SUM(F11:J11)</f>
        <v>1414.45</v>
      </c>
      <c r="L11" s="233" t="n">
        <v>1502.28</v>
      </c>
      <c r="M11" s="251" t="s">
        <v>194</v>
      </c>
      <c r="N11" s="252" t="s">
        <v>137</v>
      </c>
      <c r="O11" s="253" t="s">
        <v>138</v>
      </c>
      <c r="P11" s="254" t="s">
        <v>139</v>
      </c>
      <c r="Q11" s="255" t="s">
        <v>195</v>
      </c>
      <c r="R11" s="255" t="s">
        <v>196</v>
      </c>
      <c r="S11" s="256" t="s">
        <v>197</v>
      </c>
      <c r="T11" s="257" t="s">
        <v>197</v>
      </c>
      <c r="U11" s="262" t="s">
        <v>143</v>
      </c>
      <c r="V11" s="244" t="s">
        <v>144</v>
      </c>
      <c r="W11" s="259" t="n">
        <v>44216</v>
      </c>
      <c r="X11" s="259" t="n">
        <v>36676</v>
      </c>
      <c r="Y11" s="247"/>
      <c r="Z11" s="247"/>
    </row>
    <row r="12" customFormat="false" ht="15.75" hidden="false" customHeight="true" outlineLevel="0" collapsed="false">
      <c r="A12" s="246" t="s">
        <v>3</v>
      </c>
      <c r="B12" s="228" t="n">
        <v>105</v>
      </c>
      <c r="C12" s="229" t="s">
        <v>198</v>
      </c>
      <c r="D12" s="275"/>
      <c r="E12" s="276" t="str">
        <f aca="false">_xlfn.CONCAT(B12,$E$2)</f>
        <v>105202106</v>
      </c>
      <c r="F12" s="235" t="n">
        <v>0</v>
      </c>
      <c r="G12" s="235"/>
      <c r="H12" s="235"/>
      <c r="I12" s="235"/>
      <c r="J12" s="235"/>
      <c r="K12" s="234" t="n">
        <f aca="false">SUM(F12:J12)</f>
        <v>0</v>
      </c>
      <c r="L12" s="233" t="n">
        <v>1234.81</v>
      </c>
      <c r="M12" s="236" t="s">
        <v>199</v>
      </c>
      <c r="N12" s="277" t="s">
        <v>162</v>
      </c>
      <c r="O12" s="278" t="s">
        <v>163</v>
      </c>
      <c r="P12" s="279" t="s">
        <v>164</v>
      </c>
      <c r="Q12" s="280" t="s">
        <v>200</v>
      </c>
      <c r="R12" s="280" t="s">
        <v>201</v>
      </c>
      <c r="S12" s="281" t="s">
        <v>202</v>
      </c>
      <c r="T12" s="282"/>
      <c r="U12" s="283" t="s">
        <v>143</v>
      </c>
      <c r="V12" s="270" t="s">
        <v>144</v>
      </c>
      <c r="W12" s="245" t="n">
        <v>43438</v>
      </c>
      <c r="X12" s="259" t="n">
        <v>27748</v>
      </c>
      <c r="Y12" s="246"/>
      <c r="Z12" s="246"/>
    </row>
    <row r="13" customFormat="false" ht="15" hidden="false" customHeight="false" outlineLevel="0" collapsed="false">
      <c r="A13" s="284" t="s">
        <v>5</v>
      </c>
      <c r="B13" s="285" t="s">
        <v>203</v>
      </c>
      <c r="C13" s="286" t="s">
        <v>204</v>
      </c>
      <c r="D13" s="230"/>
      <c r="E13" s="287" t="str">
        <f aca="false">_xlfn.CONCAT(B13,$E$2)</f>
        <v>126202106</v>
      </c>
      <c r="F13" s="288" t="n">
        <v>3746.9</v>
      </c>
      <c r="G13" s="289"/>
      <c r="H13" s="289"/>
      <c r="I13" s="289"/>
      <c r="J13" s="289"/>
      <c r="K13" s="290" t="n">
        <f aca="false">SUM(F13:J13)</f>
        <v>3746.9</v>
      </c>
      <c r="L13" s="289" t="n">
        <v>4516.89</v>
      </c>
      <c r="M13" s="251" t="s">
        <v>205</v>
      </c>
      <c r="N13" s="263" t="s">
        <v>162</v>
      </c>
      <c r="O13" s="264" t="s">
        <v>206</v>
      </c>
      <c r="P13" s="265" t="s">
        <v>207</v>
      </c>
      <c r="Q13" s="266" t="s">
        <v>208</v>
      </c>
      <c r="R13" s="266" t="s">
        <v>209</v>
      </c>
      <c r="S13" s="267" t="s">
        <v>210</v>
      </c>
      <c r="T13" s="268" t="s">
        <v>210</v>
      </c>
      <c r="U13" s="269" t="s">
        <v>143</v>
      </c>
      <c r="V13" s="270" t="s">
        <v>144</v>
      </c>
      <c r="W13" s="245" t="n">
        <v>44014</v>
      </c>
      <c r="X13" s="245"/>
      <c r="Y13" s="284"/>
      <c r="Z13" s="247"/>
    </row>
    <row r="14" customFormat="false" ht="15" hidden="false" customHeight="false" outlineLevel="0" collapsed="false">
      <c r="A14" s="284" t="s">
        <v>3</v>
      </c>
      <c r="B14" s="285" t="s">
        <v>211</v>
      </c>
      <c r="C14" s="249" t="s">
        <v>212</v>
      </c>
      <c r="D14" s="230"/>
      <c r="E14" s="287" t="str">
        <f aca="false">_xlfn.CONCAT(B14,$E$2)</f>
        <v>133202106</v>
      </c>
      <c r="F14" s="288" t="n">
        <v>2161.6</v>
      </c>
      <c r="G14" s="289"/>
      <c r="H14" s="289"/>
      <c r="I14" s="289"/>
      <c r="J14" s="289"/>
      <c r="K14" s="290" t="n">
        <f aca="false">SUM(F14:J14)</f>
        <v>2161.6</v>
      </c>
      <c r="L14" s="233" t="n">
        <v>1662.29</v>
      </c>
      <c r="M14" s="273" t="s">
        <v>180</v>
      </c>
      <c r="N14" s="263" t="s">
        <v>162</v>
      </c>
      <c r="O14" s="264" t="s">
        <v>163</v>
      </c>
      <c r="P14" s="265" t="s">
        <v>164</v>
      </c>
      <c r="Q14" s="266" t="s">
        <v>213</v>
      </c>
      <c r="R14" s="266" t="s">
        <v>214</v>
      </c>
      <c r="S14" s="267" t="s">
        <v>215</v>
      </c>
      <c r="T14" s="268" t="s">
        <v>215</v>
      </c>
      <c r="U14" s="269" t="s">
        <v>61</v>
      </c>
      <c r="V14" s="270" t="s">
        <v>144</v>
      </c>
      <c r="W14" s="245" t="n">
        <v>44249</v>
      </c>
      <c r="X14" s="245" t="n">
        <v>29231</v>
      </c>
      <c r="Y14" s="284"/>
      <c r="Z14" s="247"/>
    </row>
    <row r="15" customFormat="false" ht="15" hidden="false" customHeight="false" outlineLevel="0" collapsed="false">
      <c r="A15" s="284" t="s">
        <v>3</v>
      </c>
      <c r="B15" s="285" t="s">
        <v>216</v>
      </c>
      <c r="C15" s="286" t="s">
        <v>217</v>
      </c>
      <c r="D15" s="230"/>
      <c r="E15" s="276" t="str">
        <f aca="false">_xlfn.CONCAT(B15,$E$2)</f>
        <v>117202106</v>
      </c>
      <c r="F15" s="288" t="n">
        <v>2032.03</v>
      </c>
      <c r="G15" s="289"/>
      <c r="H15" s="289"/>
      <c r="I15" s="289"/>
      <c r="J15" s="289"/>
      <c r="K15" s="290" t="n">
        <f aca="false">SUM(F15:J15)</f>
        <v>2032.03</v>
      </c>
      <c r="L15" s="289" t="n">
        <v>2159.53</v>
      </c>
      <c r="M15" s="251" t="s">
        <v>155</v>
      </c>
      <c r="N15" s="263" t="s">
        <v>162</v>
      </c>
      <c r="O15" s="264" t="s">
        <v>218</v>
      </c>
      <c r="P15" s="265" t="s">
        <v>219</v>
      </c>
      <c r="Q15" s="266" t="s">
        <v>220</v>
      </c>
      <c r="R15" s="266" t="s">
        <v>221</v>
      </c>
      <c r="S15" s="267" t="s">
        <v>222</v>
      </c>
      <c r="T15" s="268"/>
      <c r="U15" s="269" t="s">
        <v>61</v>
      </c>
      <c r="V15" s="270" t="s">
        <v>144</v>
      </c>
      <c r="W15" s="245" t="n">
        <v>43682</v>
      </c>
      <c r="X15" s="245" t="n">
        <v>27819</v>
      </c>
      <c r="Y15" s="284"/>
      <c r="Z15" s="247"/>
    </row>
    <row r="16" customFormat="false" ht="15" hidden="false" customHeight="false" outlineLevel="0" collapsed="false">
      <c r="A16" s="284" t="s">
        <v>4</v>
      </c>
      <c r="B16" s="285" t="n">
        <v>100</v>
      </c>
      <c r="C16" s="286" t="s">
        <v>223</v>
      </c>
      <c r="D16" s="230"/>
      <c r="E16" s="276" t="str">
        <f aca="false">_xlfn.CONCAT(B16,$E$2)</f>
        <v>100202106</v>
      </c>
      <c r="F16" s="288" t="n">
        <v>1837.11</v>
      </c>
      <c r="G16" s="289"/>
      <c r="H16" s="289"/>
      <c r="I16" s="289"/>
      <c r="J16" s="289"/>
      <c r="K16" s="290" t="n">
        <f aca="false">SUM(F16:J16)</f>
        <v>1837.11</v>
      </c>
      <c r="L16" s="289" t="n">
        <v>2159.53</v>
      </c>
      <c r="M16" s="251" t="s">
        <v>186</v>
      </c>
      <c r="N16" s="263" t="s">
        <v>162</v>
      </c>
      <c r="O16" s="264" t="s">
        <v>163</v>
      </c>
      <c r="P16" s="265" t="s">
        <v>164</v>
      </c>
      <c r="Q16" s="266" t="s">
        <v>181</v>
      </c>
      <c r="R16" s="266" t="s">
        <v>224</v>
      </c>
      <c r="S16" s="267" t="s">
        <v>225</v>
      </c>
      <c r="T16" s="268" t="s">
        <v>225</v>
      </c>
      <c r="U16" s="269" t="s">
        <v>61</v>
      </c>
      <c r="V16" s="270" t="s">
        <v>144</v>
      </c>
      <c r="W16" s="245" t="n">
        <v>43325</v>
      </c>
      <c r="X16" s="245" t="n">
        <v>29670</v>
      </c>
      <c r="Y16" s="284"/>
      <c r="Z16" s="247"/>
    </row>
    <row r="17" customFormat="false" ht="15" hidden="false" customHeight="false" outlineLevel="0" collapsed="false">
      <c r="A17" s="284" t="s">
        <v>3</v>
      </c>
      <c r="B17" s="285" t="n">
        <v>115</v>
      </c>
      <c r="C17" s="286" t="s">
        <v>226</v>
      </c>
      <c r="D17" s="230"/>
      <c r="E17" s="276" t="str">
        <f aca="false">_xlfn.CONCAT(B17,$E$2)</f>
        <v>115202106</v>
      </c>
      <c r="F17" s="288" t="n">
        <v>2032.03</v>
      </c>
      <c r="G17" s="289"/>
      <c r="H17" s="289"/>
      <c r="I17" s="289"/>
      <c r="J17" s="289"/>
      <c r="K17" s="290" t="n">
        <f aca="false">SUM(F17:J17)</f>
        <v>2032.03</v>
      </c>
      <c r="L17" s="289" t="n">
        <v>2159.53</v>
      </c>
      <c r="M17" s="251" t="s">
        <v>155</v>
      </c>
      <c r="N17" s="263" t="s">
        <v>162</v>
      </c>
      <c r="O17" s="264" t="s">
        <v>206</v>
      </c>
      <c r="P17" s="265" t="s">
        <v>207</v>
      </c>
      <c r="Q17" s="266" t="s">
        <v>227</v>
      </c>
      <c r="R17" s="266" t="s">
        <v>228</v>
      </c>
      <c r="S17" s="267" t="s">
        <v>229</v>
      </c>
      <c r="T17" s="268" t="s">
        <v>229</v>
      </c>
      <c r="U17" s="269" t="s">
        <v>143</v>
      </c>
      <c r="V17" s="270" t="s">
        <v>144</v>
      </c>
      <c r="W17" s="245" t="n">
        <v>43595</v>
      </c>
      <c r="X17" s="245" t="n">
        <v>33937</v>
      </c>
      <c r="Y17" s="284"/>
      <c r="Z17" s="247"/>
    </row>
    <row r="18" customFormat="false" ht="15.75" hidden="false" customHeight="true" outlineLevel="0" collapsed="false">
      <c r="A18" s="247" t="s">
        <v>3</v>
      </c>
      <c r="B18" s="248" t="s">
        <v>230</v>
      </c>
      <c r="C18" s="229" t="s">
        <v>231</v>
      </c>
      <c r="D18" s="230"/>
      <c r="E18" s="276" t="str">
        <f aca="false">_xlfn.CONCAT(B18,$E$2)</f>
        <v>047202106</v>
      </c>
      <c r="F18" s="232" t="n">
        <v>1513.17</v>
      </c>
      <c r="G18" s="233"/>
      <c r="H18" s="233"/>
      <c r="I18" s="235"/>
      <c r="J18" s="235"/>
      <c r="K18" s="234" t="n">
        <f aca="false">SUM(F18:J18)</f>
        <v>1513.17</v>
      </c>
      <c r="L18" s="235" t="n">
        <v>1441.17</v>
      </c>
      <c r="M18" s="251" t="s">
        <v>232</v>
      </c>
      <c r="N18" s="277" t="s">
        <v>162</v>
      </c>
      <c r="O18" s="278" t="s">
        <v>163</v>
      </c>
      <c r="P18" s="279" t="s">
        <v>164</v>
      </c>
      <c r="Q18" s="280" t="s">
        <v>233</v>
      </c>
      <c r="R18" s="280" t="s">
        <v>234</v>
      </c>
      <c r="S18" s="281" t="s">
        <v>235</v>
      </c>
      <c r="T18" s="282" t="s">
        <v>235</v>
      </c>
      <c r="U18" s="283" t="s">
        <v>143</v>
      </c>
      <c r="V18" s="270" t="s">
        <v>144</v>
      </c>
      <c r="W18" s="245" t="n">
        <v>41348</v>
      </c>
      <c r="X18" s="245" t="n">
        <v>30239</v>
      </c>
      <c r="Y18" s="246"/>
      <c r="Z18" s="246"/>
    </row>
    <row r="19" customFormat="false" ht="15.75" hidden="false" customHeight="true" outlineLevel="0" collapsed="false">
      <c r="A19" s="291" t="s">
        <v>3</v>
      </c>
      <c r="B19" s="248" t="s">
        <v>236</v>
      </c>
      <c r="C19" s="229" t="s">
        <v>237</v>
      </c>
      <c r="D19" s="230"/>
      <c r="E19" s="276" t="str">
        <f aca="false">_xlfn.CONCAT(B19,$E$2)</f>
        <v>121202106</v>
      </c>
      <c r="F19" s="271" t="n">
        <v>1671.12</v>
      </c>
      <c r="G19" s="235"/>
      <c r="H19" s="235"/>
      <c r="I19" s="235"/>
      <c r="J19" s="235"/>
      <c r="K19" s="234" t="n">
        <f aca="false">SUM(F19:J19)</f>
        <v>1671.12</v>
      </c>
      <c r="L19" s="235" t="n">
        <v>1662.29</v>
      </c>
      <c r="M19" s="273" t="s">
        <v>180</v>
      </c>
      <c r="N19" s="263" t="s">
        <v>162</v>
      </c>
      <c r="O19" s="264" t="s">
        <v>163</v>
      </c>
      <c r="P19" s="265" t="s">
        <v>164</v>
      </c>
      <c r="Q19" s="266" t="s">
        <v>238</v>
      </c>
      <c r="R19" s="266" t="s">
        <v>239</v>
      </c>
      <c r="S19" s="267" t="s">
        <v>240</v>
      </c>
      <c r="T19" s="268"/>
      <c r="U19" s="269" t="s">
        <v>61</v>
      </c>
      <c r="V19" s="270" t="s">
        <v>144</v>
      </c>
      <c r="W19" s="245" t="n">
        <v>43880</v>
      </c>
      <c r="X19" s="259" t="n">
        <v>29511</v>
      </c>
      <c r="Y19" s="246"/>
      <c r="Z19" s="246"/>
    </row>
    <row r="20" customFormat="false" ht="15" hidden="false" customHeight="false" outlineLevel="0" collapsed="false">
      <c r="A20" s="284" t="s">
        <v>4</v>
      </c>
      <c r="B20" s="292" t="s">
        <v>241</v>
      </c>
      <c r="C20" s="286" t="s">
        <v>242</v>
      </c>
      <c r="D20" s="230"/>
      <c r="E20" s="293" t="str">
        <f aca="false">_xlfn.CONCAT(B20,$E$2)</f>
        <v>135202106</v>
      </c>
      <c r="F20" s="288" t="n">
        <v>1017.78</v>
      </c>
      <c r="G20" s="289"/>
      <c r="H20" s="289"/>
      <c r="I20" s="289"/>
      <c r="J20" s="289"/>
      <c r="K20" s="290" t="n">
        <f aca="false">SUM(F20:J20)</f>
        <v>1017.78</v>
      </c>
      <c r="L20" s="289" t="n">
        <v>824.87</v>
      </c>
      <c r="M20" s="236" t="s">
        <v>243</v>
      </c>
      <c r="N20" s="237" t="s">
        <v>137</v>
      </c>
      <c r="O20" s="238" t="s">
        <v>138</v>
      </c>
      <c r="P20" s="239" t="s">
        <v>139</v>
      </c>
      <c r="Q20" s="240" t="s">
        <v>244</v>
      </c>
      <c r="R20" s="240" t="s">
        <v>245</v>
      </c>
      <c r="S20" s="241"/>
      <c r="T20" s="242"/>
      <c r="U20" s="243"/>
      <c r="V20" s="294"/>
      <c r="W20" s="245" t="n">
        <v>44342</v>
      </c>
      <c r="X20" s="259"/>
      <c r="Y20" s="246"/>
      <c r="Z20" s="246"/>
    </row>
    <row r="21" customFormat="false" ht="15" hidden="false" customHeight="false" outlineLevel="0" collapsed="false">
      <c r="A21" s="284" t="s">
        <v>3</v>
      </c>
      <c r="B21" s="292" t="s">
        <v>246</v>
      </c>
      <c r="C21" s="286" t="s">
        <v>247</v>
      </c>
      <c r="D21" s="230"/>
      <c r="E21" s="293" t="str">
        <f aca="false">_xlfn.CONCAT(B21,$E$2)</f>
        <v>093202106</v>
      </c>
      <c r="F21" s="288" t="n">
        <v>2141.15</v>
      </c>
      <c r="G21" s="289"/>
      <c r="H21" s="289"/>
      <c r="I21" s="289"/>
      <c r="J21" s="289"/>
      <c r="K21" s="290" t="n">
        <f aca="false">SUM(F21:J21)</f>
        <v>2141.15</v>
      </c>
      <c r="L21" s="289" t="n">
        <v>2159.53</v>
      </c>
      <c r="M21" s="236" t="s">
        <v>155</v>
      </c>
      <c r="N21" s="237" t="s">
        <v>137</v>
      </c>
      <c r="O21" s="238" t="s">
        <v>138</v>
      </c>
      <c r="P21" s="239" t="s">
        <v>139</v>
      </c>
      <c r="Q21" s="240" t="s">
        <v>248</v>
      </c>
      <c r="R21" s="240" t="s">
        <v>249</v>
      </c>
      <c r="S21" s="241" t="s">
        <v>250</v>
      </c>
      <c r="T21" s="242"/>
      <c r="U21" s="243" t="s">
        <v>143</v>
      </c>
      <c r="V21" s="294" t="s">
        <v>144</v>
      </c>
      <c r="W21" s="245" t="n">
        <v>43171</v>
      </c>
      <c r="X21" s="259" t="n">
        <v>28709</v>
      </c>
      <c r="Y21" s="246"/>
      <c r="Z21" s="246"/>
    </row>
    <row r="22" customFormat="false" ht="15" hidden="false" customHeight="false" outlineLevel="0" collapsed="false">
      <c r="A22" s="286" t="s">
        <v>3</v>
      </c>
      <c r="B22" s="285" t="s">
        <v>251</v>
      </c>
      <c r="C22" s="286" t="s">
        <v>252</v>
      </c>
      <c r="D22" s="214"/>
      <c r="E22" s="276" t="str">
        <f aca="false">_xlfn.CONCAT(B22,$E$2)</f>
        <v>128202106</v>
      </c>
      <c r="F22" s="288" t="n">
        <v>1451.49</v>
      </c>
      <c r="G22" s="289"/>
      <c r="H22" s="289"/>
      <c r="I22" s="289"/>
      <c r="J22" s="289"/>
      <c r="K22" s="290" t="n">
        <f aca="false">SUM(F22:J22)</f>
        <v>1451.49</v>
      </c>
      <c r="L22" s="289" t="n">
        <v>841.91</v>
      </c>
      <c r="M22" s="273" t="s">
        <v>199</v>
      </c>
      <c r="N22" s="277" t="s">
        <v>162</v>
      </c>
      <c r="O22" s="278" t="s">
        <v>163</v>
      </c>
      <c r="P22" s="279" t="s">
        <v>164</v>
      </c>
      <c r="Q22" s="280" t="s">
        <v>253</v>
      </c>
      <c r="R22" s="280" t="s">
        <v>254</v>
      </c>
      <c r="S22" s="281" t="s">
        <v>255</v>
      </c>
      <c r="T22" s="282"/>
      <c r="U22" s="283" t="s">
        <v>61</v>
      </c>
      <c r="V22" s="270" t="s">
        <v>144</v>
      </c>
      <c r="W22" s="295" t="n">
        <v>44167</v>
      </c>
      <c r="X22" s="295"/>
      <c r="Y22" s="284"/>
      <c r="Z22" s="247"/>
    </row>
    <row r="23" customFormat="false" ht="15.5" hidden="false" customHeight="false" outlineLevel="0" collapsed="false">
      <c r="A23" s="296"/>
      <c r="B23" s="297"/>
      <c r="C23" s="296"/>
      <c r="D23" s="230"/>
      <c r="E23" s="231"/>
      <c r="F23" s="298"/>
      <c r="G23" s="298"/>
      <c r="H23" s="298"/>
      <c r="I23" s="298"/>
      <c r="J23" s="298"/>
      <c r="K23" s="299"/>
      <c r="L23" s="298"/>
      <c r="M23" s="273"/>
      <c r="N23" s="263"/>
      <c r="O23" s="264"/>
      <c r="P23" s="265"/>
      <c r="Q23" s="266"/>
      <c r="R23" s="266"/>
      <c r="S23" s="267"/>
      <c r="T23" s="268"/>
      <c r="U23" s="269"/>
      <c r="V23" s="270"/>
      <c r="W23" s="300"/>
      <c r="X23" s="300"/>
      <c r="Y23" s="301"/>
      <c r="Z23" s="247"/>
    </row>
    <row r="24" customFormat="false" ht="15.5" hidden="false" customHeight="false" outlineLevel="0" collapsed="false">
      <c r="A24" s="284"/>
      <c r="B24" s="292"/>
      <c r="C24" s="284"/>
      <c r="D24" s="284"/>
      <c r="E24" s="293"/>
      <c r="F24" s="289"/>
      <c r="G24" s="289"/>
      <c r="H24" s="289"/>
      <c r="I24" s="289"/>
      <c r="J24" s="289"/>
      <c r="K24" s="290"/>
      <c r="L24" s="290"/>
      <c r="M24" s="236"/>
      <c r="N24" s="302"/>
      <c r="O24" s="303"/>
      <c r="P24" s="304"/>
      <c r="Q24" s="305"/>
      <c r="R24" s="305"/>
      <c r="S24" s="306"/>
      <c r="T24" s="307"/>
      <c r="U24" s="308"/>
      <c r="V24" s="309"/>
      <c r="W24" s="245"/>
      <c r="X24" s="245"/>
      <c r="Y24" s="284"/>
      <c r="Z24" s="247"/>
    </row>
    <row r="25" customFormat="false" ht="15.5" hidden="false" customHeight="false" outlineLevel="0" collapsed="false">
      <c r="A25" s="284" t="s">
        <v>256</v>
      </c>
      <c r="B25" s="292"/>
      <c r="C25" s="284" t="s">
        <v>257</v>
      </c>
      <c r="D25" s="284"/>
      <c r="E25" s="293" t="n">
        <f aca="false">+E2</f>
        <v>202106</v>
      </c>
      <c r="F25" s="289" t="n">
        <v>930.05</v>
      </c>
      <c r="G25" s="289"/>
      <c r="H25" s="289"/>
      <c r="I25" s="289"/>
      <c r="J25" s="289"/>
      <c r="K25" s="290" t="n">
        <f aca="false">SUM(F25:J25)</f>
        <v>930.05</v>
      </c>
      <c r="L25" s="290"/>
      <c r="M25" s="273" t="s">
        <v>47</v>
      </c>
      <c r="N25" s="310" t="s">
        <v>137</v>
      </c>
      <c r="O25" s="253" t="s">
        <v>138</v>
      </c>
      <c r="P25" s="311" t="s">
        <v>139</v>
      </c>
      <c r="Q25" s="312" t="s">
        <v>258</v>
      </c>
      <c r="R25" s="312" t="s">
        <v>259</v>
      </c>
      <c r="S25" s="313" t="s">
        <v>260</v>
      </c>
      <c r="T25" s="314"/>
      <c r="U25" s="315" t="s">
        <v>143</v>
      </c>
      <c r="V25" s="244" t="s">
        <v>144</v>
      </c>
      <c r="W25" s="245"/>
      <c r="X25" s="245"/>
      <c r="Y25" s="284"/>
      <c r="Z25" s="247"/>
    </row>
    <row r="26" customFormat="false" ht="15.75" hidden="false" customHeight="true" outlineLevel="0" collapsed="false">
      <c r="A26" s="284" t="s">
        <v>261</v>
      </c>
      <c r="B26" s="292"/>
      <c r="C26" s="284" t="s">
        <v>262</v>
      </c>
      <c r="D26" s="284"/>
      <c r="E26" s="284"/>
      <c r="F26" s="289"/>
      <c r="G26" s="289"/>
      <c r="H26" s="289"/>
      <c r="I26" s="289"/>
      <c r="J26" s="290"/>
      <c r="K26" s="290" t="n">
        <f aca="false">SUM(F26:J26)</f>
        <v>0</v>
      </c>
      <c r="L26" s="290"/>
      <c r="M26" s="273" t="s">
        <v>263</v>
      </c>
      <c r="N26" s="316" t="s">
        <v>162</v>
      </c>
      <c r="O26" s="264" t="s">
        <v>264</v>
      </c>
      <c r="P26" s="317" t="s">
        <v>265</v>
      </c>
      <c r="Q26" s="318" t="s">
        <v>266</v>
      </c>
      <c r="R26" s="318" t="s">
        <v>267</v>
      </c>
      <c r="S26" s="319" t="s">
        <v>268</v>
      </c>
      <c r="T26" s="320"/>
      <c r="U26" s="321" t="s">
        <v>143</v>
      </c>
      <c r="V26" s="270" t="s">
        <v>144</v>
      </c>
      <c r="W26" s="245"/>
      <c r="X26" s="245"/>
      <c r="Y26" s="246"/>
      <c r="Z26" s="246"/>
    </row>
    <row r="27" customFormat="false" ht="15.75" hidden="false" customHeight="true" outlineLevel="0" collapsed="false">
      <c r="A27" s="284" t="s">
        <v>261</v>
      </c>
      <c r="B27" s="292"/>
      <c r="C27" s="246" t="s">
        <v>269</v>
      </c>
      <c r="D27" s="246"/>
      <c r="E27" s="246"/>
      <c r="F27" s="235"/>
      <c r="G27" s="235"/>
      <c r="H27" s="235"/>
      <c r="I27" s="235"/>
      <c r="J27" s="234"/>
      <c r="K27" s="290" t="n">
        <f aca="false">SUM(F27:J27)</f>
        <v>0</v>
      </c>
      <c r="L27" s="234"/>
      <c r="M27" s="236" t="s">
        <v>270</v>
      </c>
      <c r="N27" s="277" t="s">
        <v>162</v>
      </c>
      <c r="O27" s="264" t="s">
        <v>271</v>
      </c>
      <c r="P27" s="279" t="s">
        <v>272</v>
      </c>
      <c r="Q27" s="280" t="s">
        <v>189</v>
      </c>
      <c r="R27" s="280" t="s">
        <v>273</v>
      </c>
      <c r="S27" s="281" t="s">
        <v>274</v>
      </c>
      <c r="T27" s="282"/>
      <c r="U27" s="322" t="s">
        <v>143</v>
      </c>
      <c r="V27" s="270" t="s">
        <v>144</v>
      </c>
      <c r="W27" s="245"/>
      <c r="X27" s="245"/>
      <c r="Y27" s="246"/>
      <c r="Z27" s="246"/>
    </row>
    <row r="28" customFormat="false" ht="15.5" hidden="false" customHeight="false" outlineLevel="0" collapsed="false">
      <c r="A28" s="246" t="s">
        <v>261</v>
      </c>
      <c r="B28" s="228"/>
      <c r="C28" s="246" t="s">
        <v>275</v>
      </c>
      <c r="D28" s="246"/>
      <c r="E28" s="246"/>
      <c r="F28" s="235"/>
      <c r="G28" s="235"/>
      <c r="H28" s="235"/>
      <c r="I28" s="235"/>
      <c r="J28" s="234"/>
      <c r="K28" s="234" t="n">
        <f aca="false">SUM(F28:J28)</f>
        <v>0</v>
      </c>
      <c r="L28" s="234"/>
      <c r="M28" s="236" t="s">
        <v>276</v>
      </c>
      <c r="N28" s="237" t="s">
        <v>137</v>
      </c>
      <c r="O28" s="238" t="s">
        <v>138</v>
      </c>
      <c r="P28" s="239" t="s">
        <v>139</v>
      </c>
      <c r="Q28" s="240" t="s">
        <v>248</v>
      </c>
      <c r="R28" s="240" t="s">
        <v>277</v>
      </c>
      <c r="S28" s="241" t="s">
        <v>278</v>
      </c>
      <c r="T28" s="242"/>
      <c r="U28" s="243" t="s">
        <v>143</v>
      </c>
      <c r="V28" s="244" t="s">
        <v>144</v>
      </c>
      <c r="W28" s="245"/>
      <c r="X28" s="245"/>
      <c r="Y28" s="246"/>
      <c r="Z28" s="246"/>
    </row>
    <row r="29" customFormat="false" ht="15.5" hidden="false" customHeight="false" outlineLevel="0" collapsed="false">
      <c r="A29" s="246"/>
      <c r="B29" s="228"/>
      <c r="C29" s="246"/>
      <c r="D29" s="246"/>
      <c r="E29" s="246"/>
      <c r="F29" s="235"/>
      <c r="G29" s="235"/>
      <c r="H29" s="235"/>
      <c r="I29" s="235"/>
      <c r="J29" s="234"/>
      <c r="K29" s="234"/>
      <c r="L29" s="234"/>
      <c r="M29" s="236"/>
      <c r="N29" s="323"/>
      <c r="O29" s="324"/>
      <c r="P29" s="325"/>
      <c r="Q29" s="326"/>
      <c r="R29" s="326"/>
      <c r="S29" s="327"/>
      <c r="T29" s="328"/>
      <c r="U29" s="329"/>
      <c r="V29" s="330"/>
      <c r="W29" s="245"/>
      <c r="X29" s="245"/>
      <c r="Y29" s="246"/>
      <c r="Z29" s="246"/>
    </row>
    <row r="30" s="345" customFormat="true" ht="15.75" hidden="false" customHeight="true" outlineLevel="0" collapsed="false">
      <c r="A30" s="331" t="s">
        <v>26</v>
      </c>
      <c r="B30" s="332"/>
      <c r="C30" s="331" t="s">
        <v>279</v>
      </c>
      <c r="D30" s="331"/>
      <c r="E30" s="333" t="str">
        <f aca="false">_xlfn.CONCAT(B30,$E$2)</f>
        <v>202106</v>
      </c>
      <c r="F30" s="334"/>
      <c r="G30" s="334"/>
      <c r="H30" s="334"/>
      <c r="I30" s="334"/>
      <c r="J30" s="334"/>
      <c r="K30" s="334" t="n">
        <f aca="false">SUM(F30:J30)</f>
        <v>0</v>
      </c>
      <c r="L30" s="334" t="n">
        <v>1625.84</v>
      </c>
      <c r="M30" s="335" t="s">
        <v>280</v>
      </c>
      <c r="N30" s="336"/>
      <c r="O30" s="337"/>
      <c r="P30" s="338"/>
      <c r="Q30" s="339"/>
      <c r="R30" s="339"/>
      <c r="S30" s="340"/>
      <c r="T30" s="341"/>
      <c r="U30" s="342"/>
      <c r="V30" s="343"/>
      <c r="W30" s="344"/>
      <c r="X30" s="344"/>
      <c r="Y30" s="284"/>
      <c r="Z30" s="284"/>
    </row>
    <row r="31" customFormat="false" ht="15.75" hidden="false" customHeight="true" outlineLevel="0" collapsed="false">
      <c r="A31" s="346"/>
      <c r="B31" s="347"/>
      <c r="C31" s="346"/>
      <c r="D31" s="346"/>
      <c r="E31" s="346"/>
      <c r="F31" s="348"/>
      <c r="G31" s="348"/>
      <c r="H31" s="348"/>
      <c r="I31" s="349"/>
      <c r="J31" s="349"/>
      <c r="K31" s="349"/>
      <c r="L31" s="349"/>
      <c r="M31" s="350"/>
      <c r="N31" s="351"/>
      <c r="O31" s="352"/>
      <c r="P31" s="353"/>
      <c r="Q31" s="354"/>
      <c r="R31" s="354"/>
      <c r="S31" s="355"/>
      <c r="T31" s="356"/>
      <c r="U31" s="357"/>
      <c r="V31" s="358"/>
      <c r="W31" s="359"/>
      <c r="X31" s="359"/>
      <c r="Y31" s="346"/>
      <c r="Z31" s="346"/>
    </row>
    <row r="32" customFormat="false" ht="15.5" hidden="false" customHeight="false" outlineLevel="0" collapsed="false">
      <c r="A32" s="360"/>
      <c r="B32" s="361"/>
      <c r="C32" s="360"/>
      <c r="D32" s="360"/>
      <c r="E32" s="360"/>
      <c r="F32" s="362"/>
      <c r="G32" s="362"/>
      <c r="H32" s="362"/>
      <c r="I32" s="363"/>
      <c r="J32" s="363"/>
      <c r="K32" s="363"/>
      <c r="L32" s="363"/>
      <c r="M32" s="364"/>
      <c r="N32" s="365"/>
      <c r="O32" s="365"/>
      <c r="P32" s="366"/>
      <c r="Q32" s="366"/>
      <c r="R32" s="366"/>
      <c r="S32" s="366"/>
      <c r="T32" s="366"/>
      <c r="U32" s="367"/>
      <c r="V32" s="368"/>
      <c r="W32" s="369"/>
      <c r="X32" s="218" t="s">
        <v>281</v>
      </c>
      <c r="Y32" s="74"/>
      <c r="Z32" s="74"/>
    </row>
    <row r="33" customFormat="false" ht="15.5" hidden="false" customHeight="false" outlineLevel="0" collapsed="false">
      <c r="A33" s="370"/>
      <c r="B33" s="371"/>
      <c r="C33" s="74"/>
      <c r="D33" s="74"/>
      <c r="E33" s="74"/>
      <c r="F33" s="365"/>
      <c r="G33" s="365"/>
      <c r="H33" s="365"/>
      <c r="I33" s="74"/>
      <c r="J33" s="74"/>
      <c r="K33" s="74"/>
      <c r="L33" s="74"/>
      <c r="M33" s="372"/>
      <c r="N33" s="373"/>
      <c r="W33" s="374" t="s">
        <v>282</v>
      </c>
      <c r="X33" s="374" t="s">
        <v>283</v>
      </c>
      <c r="Y33" s="74"/>
      <c r="Z33" s="74"/>
    </row>
    <row r="34" customFormat="false" ht="15.5" hidden="false" customHeight="false" outlineLevel="0" collapsed="false">
      <c r="C34" s="74" t="s">
        <v>3</v>
      </c>
      <c r="D34" s="74"/>
      <c r="E34" s="74"/>
      <c r="F34" s="235" t="n">
        <f aca="false">SUMIF(A3:F31,C34,F3:F31)</f>
        <v>27411.8</v>
      </c>
      <c r="G34" s="235" t="n">
        <f aca="false">SUMIF(A3:O31,C34,G3:G31)</f>
        <v>0</v>
      </c>
      <c r="H34" s="235" t="n">
        <f aca="false">SUMIF(A3:N31,C34,H3:H31)</f>
        <v>0</v>
      </c>
      <c r="I34" s="234" t="n">
        <f aca="false">SUMIF(A3:K31,C34,I3:I31)</f>
        <v>0</v>
      </c>
      <c r="J34" s="234" t="n">
        <f aca="false">SUMIF(A3:L31,C34,J3:J31)</f>
        <v>0</v>
      </c>
      <c r="K34" s="375" t="n">
        <f aca="false">SUM(F34:J34)</f>
        <v>27411.8</v>
      </c>
      <c r="L34" s="375" t="n">
        <f aca="false">SUMIF(A3:L31,C34:C34,L3:L31)</f>
        <v>28849.22</v>
      </c>
      <c r="M34" s="364"/>
      <c r="O34" s="363"/>
      <c r="P34" s="363"/>
      <c r="Q34" s="376"/>
      <c r="R34" s="377"/>
      <c r="U34" s="360"/>
      <c r="W34" s="218" t="n">
        <f aca="true">TODAY()-720</f>
        <v>43671</v>
      </c>
      <c r="X34" s="369" t="n">
        <f aca="true">TODAY()-16425</f>
        <v>27966</v>
      </c>
      <c r="Y34" s="74"/>
      <c r="Z34" s="74"/>
    </row>
    <row r="35" customFormat="false" ht="15.5" hidden="false" customHeight="false" outlineLevel="0" collapsed="false">
      <c r="C35" s="74" t="s">
        <v>4</v>
      </c>
      <c r="D35" s="74"/>
      <c r="E35" s="74"/>
      <c r="F35" s="235" t="n">
        <f aca="false">SUMIF(A3:F31,C35,F3:F31)</f>
        <v>6787.36</v>
      </c>
      <c r="G35" s="235" t="n">
        <f aca="false">SUMIF(A3:O31,C35,G3:G31)</f>
        <v>0</v>
      </c>
      <c r="H35" s="235" t="n">
        <f aca="false">SUMIF(A3:N31,C35,H3:H31)</f>
        <v>0</v>
      </c>
      <c r="I35" s="234" t="n">
        <f aca="false">SUMIF(A3:K31,C35,I3:I31)</f>
        <v>0</v>
      </c>
      <c r="J35" s="234" t="n">
        <f aca="false">SUMIF(A3:L31,C35,J3:J31)</f>
        <v>0</v>
      </c>
      <c r="K35" s="375" t="n">
        <f aca="false">SUM(F35:J35)</f>
        <v>6787.36</v>
      </c>
      <c r="L35" s="375" t="n">
        <f aca="false">SUMIF(A3:L31,C35:C35,L3:L31)</f>
        <v>7480.13</v>
      </c>
      <c r="M35" s="364"/>
      <c r="O35" s="363"/>
      <c r="P35" s="363"/>
      <c r="Q35" s="376"/>
      <c r="R35" s="377"/>
      <c r="U35" s="360"/>
      <c r="W35" s="369"/>
      <c r="X35" s="369"/>
      <c r="Y35" s="74"/>
      <c r="Z35" s="74"/>
    </row>
    <row r="36" customFormat="false" ht="15.5" hidden="false" customHeight="false" outlineLevel="0" collapsed="false">
      <c r="C36" s="74" t="s">
        <v>5</v>
      </c>
      <c r="D36" s="74"/>
      <c r="E36" s="74"/>
      <c r="F36" s="235" t="n">
        <f aca="false">SUMIF(A3:F31,C36,F3:F31)</f>
        <v>6569.68</v>
      </c>
      <c r="G36" s="235" t="n">
        <f aca="false">SUMIF(A3:O31,C36,G3:G31)</f>
        <v>0</v>
      </c>
      <c r="H36" s="235" t="n">
        <f aca="false">SUMIF(A3:N31,C36,H3:H31)</f>
        <v>9575.24</v>
      </c>
      <c r="I36" s="234" t="n">
        <f aca="false">SUMIF(A3:K31,C36,I3:I31)</f>
        <v>0</v>
      </c>
      <c r="J36" s="234" t="n">
        <f aca="false">SUMIF(A3:L31,C36,J3:J31)</f>
        <v>0</v>
      </c>
      <c r="K36" s="375" t="n">
        <f aca="false">SUM(F36:J36)</f>
        <v>16144.92</v>
      </c>
      <c r="L36" s="375" t="n">
        <f aca="false">SUMIF(A3:L31,C36:C36,L3:L31)</f>
        <v>9033.78</v>
      </c>
      <c r="M36" s="364"/>
      <c r="O36" s="363"/>
      <c r="P36" s="363"/>
      <c r="Q36" s="376"/>
      <c r="R36" s="377"/>
      <c r="U36" s="360"/>
      <c r="V36" s="378"/>
      <c r="W36" s="369"/>
      <c r="X36" s="369"/>
      <c r="Y36" s="74"/>
      <c r="Z36" s="74"/>
    </row>
    <row r="37" customFormat="false" ht="15.75" hidden="false" customHeight="true" outlineLevel="0" collapsed="false">
      <c r="C37" s="74" t="s">
        <v>284</v>
      </c>
      <c r="D37" s="74"/>
      <c r="E37" s="74"/>
      <c r="F37" s="235" t="n">
        <f aca="false">SUMIF(A3:F31,C37,F3:F31)</f>
        <v>0</v>
      </c>
      <c r="G37" s="235" t="n">
        <f aca="false">SUMIF(A3:O31,C37,G3:G31)</f>
        <v>0</v>
      </c>
      <c r="H37" s="235" t="n">
        <f aca="false">SUMIF(A3:N31,C37,H5:H31)</f>
        <v>0</v>
      </c>
      <c r="I37" s="234" t="n">
        <f aca="false">SUMIF(A3:K31,C37,I3:I31)</f>
        <v>0</v>
      </c>
      <c r="J37" s="234" t="n">
        <f aca="false">SUMIF(A3:L31,C37,J3:J31)</f>
        <v>0</v>
      </c>
      <c r="K37" s="375" t="n">
        <f aca="false">SUM(F37:J37)</f>
        <v>0</v>
      </c>
      <c r="L37" s="375" t="n">
        <f aca="false">SUMIF(A3:L31,C37:C37,L3:L31)</f>
        <v>0</v>
      </c>
      <c r="M37" s="364"/>
      <c r="O37" s="363"/>
      <c r="P37" s="363"/>
      <c r="Q37" s="376"/>
      <c r="R37" s="379"/>
      <c r="U37" s="360"/>
      <c r="W37" s="369"/>
      <c r="X37" s="369"/>
      <c r="Y37" s="74"/>
      <c r="Z37" s="74"/>
    </row>
    <row r="38" customFormat="false" ht="15.5" hidden="false" customHeight="false" outlineLevel="0" collapsed="false">
      <c r="C38" s="74" t="s">
        <v>26</v>
      </c>
      <c r="D38" s="74"/>
      <c r="E38" s="74"/>
      <c r="F38" s="235" t="n">
        <f aca="false">SUMIF(A3:F31,C38,F3:F31)</f>
        <v>0</v>
      </c>
      <c r="G38" s="235" t="n">
        <f aca="false">SUMIF(A3:O31,C38,G3:G31)</f>
        <v>0</v>
      </c>
      <c r="H38" s="235" t="n">
        <f aca="false">SUMIF(A3:N31,C38,H3:H31)</f>
        <v>0</v>
      </c>
      <c r="I38" s="234" t="n">
        <f aca="false">SUMIF(A3:K31,C38,I3:I31)</f>
        <v>0</v>
      </c>
      <c r="J38" s="234" t="n">
        <f aca="false">SUMIF(A3:L31,C38,J3:J31)</f>
        <v>0</v>
      </c>
      <c r="K38" s="375" t="n">
        <f aca="false">SUM(F38:J38)</f>
        <v>0</v>
      </c>
      <c r="L38" s="375" t="n">
        <f aca="false">SUMIF(A3:L31,C38:C38,L3:L31)</f>
        <v>1625.84</v>
      </c>
      <c r="M38" s="380"/>
      <c r="O38" s="363"/>
      <c r="P38" s="363"/>
      <c r="Q38" s="376"/>
      <c r="R38" s="377"/>
      <c r="U38" s="360"/>
      <c r="W38" s="369"/>
      <c r="X38" s="369"/>
      <c r="Y38" s="74"/>
      <c r="Z38" s="74"/>
    </row>
    <row r="39" customFormat="false" ht="15.5" hidden="false" customHeight="false" outlineLevel="0" collapsed="false">
      <c r="C39" s="74" t="s">
        <v>256</v>
      </c>
      <c r="D39" s="74"/>
      <c r="E39" s="74"/>
      <c r="F39" s="235" t="n">
        <f aca="false">SUMIF(A3:F31,C39,F3:F31)</f>
        <v>930.05</v>
      </c>
      <c r="G39" s="235" t="n">
        <f aca="false">SUMIF(A3:O31,C39,G3:G31)</f>
        <v>0</v>
      </c>
      <c r="H39" s="235" t="n">
        <f aca="false">SUMIF(A3:N31,C39,H3:H31)</f>
        <v>0</v>
      </c>
      <c r="I39" s="234" t="n">
        <f aca="false">SUMIF(A3:K31,C39,I3:I31)</f>
        <v>0</v>
      </c>
      <c r="J39" s="234" t="n">
        <f aca="false">SUMIF(A3:L31,C39,J3:J31)</f>
        <v>0</v>
      </c>
      <c r="K39" s="375" t="n">
        <f aca="false">SUM(F39:J39)</f>
        <v>930.05</v>
      </c>
      <c r="L39" s="375" t="n">
        <f aca="false">SUMIF(A3:L31,C39:C39,L3:L31)</f>
        <v>0</v>
      </c>
      <c r="M39" s="380"/>
      <c r="O39" s="363"/>
      <c r="P39" s="363"/>
      <c r="Q39" s="376"/>
      <c r="R39" s="377"/>
      <c r="U39" s="360"/>
      <c r="W39" s="369"/>
      <c r="X39" s="369"/>
      <c r="Y39" s="74"/>
      <c r="Z39" s="74"/>
    </row>
    <row r="40" customFormat="false" ht="15.5" hidden="false" customHeight="false" outlineLevel="0" collapsed="false">
      <c r="C40" s="74" t="s">
        <v>261</v>
      </c>
      <c r="D40" s="74"/>
      <c r="E40" s="74"/>
      <c r="F40" s="235" t="n">
        <f aca="false">SUMIF(A3:F31,C40,F3:F31)</f>
        <v>0</v>
      </c>
      <c r="G40" s="235" t="n">
        <f aca="false">SUMIF(A3:O31,C40,G3:G31)</f>
        <v>0</v>
      </c>
      <c r="H40" s="235" t="n">
        <f aca="false">SUMIF(A3:N31,C40,H3:H31)</f>
        <v>0</v>
      </c>
      <c r="I40" s="234" t="n">
        <f aca="false">SUMIF(A3:K31,C40,I3:I31)</f>
        <v>0</v>
      </c>
      <c r="J40" s="234" t="n">
        <f aca="false">SUMIF(A3:L31,C40,J3:J31)</f>
        <v>0</v>
      </c>
      <c r="K40" s="375" t="n">
        <f aca="false">SUM(F40:J40)</f>
        <v>0</v>
      </c>
      <c r="L40" s="375" t="n">
        <f aca="false">SUMIF(A3:L31,C40:C40,L3:L31)</f>
        <v>0</v>
      </c>
      <c r="M40" s="364"/>
      <c r="O40" s="363"/>
      <c r="P40" s="363"/>
      <c r="Q40" s="376"/>
      <c r="R40" s="377"/>
      <c r="U40" s="360"/>
      <c r="W40" s="369"/>
      <c r="X40" s="381"/>
      <c r="Y40" s="74"/>
      <c r="Z40" s="74"/>
    </row>
    <row r="41" customFormat="false" ht="15.5" hidden="false" customHeight="false" outlineLevel="0" collapsed="false">
      <c r="C41" s="74"/>
      <c r="D41" s="74"/>
      <c r="E41" s="74"/>
      <c r="F41" s="382" t="n">
        <f aca="false">SUM(F34:F40)</f>
        <v>41698.89</v>
      </c>
      <c r="G41" s="382" t="n">
        <f aca="false">SUM(G34:G40)</f>
        <v>0</v>
      </c>
      <c r="H41" s="382" t="n">
        <f aca="false">SUM(H34:H40)</f>
        <v>9575.24</v>
      </c>
      <c r="I41" s="383" t="n">
        <f aca="false">SUM(I34:I40)</f>
        <v>0</v>
      </c>
      <c r="J41" s="383" t="n">
        <f aca="false">SUM(J34:J40)</f>
        <v>0</v>
      </c>
      <c r="K41" s="383" t="n">
        <f aca="false">SUM(K34:K40)</f>
        <v>51274.13</v>
      </c>
      <c r="L41" s="383" t="n">
        <f aca="false">SUM(L34:L40)</f>
        <v>46988.97</v>
      </c>
      <c r="M41" s="384"/>
      <c r="O41" s="363"/>
      <c r="P41" s="363"/>
      <c r="Q41" s="376"/>
      <c r="R41" s="377"/>
      <c r="U41" s="360"/>
      <c r="W41" s="381"/>
    </row>
    <row r="42" customFormat="false" ht="15.75" hidden="false" customHeight="true" outlineLevel="0" collapsed="false">
      <c r="O42" s="363"/>
      <c r="P42" s="363"/>
      <c r="Q42" s="376"/>
      <c r="R42" s="377"/>
      <c r="U42" s="360"/>
      <c r="X42" s="385"/>
    </row>
    <row r="43" customFormat="false" ht="15.75" hidden="false" customHeight="true" outlineLevel="0" collapsed="false">
      <c r="L43" s="386"/>
      <c r="M43" s="387"/>
      <c r="W43" s="385"/>
      <c r="X43" s="385"/>
    </row>
    <row r="44" customFormat="false" ht="15.75" hidden="false" customHeight="true" outlineLevel="0" collapsed="false">
      <c r="L44" s="386"/>
      <c r="M44" s="387"/>
      <c r="P44" s="360"/>
      <c r="W44" s="385"/>
      <c r="X44" s="385"/>
    </row>
    <row r="45" customFormat="false" ht="15.75" hidden="false" customHeight="true" outlineLevel="0" collapsed="false">
      <c r="L45" s="386"/>
      <c r="M45" s="387"/>
      <c r="P45" s="360"/>
      <c r="W45" s="385"/>
      <c r="X45" s="385"/>
    </row>
    <row r="46" customFormat="false" ht="25" hidden="false" customHeight="false" outlineLevel="0" collapsed="false">
      <c r="L46" s="386"/>
      <c r="M46" s="387"/>
      <c r="P46" s="360"/>
      <c r="W46" s="385"/>
    </row>
    <row r="47" customFormat="false" ht="15.5" hidden="false" customHeight="false" outlineLevel="0" collapsed="false">
      <c r="P47" s="360"/>
    </row>
    <row r="48" customFormat="false" ht="15.5" hidden="false" customHeight="false" outlineLevel="0" collapsed="false">
      <c r="P48" s="360"/>
    </row>
    <row r="49" customFormat="false" ht="15.5" hidden="false" customHeight="false" outlineLevel="0" collapsed="false">
      <c r="P49" s="360"/>
    </row>
    <row r="50" customFormat="false" ht="15.5" hidden="false" customHeight="false" outlineLevel="0" collapsed="false">
      <c r="P50" s="360"/>
    </row>
    <row r="51" customFormat="false" ht="15.5" hidden="false" customHeight="false" outlineLevel="0" collapsed="false">
      <c r="P51" s="360"/>
    </row>
    <row r="52" customFormat="false" ht="15.5" hidden="false" customHeight="false" outlineLevel="0" collapsed="false">
      <c r="P52" s="360"/>
    </row>
    <row r="53" customFormat="false" ht="15.5" hidden="false" customHeight="false" outlineLevel="0" collapsed="false">
      <c r="P53" s="360"/>
    </row>
  </sheetData>
  <autoFilter ref="A2:AB28"/>
  <mergeCells count="1">
    <mergeCell ref="O2:P2"/>
  </mergeCells>
  <conditionalFormatting sqref="W13:W14 W21:W30">
    <cfRule type="cellIs" priority="2" operator="lessThan" aboveAverage="0" equalAverage="0" bottom="0" percent="0" rank="0" text="" dxfId="1">
      <formula>$W$34</formula>
    </cfRule>
  </conditionalFormatting>
  <conditionalFormatting sqref="X13:X14 X22:X30">
    <cfRule type="cellIs" priority="3" operator="lessThan" aboveAverage="0" equalAverage="0" bottom="0" percent="0" rank="0" text="" dxfId="2">
      <formula>$X$34</formula>
    </cfRule>
  </conditionalFormatting>
  <conditionalFormatting sqref="W31">
    <cfRule type="cellIs" priority="4" operator="lessThan" aboveAverage="0" equalAverage="0" bottom="0" percent="0" rank="0" text="" dxfId="3">
      <formula>$W$34</formula>
    </cfRule>
  </conditionalFormatting>
  <conditionalFormatting sqref="X31">
    <cfRule type="cellIs" priority="5" operator="lessThan" aboveAverage="0" equalAverage="0" bottom="0" percent="0" rank="0" text="" dxfId="4">
      <formula>$X$34</formula>
    </cfRule>
  </conditionalFormatting>
  <conditionalFormatting sqref="W18:W19 W10:W14 W3:W8">
    <cfRule type="cellIs" priority="6" operator="lessThan" aboveAverage="0" equalAverage="0" bottom="0" percent="0" rank="0" text="" dxfId="5">
      <formula>#ref!</formula>
    </cfRule>
  </conditionalFormatting>
  <conditionalFormatting sqref="X18 X10:X14 X3:X8">
    <cfRule type="cellIs" priority="7" operator="lessThan" aboveAverage="0" equalAverage="0" bottom="0" percent="0" rank="0" text="" dxfId="6">
      <formula>#ref!</formula>
    </cfRule>
  </conditionalFormatting>
  <conditionalFormatting sqref="X19 X21">
    <cfRule type="cellIs" priority="8" operator="lessThan" aboveAverage="0" equalAverage="0" bottom="0" percent="0" rank="0" text="" dxfId="7">
      <formula>#ref!</formula>
    </cfRule>
  </conditionalFormatting>
  <conditionalFormatting sqref="W15:W17">
    <cfRule type="cellIs" priority="9" operator="lessThan" aboveAverage="0" equalAverage="0" bottom="0" percent="0" rank="0" text="" dxfId="8">
      <formula>$W$34</formula>
    </cfRule>
  </conditionalFormatting>
  <conditionalFormatting sqref="X15:X17">
    <cfRule type="cellIs" priority="10" operator="lessThan" aboveAverage="0" equalAverage="0" bottom="0" percent="0" rank="0" text="" dxfId="9">
      <formula>$X$34</formula>
    </cfRule>
  </conditionalFormatting>
  <conditionalFormatting sqref="W15:W17">
    <cfRule type="cellIs" priority="11" operator="lessThan" aboveAverage="0" equalAverage="0" bottom="0" percent="0" rank="0" text="" dxfId="10">
      <formula>#ref!</formula>
    </cfRule>
  </conditionalFormatting>
  <conditionalFormatting sqref="X15:X17">
    <cfRule type="cellIs" priority="12" operator="lessThan" aboveAverage="0" equalAverage="0" bottom="0" percent="0" rank="0" text="" dxfId="11">
      <formula>#ref!</formula>
    </cfRule>
  </conditionalFormatting>
  <conditionalFormatting sqref="W9">
    <cfRule type="cellIs" priority="13" operator="lessThan" aboveAverage="0" equalAverage="0" bottom="0" percent="0" rank="0" text="" dxfId="12">
      <formula>#ref!</formula>
    </cfRule>
  </conditionalFormatting>
  <conditionalFormatting sqref="X9">
    <cfRule type="cellIs" priority="14" operator="lessThan" aboveAverage="0" equalAverage="0" bottom="0" percent="0" rank="0" text="" dxfId="13">
      <formula>#ref!</formula>
    </cfRule>
  </conditionalFormatting>
  <conditionalFormatting sqref="W20">
    <cfRule type="cellIs" priority="15" operator="lessThan" aboveAverage="0" equalAverage="0" bottom="0" percent="0" rank="0" text="" dxfId="14">
      <formula>$W$34</formula>
    </cfRule>
  </conditionalFormatting>
  <conditionalFormatting sqref="X20">
    <cfRule type="cellIs" priority="16" operator="lessThan" aboveAverage="0" equalAverage="0" bottom="0" percent="0" rank="0" text="" dxfId="15">
      <formula>#ref!</formula>
    </cfRule>
  </conditionalFormatting>
  <hyperlinks>
    <hyperlink ref="D3" r:id="rId1" display="patrickk0806@hotmail"/>
    <hyperlink ref="D5" r:id="rId2" display="patrickk0806@gmail.com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ColWidth="9.19140625" defaultRowHeight="15.5" zeroHeight="false" outlineLevelRow="0" outlineLevelCol="0"/>
  <cols>
    <col collapsed="false" customWidth="false" hidden="false" outlineLevel="0" max="2" min="1" style="74" width="9.18"/>
    <col collapsed="false" customWidth="true" hidden="false" outlineLevel="0" max="3" min="3" style="74" width="41.82"/>
    <col collapsed="false" customWidth="false" hidden="false" outlineLevel="0" max="4" min="4" style="74" width="9.18"/>
    <col collapsed="false" customWidth="true" hidden="false" outlineLevel="0" max="5" min="5" style="74" width="12.18"/>
    <col collapsed="false" customWidth="true" hidden="false" outlineLevel="0" max="6" min="6" style="74" width="14.01"/>
    <col collapsed="false" customWidth="true" hidden="false" outlineLevel="0" max="7" min="7" style="74" width="54.45"/>
    <col collapsed="false" customWidth="true" hidden="false" outlineLevel="0" max="9" min="8" style="74" width="10.73"/>
    <col collapsed="false" customWidth="false" hidden="false" outlineLevel="0" max="10" min="10" style="74" width="9.18"/>
    <col collapsed="false" customWidth="true" hidden="false" outlineLevel="0" max="11" min="11" style="74" width="13.17"/>
    <col collapsed="false" customWidth="true" hidden="false" outlineLevel="0" max="13" min="12" style="74" width="10.46"/>
    <col collapsed="false" customWidth="false" hidden="false" outlineLevel="0" max="1024" min="14" style="74" width="9.18"/>
  </cols>
  <sheetData>
    <row r="1" customFormat="false" ht="15.5" hidden="false" customHeight="false" outlineLevel="0" collapsed="false">
      <c r="C1" s="223" t="s">
        <v>285</v>
      </c>
      <c r="D1" s="219" t="s">
        <v>286</v>
      </c>
      <c r="E1" s="219" t="s">
        <v>287</v>
      </c>
      <c r="F1" s="219" t="s">
        <v>288</v>
      </c>
      <c r="G1" s="388"/>
      <c r="K1" s="365"/>
      <c r="L1" s="365"/>
      <c r="M1" s="365"/>
      <c r="N1" s="365"/>
    </row>
    <row r="2" customFormat="false" ht="15.5" hidden="false" customHeight="false" outlineLevel="0" collapsed="false">
      <c r="C2" s="223"/>
      <c r="D2" s="389" t="n">
        <v>4.8</v>
      </c>
      <c r="E2" s="389" t="n">
        <v>6.95</v>
      </c>
      <c r="F2" s="389" t="n">
        <v>5.35</v>
      </c>
      <c r="G2" s="390"/>
    </row>
    <row r="3" customFormat="false" ht="15.5" hidden="false" customHeight="false" outlineLevel="0" collapsed="false">
      <c r="C3" s="391" t="s">
        <v>289</v>
      </c>
      <c r="D3" s="392" t="n">
        <v>4.55</v>
      </c>
      <c r="E3" s="392"/>
      <c r="F3" s="392"/>
      <c r="G3" s="392"/>
    </row>
    <row r="4" customFormat="false" ht="15.5" hidden="false" customHeight="false" outlineLevel="0" collapsed="false">
      <c r="C4" s="393"/>
      <c r="D4" s="394"/>
      <c r="E4" s="394"/>
      <c r="F4" s="394"/>
      <c r="G4" s="394"/>
    </row>
    <row r="5" customFormat="false" ht="15.5" hidden="false" customHeight="false" outlineLevel="0" collapsed="false">
      <c r="C5" s="223" t="s">
        <v>290</v>
      </c>
      <c r="D5" s="219" t="s">
        <v>3</v>
      </c>
      <c r="E5" s="389" t="s">
        <v>103</v>
      </c>
      <c r="F5" s="394"/>
      <c r="G5" s="394"/>
    </row>
    <row r="6" customFormat="false" ht="15.5" hidden="false" customHeight="false" outlineLevel="0" collapsed="false">
      <c r="C6" s="223"/>
      <c r="D6" s="395" t="n">
        <v>21</v>
      </c>
      <c r="E6" s="395" t="n">
        <v>21</v>
      </c>
      <c r="F6" s="394"/>
      <c r="G6" s="394"/>
    </row>
    <row r="8" customFormat="false" ht="18.75" hidden="false" customHeight="true" outlineLevel="0" collapsed="false">
      <c r="B8" s="396" t="s">
        <v>100</v>
      </c>
      <c r="C8" s="396" t="s">
        <v>115</v>
      </c>
      <c r="D8" s="397" t="s">
        <v>291</v>
      </c>
      <c r="E8" s="398" t="s">
        <v>286</v>
      </c>
      <c r="F8" s="396" t="s">
        <v>292</v>
      </c>
      <c r="G8" s="396" t="s">
        <v>293</v>
      </c>
    </row>
    <row r="9" customFormat="false" ht="17.25" hidden="false" customHeight="true" outlineLevel="0" collapsed="false">
      <c r="B9" s="399" t="s">
        <v>3</v>
      </c>
      <c r="C9" s="400" t="s">
        <v>169</v>
      </c>
      <c r="D9" s="401" t="n">
        <v>2</v>
      </c>
      <c r="E9" s="402" t="n">
        <f aca="false">+$D$6*$D$2*D9</f>
        <v>201.6</v>
      </c>
      <c r="F9" s="401"/>
      <c r="G9" s="403"/>
      <c r="H9" s="365"/>
      <c r="I9" s="365"/>
      <c r="J9" s="365"/>
      <c r="K9" s="365"/>
      <c r="L9" s="404"/>
    </row>
    <row r="10" customFormat="false" ht="17.25" hidden="false" customHeight="true" outlineLevel="0" collapsed="false">
      <c r="B10" s="399"/>
      <c r="C10" s="400" t="s">
        <v>294</v>
      </c>
      <c r="D10" s="401" t="n">
        <v>2</v>
      </c>
      <c r="E10" s="402" t="n">
        <f aca="false">+$D$6*$D$2*D10</f>
        <v>201.6</v>
      </c>
      <c r="F10" s="401"/>
      <c r="G10" s="403"/>
      <c r="H10" s="365"/>
      <c r="I10" s="365"/>
      <c r="J10" s="365"/>
      <c r="K10" s="365"/>
      <c r="L10" s="404"/>
    </row>
    <row r="11" customFormat="false" ht="18.75" hidden="false" customHeight="true" outlineLevel="0" collapsed="false">
      <c r="B11" s="399"/>
      <c r="C11" s="400" t="s">
        <v>295</v>
      </c>
      <c r="D11" s="403" t="n">
        <v>2</v>
      </c>
      <c r="E11" s="402" t="n">
        <f aca="false">+$D$6*$D$2*D11</f>
        <v>201.6</v>
      </c>
      <c r="F11" s="403"/>
      <c r="G11" s="403"/>
      <c r="H11" s="365"/>
      <c r="I11" s="405"/>
      <c r="J11" s="406"/>
      <c r="K11" s="406"/>
      <c r="L11" s="404"/>
    </row>
    <row r="12" customFormat="false" ht="15" hidden="false" customHeight="true" outlineLevel="0" collapsed="false">
      <c r="B12" s="399"/>
      <c r="C12" s="407" t="s">
        <v>179</v>
      </c>
      <c r="D12" s="403" t="n">
        <v>2</v>
      </c>
      <c r="E12" s="402" t="n">
        <f aca="false">+$D$6*$D$2*D12</f>
        <v>201.6</v>
      </c>
      <c r="F12" s="403"/>
      <c r="G12" s="408"/>
      <c r="H12" s="365"/>
      <c r="I12" s="365"/>
      <c r="J12" s="365"/>
      <c r="K12" s="406"/>
      <c r="L12" s="409"/>
    </row>
    <row r="13" customFormat="false" ht="15.5" hidden="false" customHeight="false" outlineLevel="0" collapsed="false">
      <c r="B13" s="399"/>
      <c r="C13" s="407" t="s">
        <v>193</v>
      </c>
      <c r="D13" s="401" t="n">
        <v>2</v>
      </c>
      <c r="E13" s="402" t="n">
        <f aca="false">+$D$6*$D$2*D13</f>
        <v>201.6</v>
      </c>
      <c r="F13" s="403"/>
      <c r="G13" s="408"/>
      <c r="H13" s="365"/>
      <c r="I13" s="365"/>
      <c r="J13" s="365"/>
      <c r="K13" s="365"/>
      <c r="L13" s="409"/>
    </row>
    <row r="14" customFormat="false" ht="15.5" hidden="false" customHeight="false" outlineLevel="0" collapsed="false">
      <c r="B14" s="399"/>
      <c r="C14" s="407" t="s">
        <v>217</v>
      </c>
      <c r="D14" s="401" t="n">
        <v>4</v>
      </c>
      <c r="E14" s="402" t="n">
        <f aca="false">+$D$6*$D$2*D14</f>
        <v>403.2</v>
      </c>
      <c r="F14" s="401"/>
      <c r="G14" s="408"/>
      <c r="H14" s="365"/>
      <c r="I14" s="365"/>
      <c r="J14" s="365"/>
      <c r="K14" s="365"/>
      <c r="L14" s="409"/>
    </row>
    <row r="15" customFormat="false" ht="15.5" hidden="false" customHeight="false" outlineLevel="0" collapsed="false">
      <c r="B15" s="399"/>
      <c r="C15" s="407" t="s">
        <v>226</v>
      </c>
      <c r="D15" s="401" t="n">
        <v>0</v>
      </c>
      <c r="E15" s="402" t="n">
        <f aca="false">+$D$6*$D$2*D15</f>
        <v>0</v>
      </c>
      <c r="F15" s="401"/>
      <c r="G15" s="410" t="s">
        <v>296</v>
      </c>
      <c r="I15" s="365"/>
      <c r="J15" s="365"/>
      <c r="K15" s="365"/>
      <c r="L15" s="409"/>
    </row>
    <row r="16" customFormat="false" ht="15.5" hidden="false" customHeight="false" outlineLevel="0" collapsed="false">
      <c r="B16" s="399"/>
      <c r="C16" s="407" t="s">
        <v>237</v>
      </c>
      <c r="D16" s="403" t="n">
        <v>0</v>
      </c>
      <c r="E16" s="402" t="n">
        <f aca="false">+$D$6*$D$2*D16</f>
        <v>0</v>
      </c>
      <c r="F16" s="403"/>
      <c r="G16" s="410" t="s">
        <v>297</v>
      </c>
      <c r="H16" s="365"/>
      <c r="I16" s="365"/>
      <c r="J16" s="365"/>
      <c r="K16" s="365"/>
      <c r="L16" s="409"/>
    </row>
    <row r="17" customFormat="false" ht="15.5" hidden="false" customHeight="false" outlineLevel="0" collapsed="false">
      <c r="B17" s="399"/>
      <c r="C17" s="411" t="s">
        <v>298</v>
      </c>
      <c r="D17" s="401" t="n">
        <v>2</v>
      </c>
      <c r="E17" s="402" t="n">
        <f aca="false">+$D$6*$D$2*D17</f>
        <v>201.6</v>
      </c>
      <c r="F17" s="408"/>
      <c r="G17" s="408"/>
      <c r="H17" s="365"/>
      <c r="I17" s="365"/>
      <c r="J17" s="365"/>
      <c r="K17" s="365"/>
      <c r="L17" s="409"/>
    </row>
    <row r="18" customFormat="false" ht="15.5" hidden="false" customHeight="false" outlineLevel="0" collapsed="false">
      <c r="B18" s="399"/>
      <c r="C18" s="412" t="s">
        <v>299</v>
      </c>
      <c r="D18" s="401" t="n">
        <v>1</v>
      </c>
      <c r="E18" s="402" t="n">
        <f aca="false">$D$3*D18</f>
        <v>4.55</v>
      </c>
      <c r="F18" s="408"/>
      <c r="G18" s="408"/>
      <c r="H18" s="413"/>
      <c r="I18" s="365"/>
      <c r="J18" s="365"/>
      <c r="K18" s="365"/>
      <c r="L18" s="409"/>
    </row>
    <row r="19" customFormat="false" ht="15.5" hidden="false" customHeight="false" outlineLevel="0" collapsed="false">
      <c r="B19" s="399"/>
      <c r="C19" s="414" t="s">
        <v>300</v>
      </c>
      <c r="D19" s="403"/>
      <c r="E19" s="415" t="n">
        <v>4.8</v>
      </c>
      <c r="F19" s="416"/>
      <c r="G19" s="403"/>
      <c r="I19" s="365"/>
      <c r="K19" s="409"/>
      <c r="L19" s="409"/>
    </row>
    <row r="20" customFormat="false" ht="15.5" hidden="false" customHeight="false" outlineLevel="0" collapsed="false">
      <c r="B20" s="399"/>
      <c r="C20" s="417" t="s">
        <v>301</v>
      </c>
      <c r="D20" s="418"/>
      <c r="E20" s="419" t="n">
        <f aca="false">SUM(E9:E19)</f>
        <v>1622.15</v>
      </c>
      <c r="F20" s="420" t="n">
        <f aca="false">SUM(F9:F19)</f>
        <v>0</v>
      </c>
      <c r="G20" s="420" t="n">
        <f aca="false">+E20+F20</f>
        <v>1622.15</v>
      </c>
      <c r="K20" s="421"/>
    </row>
    <row r="21" customFormat="false" ht="15.5" hidden="false" customHeight="false" outlineLevel="0" collapsed="false">
      <c r="B21" s="422"/>
      <c r="C21" s="237" t="s">
        <v>145</v>
      </c>
      <c r="D21" s="423"/>
      <c r="E21" s="424" t="n">
        <f aca="false">+$E$6*$D$2*D21</f>
        <v>0</v>
      </c>
      <c r="F21" s="425"/>
      <c r="G21" s="425" t="s">
        <v>302</v>
      </c>
    </row>
    <row r="22" customFormat="false" ht="15.5" hidden="false" customHeight="false" outlineLevel="0" collapsed="false">
      <c r="B22" s="422"/>
      <c r="C22" s="237" t="s">
        <v>185</v>
      </c>
      <c r="D22" s="423" t="n">
        <v>4</v>
      </c>
      <c r="E22" s="424" t="n">
        <f aca="false">+$E$6*$D$2*D22</f>
        <v>403.2</v>
      </c>
      <c r="F22" s="424"/>
      <c r="G22" s="424"/>
      <c r="H22" s="365"/>
      <c r="I22" s="365"/>
    </row>
    <row r="23" customFormat="false" ht="15.5" hidden="false" customHeight="false" outlineLevel="0" collapsed="false">
      <c r="B23" s="422"/>
      <c r="C23" s="237" t="s">
        <v>223</v>
      </c>
      <c r="D23" s="423" t="n">
        <v>2</v>
      </c>
      <c r="E23" s="424" t="n">
        <f aca="false">+$E$6*$D$2*D23</f>
        <v>201.6</v>
      </c>
      <c r="F23" s="424"/>
      <c r="G23" s="424"/>
    </row>
    <row r="24" customFormat="false" ht="15.5" hidden="false" customHeight="false" outlineLevel="0" collapsed="false">
      <c r="B24" s="422"/>
      <c r="C24" s="237" t="s">
        <v>252</v>
      </c>
      <c r="D24" s="423" t="n">
        <v>2</v>
      </c>
      <c r="E24" s="424" t="n">
        <f aca="false">+$E$6*$D$2*D24</f>
        <v>201.6</v>
      </c>
      <c r="F24" s="424"/>
      <c r="G24" s="424"/>
    </row>
    <row r="25" customFormat="false" ht="15.5" hidden="false" customHeight="false" outlineLevel="0" collapsed="false">
      <c r="B25" s="422"/>
      <c r="C25" s="237" t="s">
        <v>299</v>
      </c>
      <c r="D25" s="423" t="n">
        <v>1</v>
      </c>
      <c r="E25" s="424" t="n">
        <f aca="false">$D$3*D25</f>
        <v>4.55</v>
      </c>
      <c r="F25" s="424"/>
      <c r="G25" s="424"/>
    </row>
    <row r="26" customFormat="false" ht="15.5" hidden="false" customHeight="false" outlineLevel="0" collapsed="false">
      <c r="B26" s="422"/>
      <c r="C26" s="426" t="s">
        <v>301</v>
      </c>
      <c r="D26" s="418"/>
      <c r="E26" s="420" t="n">
        <f aca="false">SUM(E21:E25)</f>
        <v>810.95</v>
      </c>
      <c r="F26" s="420" t="n">
        <f aca="false">SUM(F21:F25)</f>
        <v>0</v>
      </c>
      <c r="G26" s="420"/>
      <c r="L26" s="427"/>
    </row>
    <row r="27" customFormat="false" ht="15.75" hidden="false" customHeight="true" outlineLevel="0" collapsed="false">
      <c r="B27" s="223" t="s">
        <v>5</v>
      </c>
      <c r="C27" s="323"/>
      <c r="D27" s="428" t="n">
        <v>0</v>
      </c>
      <c r="E27" s="429" t="n">
        <f aca="false">+$D$6*$D$2*D27</f>
        <v>0</v>
      </c>
      <c r="F27" s="430"/>
      <c r="G27" s="430"/>
      <c r="J27" s="427"/>
    </row>
    <row r="28" customFormat="false" ht="15.75" hidden="false" customHeight="true" outlineLevel="0" collapsed="false">
      <c r="B28" s="223"/>
      <c r="C28" s="323" t="s">
        <v>299</v>
      </c>
      <c r="D28" s="428" t="n">
        <v>0</v>
      </c>
      <c r="E28" s="429" t="n">
        <f aca="false">+$D$6*$D$2*D28</f>
        <v>0</v>
      </c>
      <c r="F28" s="431"/>
      <c r="G28" s="431"/>
      <c r="H28" s="365"/>
      <c r="I28" s="365"/>
      <c r="J28" s="365"/>
      <c r="K28" s="365"/>
    </row>
    <row r="29" customFormat="false" ht="15.5" hidden="false" customHeight="false" outlineLevel="0" collapsed="false">
      <c r="B29" s="223"/>
      <c r="C29" s="417" t="s">
        <v>301</v>
      </c>
      <c r="D29" s="418"/>
      <c r="E29" s="419" t="n">
        <f aca="false">+E27+E28</f>
        <v>0</v>
      </c>
      <c r="F29" s="419" t="n">
        <f aca="false">+F27+F28</f>
        <v>0</v>
      </c>
      <c r="G29" s="419"/>
      <c r="J29" s="427"/>
    </row>
    <row r="30" customFormat="false" ht="15.5" hidden="false" customHeight="false" outlineLevel="0" collapsed="false">
      <c r="B30" s="378"/>
      <c r="D30" s="409"/>
      <c r="E30" s="394" t="n">
        <f aca="false">+E20+E26+E29</f>
        <v>2433.1</v>
      </c>
      <c r="F30" s="394" t="n">
        <f aca="false">+F20+F26+F29</f>
        <v>0</v>
      </c>
      <c r="G30" s="421"/>
    </row>
    <row r="33" customFormat="false" ht="15.5" hidden="false" customHeight="false" outlineLevel="0" collapsed="false">
      <c r="B33" s="432" t="s">
        <v>303</v>
      </c>
      <c r="C33" s="433" t="s">
        <v>304</v>
      </c>
      <c r="D33" s="433"/>
      <c r="E33" s="434"/>
      <c r="H33" s="435"/>
    </row>
    <row r="34" customFormat="false" ht="15.5" hidden="false" customHeight="false" outlineLevel="0" collapsed="false">
      <c r="B34" s="396" t="s">
        <v>100</v>
      </c>
      <c r="C34" s="396" t="s">
        <v>115</v>
      </c>
      <c r="D34" s="396" t="s">
        <v>305</v>
      </c>
      <c r="E34" s="396"/>
    </row>
    <row r="35" customFormat="false" ht="15.5" hidden="false" customHeight="false" outlineLevel="0" collapsed="false">
      <c r="B35" s="436" t="s">
        <v>5</v>
      </c>
      <c r="C35" s="437" t="s">
        <v>305</v>
      </c>
      <c r="D35" s="438" t="n">
        <v>100</v>
      </c>
      <c r="E35" s="439" t="n">
        <f aca="false">+D2*D35</f>
        <v>480</v>
      </c>
    </row>
    <row r="36" customFormat="false" ht="15.5" hidden="false" customHeight="false" outlineLevel="0" collapsed="false">
      <c r="B36" s="436"/>
      <c r="C36" s="440"/>
      <c r="E36" s="441"/>
    </row>
    <row r="37" customFormat="false" ht="15.5" hidden="false" customHeight="false" outlineLevel="0" collapsed="false">
      <c r="B37" s="436"/>
      <c r="C37" s="417" t="s">
        <v>301</v>
      </c>
      <c r="D37" s="442"/>
      <c r="E37" s="420" t="n">
        <f aca="false">SUM(E35:E36)</f>
        <v>480</v>
      </c>
    </row>
  </sheetData>
  <autoFilter ref="A8:G30"/>
  <mergeCells count="7">
    <mergeCell ref="C1:C2"/>
    <mergeCell ref="C5:C6"/>
    <mergeCell ref="B9:B20"/>
    <mergeCell ref="B21:B26"/>
    <mergeCell ref="B27:B29"/>
    <mergeCell ref="D34:E34"/>
    <mergeCell ref="B35:B3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2006-07-31T13:29:42Z</dcterms:created>
  <dc:creator>Adriana</dc:creator>
  <dc:description/>
  <dc:language>pt-BR</dc:language>
  <cp:lastModifiedBy/>
  <cp:lastPrinted>2021-02-26T20:49:57Z</cp:lastPrinted>
  <dcterms:modified xsi:type="dcterms:W3CDTF">2021-07-14T11:44:13Z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