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pwman\Desktop\"/>
    </mc:Choice>
  </mc:AlternateContent>
  <xr:revisionPtr revIDLastSave="0" documentId="13_ncr:1_{D5C5B8C1-9F3B-4D6A-925C-C6B8AD9ECF19}" xr6:coauthVersionLast="45" xr6:coauthVersionMax="45" xr10:uidLastSave="{00000000-0000-0000-0000-000000000000}"/>
  <bookViews>
    <workbookView xWindow="0" yWindow="0" windowWidth="14565" windowHeight="14505" xr2:uid="{E0250588-C5A9-4CA5-9CC7-BAFACFAE9C70}"/>
  </bookViews>
  <sheets>
    <sheet name="Sheet1" sheetId="1" r:id="rId1"/>
    <sheet name="Levels &amp; XP"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1" l="1"/>
  <c r="R13" i="1"/>
  <c r="S13" i="1" s="1"/>
  <c r="R14" i="1"/>
  <c r="R15" i="1"/>
  <c r="R16" i="1"/>
  <c r="R17" i="1"/>
  <c r="R4" i="1"/>
  <c r="R5" i="1"/>
  <c r="R6" i="1"/>
  <c r="R7" i="1"/>
  <c r="R8" i="1"/>
  <c r="R9" i="1"/>
  <c r="R18" i="1"/>
  <c r="S18" i="1" s="1"/>
  <c r="F29" i="1"/>
  <c r="F28" i="1"/>
  <c r="F25" i="1"/>
  <c r="F22" i="1"/>
  <c r="F21" i="1"/>
  <c r="H14" i="1"/>
  <c r="J14" i="1" s="1"/>
  <c r="O23" i="1" s="1"/>
  <c r="H15" i="1"/>
  <c r="J15" i="1" s="1"/>
  <c r="O24" i="1" s="1"/>
  <c r="H16" i="1"/>
  <c r="J16" i="1" s="1"/>
  <c r="O25" i="1" s="1"/>
  <c r="H17" i="1"/>
  <c r="J17" i="1" s="1"/>
  <c r="O26" i="1" s="1"/>
  <c r="H18" i="1"/>
  <c r="J18" i="1" s="1"/>
  <c r="O27" i="1" s="1"/>
  <c r="H13" i="1"/>
  <c r="J13" i="1" s="1"/>
  <c r="O22" i="1" s="1"/>
  <c r="H5" i="1"/>
  <c r="J5" i="1" s="1"/>
  <c r="H6" i="1"/>
  <c r="J6" i="1" s="1"/>
  <c r="H7" i="1"/>
  <c r="J7" i="1" s="1"/>
  <c r="H8" i="1"/>
  <c r="J8" i="1" s="1"/>
  <c r="H9" i="1"/>
  <c r="J9" i="1" s="1"/>
  <c r="H4" i="1"/>
  <c r="J4" i="1" s="1"/>
  <c r="S14" i="1" l="1"/>
  <c r="S17" i="1"/>
  <c r="S16" i="1"/>
  <c r="S15" i="1"/>
  <c r="N22" i="1"/>
  <c r="P22" i="1" s="1"/>
  <c r="N27" i="1"/>
  <c r="P27" i="1" s="1"/>
  <c r="N26" i="1"/>
  <c r="P26" i="1" s="1"/>
  <c r="N25" i="1"/>
  <c r="P25" i="1" s="1"/>
  <c r="N24" i="1"/>
  <c r="P24" i="1" s="1"/>
  <c r="N23" i="1"/>
  <c r="P23" i="1" s="1"/>
  <c r="C23" i="1" l="1"/>
  <c r="C24" i="1" s="1"/>
  <c r="F24" i="1" l="1"/>
  <c r="F23" i="1"/>
  <c r="F33" i="1" s="1"/>
  <c r="F27" i="1" l="1"/>
  <c r="F31" i="1"/>
  <c r="F26" i="1"/>
  <c r="F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 Benca</author>
  </authors>
  <commentList>
    <comment ref="E33" authorId="0" shapeId="0" xr:uid="{6F3B0C6E-C206-441D-9885-1E6AC8AEED5E}">
      <text>
        <r>
          <rPr>
            <sz val="9"/>
            <color indexed="81"/>
            <rFont val="Tahoma"/>
            <family val="2"/>
          </rPr>
          <t>This assumes you alch all the armor sets you make, as opposed to using it for burial armor. For ironmen this can be seen as the "cost" of making burial armor.</t>
        </r>
      </text>
    </comment>
  </commentList>
</comments>
</file>

<file path=xl/sharedStrings.xml><?xml version="1.0" encoding="utf-8"?>
<sst xmlns="http://schemas.openxmlformats.org/spreadsheetml/2006/main" count="98" uniqueCount="48">
  <si>
    <t>Adamant</t>
  </si>
  <si>
    <t>Metal Type</t>
  </si>
  <si>
    <t>Orikalkum</t>
  </si>
  <si>
    <t>Rune</t>
  </si>
  <si>
    <t>Necronium</t>
  </si>
  <si>
    <t>Elder Rune</t>
  </si>
  <si>
    <t>Bane</t>
  </si>
  <si>
    <t>Full Helm</t>
  </si>
  <si>
    <t>Boots</t>
  </si>
  <si>
    <t>Platelegs</t>
  </si>
  <si>
    <t>Platebody</t>
  </si>
  <si>
    <t>Total</t>
  </si>
  <si>
    <t>Burial</t>
  </si>
  <si>
    <t>Total Burial</t>
  </si>
  <si>
    <t>Bars Used</t>
  </si>
  <si>
    <t>XP Per Bar</t>
  </si>
  <si>
    <t>XP Per Bar (Burial)</t>
  </si>
  <si>
    <t>Armor Set XP</t>
  </si>
  <si>
    <t>Armor Set Progress</t>
  </si>
  <si>
    <t>Gauntlets</t>
  </si>
  <si>
    <t>Lvl</t>
  </si>
  <si>
    <t>XP</t>
  </si>
  <si>
    <t>Difference</t>
  </si>
  <si>
    <t>Max</t>
  </si>
  <si>
    <t>XP Goal Input Table</t>
  </si>
  <si>
    <t>Current XP</t>
  </si>
  <si>
    <t>Level Goal</t>
  </si>
  <si>
    <t>XP Goal</t>
  </si>
  <si>
    <t>XP to Level Goal</t>
  </si>
  <si>
    <t>Type of Armor</t>
  </si>
  <si>
    <t>XP Per Set</t>
  </si>
  <si>
    <t>XP Per Burial Set</t>
  </si>
  <si>
    <t>Sets to Smith</t>
  </si>
  <si>
    <t>Burial Sets to Smith</t>
  </si>
  <si>
    <t>Bar Use Breakdown</t>
  </si>
  <si>
    <t>Bars Used (Burial)</t>
  </si>
  <si>
    <t>XP Opportunity Cost</t>
  </si>
  <si>
    <t>Bars Per Set</t>
  </si>
  <si>
    <t>Progress Done (Burial)</t>
  </si>
  <si>
    <t xml:space="preserve">Progress Done </t>
  </si>
  <si>
    <t>Progress Per Set</t>
  </si>
  <si>
    <t>Progress Per Burial Set</t>
  </si>
  <si>
    <t>Armor Set Alch Value</t>
  </si>
  <si>
    <t>Bars Per Item</t>
  </si>
  <si>
    <t>Gp Per Bar</t>
  </si>
  <si>
    <t>High Alch Profit Per Set</t>
  </si>
  <si>
    <t>Total High Alch Profit</t>
  </si>
  <si>
    <t>Set Smithing Output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</si>
</sst>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s>
  <fills count="3">
    <fill>
      <patternFill patternType="none"/>
    </fill>
    <fill>
      <patternFill patternType="gray125"/>
    </fill>
    <fill>
      <patternFill patternType="solid">
        <fgColor theme="0" tint="-0.14999847407452621"/>
        <bgColor theme="0" tint="-0.14999847407452621"/>
      </patternFill>
    </fill>
  </fills>
  <borders count="17">
    <border>
      <left/>
      <right/>
      <top/>
      <bottom/>
      <diagonal/>
    </border>
    <border>
      <left/>
      <right/>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thin">
        <color theme="1"/>
      </bottom>
      <diagonal/>
    </border>
    <border>
      <left/>
      <right style="thin">
        <color indexed="64"/>
      </right>
      <top/>
      <bottom style="thin">
        <color theme="1"/>
      </bottom>
      <diagonal/>
    </border>
    <border>
      <left/>
      <right style="thin">
        <color indexed="64"/>
      </right>
      <top style="thin">
        <color theme="1"/>
      </top>
      <bottom/>
      <diagonal/>
    </border>
  </borders>
  <cellStyleXfs count="2">
    <xf numFmtId="0" fontId="0" fillId="0" borderId="0"/>
    <xf numFmtId="43" fontId="1" fillId="0" borderId="0" applyFont="0" applyFill="0" applyBorder="0" applyAlignment="0" applyProtection="0"/>
  </cellStyleXfs>
  <cellXfs count="42">
    <xf numFmtId="0" fontId="0" fillId="0" borderId="0" xfId="0"/>
    <xf numFmtId="164" fontId="0" fillId="0" borderId="0" xfId="1" applyNumberFormat="1" applyFont="1"/>
    <xf numFmtId="0" fontId="0" fillId="0" borderId="0" xfId="1" applyNumberFormat="1" applyFont="1"/>
    <xf numFmtId="0" fontId="0" fillId="0" borderId="6" xfId="0" applyBorder="1"/>
    <xf numFmtId="0" fontId="0" fillId="0" borderId="0" xfId="0" applyBorder="1"/>
    <xf numFmtId="164" fontId="0" fillId="0" borderId="0" xfId="1" applyNumberFormat="1" applyFont="1" applyBorder="1"/>
    <xf numFmtId="0" fontId="0" fillId="0" borderId="10" xfId="0" applyBorder="1"/>
    <xf numFmtId="0" fontId="0" fillId="0" borderId="11" xfId="0" applyBorder="1"/>
    <xf numFmtId="0" fontId="0" fillId="0" borderId="12" xfId="0" applyBorder="1"/>
    <xf numFmtId="0" fontId="0" fillId="0" borderId="13" xfId="0" applyBorder="1"/>
    <xf numFmtId="164" fontId="0" fillId="0" borderId="11" xfId="1" applyNumberFormat="1" applyFont="1" applyBorder="1"/>
    <xf numFmtId="164" fontId="0" fillId="2" borderId="7" xfId="1" applyNumberFormat="1" applyFont="1" applyFill="1" applyBorder="1"/>
    <xf numFmtId="164" fontId="0" fillId="2" borderId="9" xfId="1" applyNumberFormat="1" applyFont="1" applyFill="1" applyBorder="1"/>
    <xf numFmtId="164" fontId="0" fillId="0" borderId="10" xfId="1" applyNumberFormat="1" applyFont="1" applyBorder="1"/>
    <xf numFmtId="164" fontId="0" fillId="2" borderId="10" xfId="1" applyNumberFormat="1" applyFont="1" applyFill="1" applyBorder="1"/>
    <xf numFmtId="164" fontId="0" fillId="2" borderId="11" xfId="1" applyNumberFormat="1" applyFont="1" applyFill="1" applyBorder="1"/>
    <xf numFmtId="164" fontId="0" fillId="2" borderId="0" xfId="1" applyNumberFormat="1" applyFont="1" applyFill="1" applyBorder="1"/>
    <xf numFmtId="164" fontId="0" fillId="2" borderId="12" xfId="1" applyNumberFormat="1" applyFont="1" applyFill="1" applyBorder="1"/>
    <xf numFmtId="164" fontId="0" fillId="2" borderId="13" xfId="1" applyNumberFormat="1" applyFont="1" applyFill="1" applyBorder="1"/>
    <xf numFmtId="0" fontId="0" fillId="0" borderId="10" xfId="0" applyFont="1" applyBorder="1"/>
    <xf numFmtId="0" fontId="0" fillId="2" borderId="10" xfId="0" applyFont="1" applyFill="1" applyBorder="1"/>
    <xf numFmtId="0" fontId="0" fillId="0" borderId="14" xfId="0" applyFont="1" applyBorder="1"/>
    <xf numFmtId="0" fontId="0" fillId="2" borderId="8" xfId="0" applyFont="1" applyFill="1" applyBorder="1"/>
    <xf numFmtId="0" fontId="0" fillId="0" borderId="0" xfId="0" applyFont="1" applyBorder="1"/>
    <xf numFmtId="0" fontId="0" fillId="2" borderId="0" xfId="0" applyFont="1" applyFill="1" applyBorder="1"/>
    <xf numFmtId="0" fontId="2" fillId="0" borderId="1" xfId="0" applyFont="1" applyBorder="1"/>
    <xf numFmtId="0" fontId="2" fillId="0" borderId="15" xfId="0" applyFont="1" applyBorder="1"/>
    <xf numFmtId="0" fontId="2" fillId="0" borderId="14" xfId="0" applyFont="1" applyBorder="1"/>
    <xf numFmtId="164" fontId="0" fillId="2" borderId="16" xfId="1" applyNumberFormat="1" applyFont="1" applyFill="1" applyBorder="1"/>
    <xf numFmtId="0" fontId="0" fillId="0" borderId="0" xfId="1" applyNumberFormat="1" applyFont="1" applyBorder="1"/>
    <xf numFmtId="0" fontId="2" fillId="0" borderId="0" xfId="0" applyFont="1" applyBorder="1" applyAlignment="1"/>
    <xf numFmtId="0" fontId="2" fillId="0" borderId="0" xfId="0" applyFont="1" applyBorder="1"/>
    <xf numFmtId="164" fontId="0" fillId="0" borderId="1" xfId="1" applyNumberFormat="1" applyFont="1" applyBorder="1"/>
    <xf numFmtId="164" fontId="0" fillId="0" borderId="15" xfId="1" applyNumberFormat="1" applyFont="1" applyBorder="1"/>
    <xf numFmtId="164" fontId="0" fillId="2" borderId="8" xfId="1" applyNumberFormat="1" applyFont="1" applyFill="1" applyBorder="1"/>
    <xf numFmtId="0" fontId="2" fillId="0" borderId="5" xfId="0" applyFont="1" applyBorder="1"/>
    <xf numFmtId="0" fontId="2" fillId="0" borderId="2"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9" xfId="0" applyFont="1" applyBorder="1" applyAlignment="1">
      <alignment horizontal="center"/>
    </xf>
  </cellXfs>
  <cellStyles count="2">
    <cellStyle name="Comma" xfId="1" builtinId="3"/>
    <cellStyle name="Normal" xfId="0" builtinId="0"/>
  </cellStyles>
  <dxfs count="39">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border diagonalUp="0" diagonalDown="0">
        <left style="thin">
          <color indexed="64"/>
        </left>
        <right style="thin">
          <color indexed="64"/>
        </right>
        <top/>
        <bottom/>
      </bord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border diagonalUp="0" diagonalDown="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right style="thin">
          <color indexed="64"/>
        </right>
        <top/>
        <bottom/>
        <vertical/>
        <horizontal/>
      </border>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right style="thin">
          <color indexed="64"/>
        </right>
        <top/>
        <bottom/>
        <vertical/>
        <horizontal/>
      </border>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left style="thin">
          <color indexed="64"/>
        </left>
        <top style="thin">
          <color theme="1"/>
        </top>
      </border>
    </dxf>
    <dxf>
      <font>
        <b val="0"/>
        <i val="0"/>
        <strike val="0"/>
        <condense val="0"/>
        <extend val="0"/>
        <outline val="0"/>
        <shadow val="0"/>
        <u val="none"/>
        <vertAlign val="baseline"/>
        <sz val="11"/>
        <color theme="1"/>
        <name val="Calibri"/>
        <family val="2"/>
        <scheme val="minor"/>
      </font>
    </dxf>
    <dxf>
      <border outline="0">
        <bottom style="thin">
          <color theme="1"/>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10C3712-755D-4D6C-8E22-09C6693B1F24}" name="Table21" displayName="Table21" ref="B3:J9" totalsRowShown="0" headerRowDxfId="38" dataDxfId="36" headerRowBorderDxfId="37" tableBorderDxfId="35" dataCellStyle="Comma">
  <autoFilter ref="B3:J9" xr:uid="{0E3B99A5-3CA0-48FB-83A6-DEA6758DB81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50C9DCA6-66CD-44AF-B043-B6535DB5C4FC}" name="Metal Type" dataDxfId="34"/>
    <tableColumn id="2" xr3:uid="{B8E56D14-0CA5-4922-9B0E-CB68456CBC70}" name="Full Helm" dataDxfId="33" dataCellStyle="Comma"/>
    <tableColumn id="3" xr3:uid="{9BCFE766-84B0-4787-8D47-9CA348437FD5}" name="Platebody" dataDxfId="32" dataCellStyle="Comma"/>
    <tableColumn id="4" xr3:uid="{1C4BF8B4-E572-4FB6-A173-BAE3EC158DA7}" name="Platelegs" dataDxfId="31" dataCellStyle="Comma"/>
    <tableColumn id="5" xr3:uid="{846450A2-C992-4004-8014-77BBADB42931}" name="Gauntlets" dataDxfId="30" dataCellStyle="Comma"/>
    <tableColumn id="6" xr3:uid="{02EF7FE7-20A4-44DB-B8A4-BD7FD74A6635}" name="Boots" dataDxfId="29" dataCellStyle="Comma"/>
    <tableColumn id="7" xr3:uid="{B9E58A65-278C-4404-8B6F-A93DB889E5C0}" name="Total" dataDxfId="28" dataCellStyle="Comma">
      <calculatedColumnFormula>SUM(C4:G4)</calculatedColumnFormula>
    </tableColumn>
    <tableColumn id="8" xr3:uid="{566D39F3-B713-4F9A-AEE2-665F94754F4C}" name="Burial" dataDxfId="27" dataCellStyle="Comma"/>
    <tableColumn id="9" xr3:uid="{F9A5AE23-5642-4121-B536-A228E775C3A8}" name="Total Burial" dataDxfId="26" dataCellStyle="Comma">
      <calculatedColumnFormula>H4+I4</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782D765-DD56-4553-A15E-ADC654D49CFD}" name="Table22" displayName="Table22" ref="B12:J18" totalsRowShown="0" tableBorderDxfId="25">
  <autoFilter ref="B12:J18" xr:uid="{EE8E436B-7E91-49F0-B936-079258333BF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5D30877-4C36-4FF6-B1AF-2CA055305227}" name="Metal Type"/>
    <tableColumn id="2" xr3:uid="{F965A506-0793-447B-A517-F35E4EC78886}" name="Full Helm" dataDxfId="24" dataCellStyle="Comma"/>
    <tableColumn id="3" xr3:uid="{F6565612-1F90-4F2F-9288-D386378705E1}" name="Platebody" dataDxfId="23" dataCellStyle="Comma"/>
    <tableColumn id="4" xr3:uid="{1BBE7F89-55C3-4E33-8ECC-F33E55AD3B53}" name="Platelegs" dataDxfId="22" dataCellStyle="Comma"/>
    <tableColumn id="5" xr3:uid="{BBB3614E-34DF-4C61-9478-31CBC3A9CDEB}" name="Gauntlets" dataDxfId="21" dataCellStyle="Comma"/>
    <tableColumn id="6" xr3:uid="{DDBA836A-8918-49A6-9B33-0439EA8CDCC6}" name="Boots" dataDxfId="20" dataCellStyle="Comma"/>
    <tableColumn id="7" xr3:uid="{011864B4-6E15-480A-A726-078C6C93617A}" name="Total" dataDxfId="19" dataCellStyle="Comma">
      <calculatedColumnFormula>SUM(C13:G13)</calculatedColumnFormula>
    </tableColumn>
    <tableColumn id="8" xr3:uid="{31B1DB24-9C8D-458D-A7F8-AC1AE60A2F05}" name="Burial" dataDxfId="18" dataCellStyle="Comma"/>
    <tableColumn id="9" xr3:uid="{2249B1CF-8A80-49C5-B34E-5232A4CCEA10}" name="Total Burial" dataDxfId="17" dataCellStyle="Comma">
      <calculatedColumnFormula>H13+I13</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C148F8-B9BE-4C22-84DB-B2E15D66E479}" name="Table23" displayName="Table23" ref="L21:P27" totalsRowShown="0" tableBorderDxfId="16">
  <autoFilter ref="L21:P27" xr:uid="{2F6523DA-8708-4199-B126-74D32844CAE2}">
    <filterColumn colId="0" hiddenButton="1"/>
    <filterColumn colId="1" hiddenButton="1"/>
    <filterColumn colId="2" hiddenButton="1"/>
    <filterColumn colId="3" hiddenButton="1"/>
    <filterColumn colId="4" hiddenButton="1"/>
  </autoFilter>
  <tableColumns count="5">
    <tableColumn id="1" xr3:uid="{35F43EB4-33F1-47D0-80BC-8FD8F0976EB7}" name="Metal Type"/>
    <tableColumn id="2" xr3:uid="{94FF0F25-E427-4EC3-BE63-9543AA152CA1}" name="Bars Used"/>
    <tableColumn id="3" xr3:uid="{66D644C9-8C77-4265-ACD0-93A3206D0FD0}" name="XP Per Bar" dataDxfId="15">
      <calculatedColumnFormula>H13/Table23[[#This Row],[Bars Used]]</calculatedColumnFormula>
    </tableColumn>
    <tableColumn id="4" xr3:uid="{E0DA48C2-DEF9-45BF-81A7-FFF3BA6012BA}" name="XP Per Bar (Burial)" dataDxfId="14">
      <calculatedColumnFormula>J13/Table23[[#This Row],[Bars Used]]</calculatedColumnFormula>
    </tableColumn>
    <tableColumn id="5" xr3:uid="{E079E81C-DD61-4077-89A8-6A2EF4783C8D}" name="XP Opportunity Cost" dataDxfId="13">
      <calculatedColumnFormula>Table23[[#This Row],[XP Per Bar (Burial)]]-Table23[[#This Row],[XP Per Bar]]</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AB66159-7130-4A60-87D9-A6792821D95B}" name="Table24" displayName="Table24" ref="L12:S18" totalsRowShown="0" headerRowDxfId="12" dataDxfId="11" tableBorderDxfId="10" dataCellStyle="Comma">
  <autoFilter ref="L12:S18" xr:uid="{EF9F7F34-3143-4374-B1FF-1E6A6081C5D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F1FEBAB-FF47-4E42-BEA9-3AF3F25B37E6}" name="Metal Type" dataDxfId="9"/>
    <tableColumn id="2" xr3:uid="{1516F110-2093-4086-A055-7DC6A4C3A10C}" name="Full Helm" dataDxfId="8" dataCellStyle="Comma"/>
    <tableColumn id="3" xr3:uid="{21143441-D837-49F5-BA1C-6BD75D76D5D2}" name="Platebody" dataDxfId="7" dataCellStyle="Comma"/>
    <tableColumn id="4" xr3:uid="{FD38A276-3C72-4C0D-A110-2A4E98674F15}" name="Platelegs" dataDxfId="6" dataCellStyle="Comma"/>
    <tableColumn id="5" xr3:uid="{F1F039D1-3F61-4BE7-989B-948B4ABE1B48}" name="Gauntlets" dataDxfId="5" dataCellStyle="Comma"/>
    <tableColumn id="6" xr3:uid="{07F45F1E-733F-49CF-9287-58B1BCFD3754}" name="Boots" dataDxfId="4" dataCellStyle="Comma"/>
    <tableColumn id="7" xr3:uid="{62D8EACA-7B47-43CF-9ADF-34F5D197C2CB}" name="Total" dataDxfId="3" dataCellStyle="Comma">
      <calculatedColumnFormula>SUM(M13:Q13)</calculatedColumnFormula>
    </tableColumn>
    <tableColumn id="8" xr3:uid="{809FD96D-5F9F-45AD-BF75-06FFE4DB9FF4}" name="Gp Per Bar" dataDxfId="2">
      <calculatedColumnFormula>R13/R4</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38ED87-11B2-43CA-A899-DBB16E72F72F}" name="Table8" displayName="Table8" ref="A1:C128" totalsRowShown="0">
  <autoFilter ref="A1:C128" xr:uid="{F80BF3C8-426C-44D3-A433-86664FD90426}">
    <filterColumn colId="0" hiddenButton="1"/>
    <filterColumn colId="1" hiddenButton="1"/>
    <filterColumn colId="2" hiddenButton="1"/>
  </autoFilter>
  <tableColumns count="3">
    <tableColumn id="1" xr3:uid="{24C26058-60BD-4839-AADA-B6271D553365}" name="Lvl"/>
    <tableColumn id="2" xr3:uid="{91CA142E-A4BC-488E-960D-F7D9D52B8A89}" name="XP" dataDxfId="1" dataCellStyle="Comma"/>
    <tableColumn id="3" xr3:uid="{D40E4752-70AE-4D39-82BE-9673F79627B1}" name="Difference" dataDxfId="0" dataCellStyle="Comma"/>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C399A-266F-4282-B913-CE5AB76FBDD7}">
  <dimension ref="B2:S33"/>
  <sheetViews>
    <sheetView tabSelected="1" topLeftCell="A4" zoomScale="70" zoomScaleNormal="70" workbookViewId="0">
      <selection activeCell="C22" sqref="C22"/>
    </sheetView>
  </sheetViews>
  <sheetFormatPr defaultRowHeight="15" x14ac:dyDescent="0.25"/>
  <cols>
    <col min="2" max="2" width="18.28515625" bestFit="1" customWidth="1"/>
    <col min="3" max="3" width="12" bestFit="1" customWidth="1"/>
    <col min="4" max="4" width="13.140625" bestFit="1" customWidth="1"/>
    <col min="5" max="5" width="24.42578125" bestFit="1" customWidth="1"/>
    <col min="6" max="6" width="12.85546875" bestFit="1" customWidth="1"/>
    <col min="7" max="7" width="9.28515625" customWidth="1"/>
    <col min="8" max="8" width="10.5703125" bestFit="1" customWidth="1"/>
    <col min="9" max="9" width="10.140625" bestFit="1" customWidth="1"/>
    <col min="10" max="10" width="14.5703125" customWidth="1"/>
    <col min="11" max="11" width="11.7109375" bestFit="1" customWidth="1"/>
    <col min="12" max="12" width="14" customWidth="1"/>
    <col min="13" max="13" width="13.140625" customWidth="1"/>
    <col min="14" max="14" width="14" customWidth="1"/>
    <col min="15" max="15" width="23.140625" customWidth="1"/>
    <col min="16" max="16" width="25" customWidth="1"/>
    <col min="17" max="17" width="10.5703125" bestFit="1" customWidth="1"/>
    <col min="18" max="18" width="12.42578125" bestFit="1" customWidth="1"/>
    <col min="19" max="19" width="14" customWidth="1"/>
  </cols>
  <sheetData>
    <row r="2" spans="2:19" x14ac:dyDescent="0.25">
      <c r="B2" s="36" t="s">
        <v>17</v>
      </c>
      <c r="C2" s="37"/>
      <c r="D2" s="37"/>
      <c r="E2" s="37"/>
      <c r="F2" s="37"/>
      <c r="G2" s="37"/>
      <c r="H2" s="38"/>
      <c r="I2" s="37"/>
      <c r="J2" s="39"/>
      <c r="L2" s="40" t="s">
        <v>43</v>
      </c>
      <c r="M2" s="40"/>
      <c r="N2" s="40"/>
      <c r="O2" s="40"/>
      <c r="P2" s="40"/>
      <c r="Q2" s="40"/>
      <c r="R2" s="40"/>
    </row>
    <row r="3" spans="2:19" x14ac:dyDescent="0.25">
      <c r="B3" s="25" t="s">
        <v>1</v>
      </c>
      <c r="C3" s="25" t="s">
        <v>7</v>
      </c>
      <c r="D3" s="25" t="s">
        <v>10</v>
      </c>
      <c r="E3" s="25" t="s">
        <v>9</v>
      </c>
      <c r="F3" s="25" t="s">
        <v>19</v>
      </c>
      <c r="G3" s="25" t="s">
        <v>8</v>
      </c>
      <c r="H3" s="31" t="s">
        <v>11</v>
      </c>
      <c r="I3" s="31" t="s">
        <v>12</v>
      </c>
      <c r="J3" s="26" t="s">
        <v>13</v>
      </c>
      <c r="L3" s="27" t="s">
        <v>1</v>
      </c>
      <c r="M3" s="25" t="s">
        <v>7</v>
      </c>
      <c r="N3" s="25" t="s">
        <v>10</v>
      </c>
      <c r="O3" s="25" t="s">
        <v>9</v>
      </c>
      <c r="P3" s="25" t="s">
        <v>19</v>
      </c>
      <c r="Q3" s="25" t="s">
        <v>8</v>
      </c>
      <c r="R3" s="26" t="s">
        <v>11</v>
      </c>
    </row>
    <row r="4" spans="2:19" x14ac:dyDescent="0.25">
      <c r="B4" s="23" t="s">
        <v>0</v>
      </c>
      <c r="C4" s="16">
        <v>1360</v>
      </c>
      <c r="D4" s="16">
        <v>3400</v>
      </c>
      <c r="E4" s="16">
        <v>2040</v>
      </c>
      <c r="F4" s="16">
        <v>680</v>
      </c>
      <c r="G4" s="16">
        <v>680</v>
      </c>
      <c r="H4" s="16">
        <f t="shared" ref="H4:H9" si="0">SUM(C4:G4)</f>
        <v>8160</v>
      </c>
      <c r="I4" s="16">
        <v>4284</v>
      </c>
      <c r="J4" s="28">
        <f t="shared" ref="J4:J9" si="1">H4+I4</f>
        <v>12444</v>
      </c>
      <c r="L4" s="20" t="s">
        <v>0</v>
      </c>
      <c r="M4" s="16">
        <v>8</v>
      </c>
      <c r="N4" s="16">
        <v>20</v>
      </c>
      <c r="O4" s="16">
        <v>12</v>
      </c>
      <c r="P4" s="16">
        <v>4</v>
      </c>
      <c r="Q4" s="16">
        <v>4</v>
      </c>
      <c r="R4" s="15">
        <f t="shared" ref="R4:R8" si="2">SUM(M4:Q4)</f>
        <v>48</v>
      </c>
    </row>
    <row r="5" spans="2:19" x14ac:dyDescent="0.25">
      <c r="B5" s="29" t="s">
        <v>3</v>
      </c>
      <c r="C5" s="5">
        <v>3840</v>
      </c>
      <c r="D5" s="5">
        <v>9600</v>
      </c>
      <c r="E5" s="5">
        <v>5760</v>
      </c>
      <c r="F5" s="5">
        <v>1920</v>
      </c>
      <c r="G5" s="5">
        <v>1920</v>
      </c>
      <c r="H5" s="5">
        <f t="shared" si="0"/>
        <v>23040</v>
      </c>
      <c r="I5" s="5">
        <v>12096</v>
      </c>
      <c r="J5" s="10">
        <f t="shared" si="1"/>
        <v>35136</v>
      </c>
      <c r="L5" s="19" t="s">
        <v>3</v>
      </c>
      <c r="M5" s="5">
        <v>16</v>
      </c>
      <c r="N5" s="5">
        <v>40</v>
      </c>
      <c r="O5" s="5">
        <v>24</v>
      </c>
      <c r="P5" s="5">
        <v>8</v>
      </c>
      <c r="Q5" s="5">
        <v>8</v>
      </c>
      <c r="R5" s="10">
        <f t="shared" si="2"/>
        <v>96</v>
      </c>
    </row>
    <row r="6" spans="2:19" x14ac:dyDescent="0.25">
      <c r="B6" s="23" t="s">
        <v>2</v>
      </c>
      <c r="C6" s="16">
        <v>5600</v>
      </c>
      <c r="D6" s="16">
        <v>14000</v>
      </c>
      <c r="E6" s="16">
        <v>8400</v>
      </c>
      <c r="F6" s="16">
        <v>2800</v>
      </c>
      <c r="G6" s="16">
        <v>2800</v>
      </c>
      <c r="H6" s="16">
        <f t="shared" si="0"/>
        <v>33600</v>
      </c>
      <c r="I6" s="16">
        <v>17640</v>
      </c>
      <c r="J6" s="15">
        <f t="shared" si="1"/>
        <v>51240</v>
      </c>
      <c r="L6" s="20" t="s">
        <v>2</v>
      </c>
      <c r="M6" s="16">
        <v>16</v>
      </c>
      <c r="N6" s="16">
        <v>40</v>
      </c>
      <c r="O6" s="16">
        <v>24</v>
      </c>
      <c r="P6" s="16">
        <v>8</v>
      </c>
      <c r="Q6" s="16">
        <v>8</v>
      </c>
      <c r="R6" s="15">
        <f t="shared" si="2"/>
        <v>96</v>
      </c>
    </row>
    <row r="7" spans="2:19" x14ac:dyDescent="0.25">
      <c r="B7" s="29" t="s">
        <v>4</v>
      </c>
      <c r="C7" s="5">
        <v>16000</v>
      </c>
      <c r="D7" s="5">
        <v>40000</v>
      </c>
      <c r="E7" s="5">
        <v>24000</v>
      </c>
      <c r="F7" s="5">
        <v>8000</v>
      </c>
      <c r="G7" s="5">
        <v>8000</v>
      </c>
      <c r="H7" s="5">
        <f t="shared" si="0"/>
        <v>96000</v>
      </c>
      <c r="I7" s="5">
        <v>50400</v>
      </c>
      <c r="J7" s="10">
        <f t="shared" si="1"/>
        <v>146400</v>
      </c>
      <c r="L7" s="19" t="s">
        <v>4</v>
      </c>
      <c r="M7" s="5">
        <v>32</v>
      </c>
      <c r="N7" s="5">
        <v>80</v>
      </c>
      <c r="O7" s="5">
        <v>48</v>
      </c>
      <c r="P7" s="5">
        <v>16</v>
      </c>
      <c r="Q7" s="5">
        <v>16</v>
      </c>
      <c r="R7" s="10">
        <f t="shared" si="2"/>
        <v>192</v>
      </c>
    </row>
    <row r="8" spans="2:19" x14ac:dyDescent="0.25">
      <c r="B8" s="23" t="s">
        <v>6</v>
      </c>
      <c r="C8" s="16">
        <v>22400</v>
      </c>
      <c r="D8" s="16">
        <v>56000</v>
      </c>
      <c r="E8" s="16">
        <v>33600</v>
      </c>
      <c r="F8" s="16">
        <v>11200</v>
      </c>
      <c r="G8" s="16">
        <v>11200</v>
      </c>
      <c r="H8" s="16">
        <f t="shared" si="0"/>
        <v>134400</v>
      </c>
      <c r="I8" s="16">
        <v>70560</v>
      </c>
      <c r="J8" s="15">
        <f t="shared" si="1"/>
        <v>204960</v>
      </c>
      <c r="L8" s="20" t="s">
        <v>6</v>
      </c>
      <c r="M8" s="16">
        <v>32</v>
      </c>
      <c r="N8" s="16">
        <v>80</v>
      </c>
      <c r="O8" s="16">
        <v>48</v>
      </c>
      <c r="P8" s="16">
        <v>16</v>
      </c>
      <c r="Q8" s="16">
        <v>16</v>
      </c>
      <c r="R8" s="15">
        <f t="shared" si="2"/>
        <v>192</v>
      </c>
    </row>
    <row r="9" spans="2:19" x14ac:dyDescent="0.25">
      <c r="B9" s="29" t="s">
        <v>5</v>
      </c>
      <c r="C9" s="5">
        <v>64000</v>
      </c>
      <c r="D9" s="5">
        <v>160000</v>
      </c>
      <c r="E9" s="5">
        <v>96000</v>
      </c>
      <c r="F9" s="5">
        <v>32000</v>
      </c>
      <c r="G9" s="5">
        <v>32000</v>
      </c>
      <c r="H9" s="5">
        <f t="shared" si="0"/>
        <v>384000</v>
      </c>
      <c r="I9" s="5">
        <v>201600</v>
      </c>
      <c r="J9" s="10">
        <f t="shared" si="1"/>
        <v>585600</v>
      </c>
      <c r="L9" s="21" t="s">
        <v>5</v>
      </c>
      <c r="M9" s="32">
        <v>64</v>
      </c>
      <c r="N9" s="32">
        <v>160</v>
      </c>
      <c r="O9" s="32">
        <v>96</v>
      </c>
      <c r="P9" s="32">
        <v>32</v>
      </c>
      <c r="Q9" s="32">
        <v>32</v>
      </c>
      <c r="R9" s="33">
        <f>SUM(M9:Q9)</f>
        <v>384</v>
      </c>
    </row>
    <row r="10" spans="2:19" x14ac:dyDescent="0.25">
      <c r="B10" s="4"/>
      <c r="C10" s="5"/>
      <c r="D10" s="5"/>
      <c r="E10" s="5"/>
      <c r="F10" s="5"/>
      <c r="G10" s="5"/>
      <c r="H10" s="5"/>
    </row>
    <row r="11" spans="2:19" x14ac:dyDescent="0.25">
      <c r="B11" s="36" t="s">
        <v>18</v>
      </c>
      <c r="C11" s="37"/>
      <c r="D11" s="37"/>
      <c r="E11" s="37"/>
      <c r="F11" s="37"/>
      <c r="G11" s="37"/>
      <c r="H11" s="37"/>
      <c r="I11" s="37"/>
      <c r="J11" s="39"/>
      <c r="L11" s="36" t="s">
        <v>42</v>
      </c>
      <c r="M11" s="37"/>
      <c r="N11" s="37"/>
      <c r="O11" s="37"/>
      <c r="P11" s="37"/>
      <c r="Q11" s="37"/>
      <c r="R11" s="37"/>
      <c r="S11" s="41"/>
    </row>
    <row r="12" spans="2:19" x14ac:dyDescent="0.25">
      <c r="B12" s="4" t="s">
        <v>1</v>
      </c>
      <c r="C12" s="4" t="s">
        <v>7</v>
      </c>
      <c r="D12" s="4" t="s">
        <v>10</v>
      </c>
      <c r="E12" s="4" t="s">
        <v>9</v>
      </c>
      <c r="F12" s="4" t="s">
        <v>19</v>
      </c>
      <c r="G12" s="4" t="s">
        <v>8</v>
      </c>
      <c r="H12" s="4" t="s">
        <v>11</v>
      </c>
      <c r="I12" s="4" t="s">
        <v>12</v>
      </c>
      <c r="J12" s="4" t="s">
        <v>13</v>
      </c>
      <c r="L12" s="31" t="s">
        <v>1</v>
      </c>
      <c r="M12" s="31" t="s">
        <v>7</v>
      </c>
      <c r="N12" s="31" t="s">
        <v>10</v>
      </c>
      <c r="O12" s="31" t="s">
        <v>9</v>
      </c>
      <c r="P12" s="31" t="s">
        <v>19</v>
      </c>
      <c r="Q12" s="31" t="s">
        <v>8</v>
      </c>
      <c r="R12" s="31" t="s">
        <v>11</v>
      </c>
      <c r="S12" s="35" t="s">
        <v>44</v>
      </c>
    </row>
    <row r="13" spans="2:19" x14ac:dyDescent="0.25">
      <c r="B13" s="4" t="s">
        <v>0</v>
      </c>
      <c r="C13" s="5">
        <v>2800</v>
      </c>
      <c r="D13" s="5">
        <v>7000</v>
      </c>
      <c r="E13" s="5">
        <v>4200</v>
      </c>
      <c r="F13" s="5">
        <v>1400</v>
      </c>
      <c r="G13" s="5">
        <v>1400</v>
      </c>
      <c r="H13" s="5">
        <f>SUM(C13:G13)</f>
        <v>16800</v>
      </c>
      <c r="I13" s="5">
        <v>3000</v>
      </c>
      <c r="J13" s="5">
        <f>H13+I13</f>
        <v>19800</v>
      </c>
      <c r="L13" s="22" t="s">
        <v>0</v>
      </c>
      <c r="M13" s="34">
        <v>1600</v>
      </c>
      <c r="N13" s="34">
        <v>4000</v>
      </c>
      <c r="O13" s="34">
        <v>2400</v>
      </c>
      <c r="P13" s="34">
        <v>800</v>
      </c>
      <c r="Q13" s="34">
        <v>800</v>
      </c>
      <c r="R13" s="34">
        <f>SUM(M13:Q13)</f>
        <v>9600</v>
      </c>
      <c r="S13" s="24">
        <f>R13/R4</f>
        <v>200</v>
      </c>
    </row>
    <row r="14" spans="2:19" x14ac:dyDescent="0.25">
      <c r="B14" s="4" t="s">
        <v>3</v>
      </c>
      <c r="C14" s="5">
        <v>4800</v>
      </c>
      <c r="D14" s="5">
        <v>12000</v>
      </c>
      <c r="E14" s="5">
        <v>7200</v>
      </c>
      <c r="F14" s="5">
        <v>2400</v>
      </c>
      <c r="G14" s="5">
        <v>2400</v>
      </c>
      <c r="H14" s="5">
        <f t="shared" ref="H14:H18" si="3">SUM(C14:G14)</f>
        <v>28800</v>
      </c>
      <c r="I14" s="5">
        <v>4320</v>
      </c>
      <c r="J14" s="5">
        <f t="shared" ref="J14:J18" si="4">H14+I14</f>
        <v>33120</v>
      </c>
      <c r="L14" s="23" t="s">
        <v>3</v>
      </c>
      <c r="M14" s="5">
        <v>8000</v>
      </c>
      <c r="N14" s="5">
        <v>20000</v>
      </c>
      <c r="O14" s="5">
        <v>12000</v>
      </c>
      <c r="P14" s="5">
        <v>4000</v>
      </c>
      <c r="Q14" s="5">
        <v>4000</v>
      </c>
      <c r="R14" s="5">
        <f t="shared" ref="R14:R17" si="5">SUM(M14:Q14)</f>
        <v>48000</v>
      </c>
      <c r="S14" s="23">
        <f>R14/R5</f>
        <v>500</v>
      </c>
    </row>
    <row r="15" spans="2:19" x14ac:dyDescent="0.25">
      <c r="B15" s="4" t="s">
        <v>2</v>
      </c>
      <c r="C15" s="5">
        <v>5600</v>
      </c>
      <c r="D15" s="5">
        <v>14000</v>
      </c>
      <c r="E15" s="5">
        <v>8400</v>
      </c>
      <c r="F15" s="5">
        <v>2800</v>
      </c>
      <c r="G15" s="5">
        <v>2800</v>
      </c>
      <c r="H15" s="5">
        <f t="shared" si="3"/>
        <v>33600</v>
      </c>
      <c r="I15" s="5">
        <v>5040</v>
      </c>
      <c r="J15" s="5">
        <f t="shared" si="4"/>
        <v>38640</v>
      </c>
      <c r="L15" s="24" t="s">
        <v>2</v>
      </c>
      <c r="M15" s="16">
        <v>16000</v>
      </c>
      <c r="N15" s="16">
        <v>40000</v>
      </c>
      <c r="O15" s="16">
        <v>24000</v>
      </c>
      <c r="P15" s="16">
        <v>8000</v>
      </c>
      <c r="Q15" s="16">
        <v>8000</v>
      </c>
      <c r="R15" s="16">
        <f t="shared" si="5"/>
        <v>96000</v>
      </c>
      <c r="S15" s="24">
        <f t="shared" ref="S15:S18" si="6">R15/R6</f>
        <v>1000</v>
      </c>
    </row>
    <row r="16" spans="2:19" x14ac:dyDescent="0.25">
      <c r="B16" s="4" t="s">
        <v>4</v>
      </c>
      <c r="C16" s="5">
        <v>8640</v>
      </c>
      <c r="D16" s="5">
        <v>21600</v>
      </c>
      <c r="E16" s="5">
        <v>12960</v>
      </c>
      <c r="F16" s="5">
        <v>4320</v>
      </c>
      <c r="G16" s="5">
        <v>4320</v>
      </c>
      <c r="H16" s="5">
        <f t="shared" si="3"/>
        <v>51840</v>
      </c>
      <c r="I16" s="5">
        <v>6720</v>
      </c>
      <c r="J16" s="5">
        <f t="shared" si="4"/>
        <v>58560</v>
      </c>
      <c r="L16" s="23" t="s">
        <v>4</v>
      </c>
      <c r="M16" s="5">
        <v>64000</v>
      </c>
      <c r="N16" s="5">
        <v>160000</v>
      </c>
      <c r="O16" s="5">
        <v>96000</v>
      </c>
      <c r="P16" s="5">
        <v>32000</v>
      </c>
      <c r="Q16" s="5">
        <v>32000</v>
      </c>
      <c r="R16" s="5">
        <f t="shared" si="5"/>
        <v>384000</v>
      </c>
      <c r="S16" s="23">
        <f t="shared" si="6"/>
        <v>2000</v>
      </c>
    </row>
    <row r="17" spans="2:19" x14ac:dyDescent="0.25">
      <c r="B17" s="4" t="s">
        <v>6</v>
      </c>
      <c r="C17" s="5">
        <v>9720</v>
      </c>
      <c r="D17" s="5">
        <v>24300</v>
      </c>
      <c r="E17" s="5">
        <v>14580</v>
      </c>
      <c r="F17" s="5">
        <v>4860</v>
      </c>
      <c r="G17" s="5">
        <v>4860</v>
      </c>
      <c r="H17" s="5">
        <f t="shared" si="3"/>
        <v>58320</v>
      </c>
      <c r="I17" s="5">
        <v>7560</v>
      </c>
      <c r="J17" s="5">
        <f t="shared" si="4"/>
        <v>65880</v>
      </c>
      <c r="L17" s="24" t="s">
        <v>6</v>
      </c>
      <c r="M17" s="16">
        <v>128000</v>
      </c>
      <c r="N17" s="16">
        <v>320000</v>
      </c>
      <c r="O17" s="16">
        <v>192000</v>
      </c>
      <c r="P17" s="16">
        <v>64000</v>
      </c>
      <c r="Q17" s="16">
        <v>64000</v>
      </c>
      <c r="R17" s="16">
        <f t="shared" si="5"/>
        <v>768000</v>
      </c>
      <c r="S17" s="24">
        <f t="shared" si="6"/>
        <v>4000</v>
      </c>
    </row>
    <row r="18" spans="2:19" x14ac:dyDescent="0.25">
      <c r="B18" s="4" t="s">
        <v>5</v>
      </c>
      <c r="C18" s="5">
        <v>14000</v>
      </c>
      <c r="D18" s="5">
        <v>35000</v>
      </c>
      <c r="E18" s="5">
        <v>21000</v>
      </c>
      <c r="F18" s="5">
        <v>7000</v>
      </c>
      <c r="G18" s="5">
        <v>7000</v>
      </c>
      <c r="H18" s="5">
        <f t="shared" si="3"/>
        <v>84000</v>
      </c>
      <c r="I18" s="5">
        <v>9600</v>
      </c>
      <c r="J18" s="5">
        <f t="shared" si="4"/>
        <v>93600</v>
      </c>
      <c r="L18" s="23" t="s">
        <v>5</v>
      </c>
      <c r="M18" s="5">
        <v>640000</v>
      </c>
      <c r="N18" s="5">
        <v>1600000</v>
      </c>
      <c r="O18" s="5">
        <v>960000</v>
      </c>
      <c r="P18" s="5">
        <v>320000</v>
      </c>
      <c r="Q18" s="5">
        <v>320000</v>
      </c>
      <c r="R18" s="5">
        <f>SUM(M18:Q18)</f>
        <v>3840000</v>
      </c>
      <c r="S18" s="23">
        <f t="shared" si="6"/>
        <v>10000</v>
      </c>
    </row>
    <row r="19" spans="2:19" x14ac:dyDescent="0.25">
      <c r="B19" s="4"/>
      <c r="C19" s="5"/>
      <c r="D19" s="5"/>
      <c r="E19" s="5"/>
      <c r="F19" s="5"/>
      <c r="G19" s="5"/>
      <c r="H19" s="5"/>
    </row>
    <row r="20" spans="2:19" x14ac:dyDescent="0.25">
      <c r="B20" s="36" t="s">
        <v>24</v>
      </c>
      <c r="C20" s="39"/>
      <c r="E20" s="36" t="s">
        <v>47</v>
      </c>
      <c r="F20" s="39"/>
      <c r="G20" s="30"/>
      <c r="H20" s="30"/>
      <c r="L20" s="36" t="s">
        <v>34</v>
      </c>
      <c r="M20" s="37"/>
      <c r="N20" s="37"/>
      <c r="O20" s="37"/>
      <c r="P20" s="39"/>
    </row>
    <row r="21" spans="2:19" x14ac:dyDescent="0.25">
      <c r="B21" s="11" t="s">
        <v>25</v>
      </c>
      <c r="C21" s="12">
        <v>357285</v>
      </c>
      <c r="E21" s="14" t="s">
        <v>30</v>
      </c>
      <c r="F21" s="15">
        <f>SUMIF(Table22[Metal Type],C25,Table22[Total])</f>
        <v>33600</v>
      </c>
      <c r="G21" s="4"/>
      <c r="H21" s="4"/>
      <c r="L21" s="6" t="s">
        <v>1</v>
      </c>
      <c r="M21" s="4" t="s">
        <v>14</v>
      </c>
      <c r="N21" s="4" t="s">
        <v>15</v>
      </c>
      <c r="O21" s="4" t="s">
        <v>16</v>
      </c>
      <c r="P21" s="7" t="s">
        <v>36</v>
      </c>
    </row>
    <row r="22" spans="2:19" x14ac:dyDescent="0.25">
      <c r="B22" s="13" t="s">
        <v>26</v>
      </c>
      <c r="C22" s="10">
        <v>70</v>
      </c>
      <c r="E22" s="13" t="s">
        <v>31</v>
      </c>
      <c r="F22" s="10">
        <f>SUMIF(Table22[Metal Type],C25,Table22[Total Burial])</f>
        <v>38640</v>
      </c>
      <c r="G22" s="4"/>
      <c r="H22" s="4"/>
      <c r="L22" s="6" t="s">
        <v>0</v>
      </c>
      <c r="M22" s="4">
        <v>48</v>
      </c>
      <c r="N22" s="4">
        <f>H13/Table23[[#This Row],[Bars Used]]</f>
        <v>350</v>
      </c>
      <c r="O22" s="4">
        <f>J13/Table23[[#This Row],[Bars Used]]</f>
        <v>412.5</v>
      </c>
      <c r="P22" s="7">
        <f>Table23[[#This Row],[XP Per Bar (Burial)]]-Table23[[#This Row],[XP Per Bar]]</f>
        <v>62.5</v>
      </c>
    </row>
    <row r="23" spans="2:19" x14ac:dyDescent="0.25">
      <c r="B23" s="14" t="s">
        <v>27</v>
      </c>
      <c r="C23" s="15">
        <f>SUMIF(Table8[Lvl],Sheet1!C22,Table8[XP])</f>
        <v>737627</v>
      </c>
      <c r="E23" s="14" t="s">
        <v>32</v>
      </c>
      <c r="F23" s="15">
        <f>ROUNDUP(C24/F21,0)</f>
        <v>12</v>
      </c>
      <c r="G23" s="4"/>
      <c r="H23" s="4"/>
      <c r="L23" s="6" t="s">
        <v>3</v>
      </c>
      <c r="M23" s="4">
        <v>96</v>
      </c>
      <c r="N23" s="4">
        <f>H14/Table23[[#This Row],[Bars Used]]</f>
        <v>300</v>
      </c>
      <c r="O23" s="4">
        <f>J14/Table23[[#This Row],[Bars Used]]</f>
        <v>345</v>
      </c>
      <c r="P23" s="7">
        <f>Table23[[#This Row],[XP Per Bar (Burial)]]-Table23[[#This Row],[XP Per Bar]]</f>
        <v>45</v>
      </c>
    </row>
    <row r="24" spans="2:19" x14ac:dyDescent="0.25">
      <c r="B24" s="13" t="s">
        <v>28</v>
      </c>
      <c r="C24" s="10">
        <f>C23-C21</f>
        <v>380342</v>
      </c>
      <c r="E24" s="13" t="s">
        <v>33</v>
      </c>
      <c r="F24" s="10">
        <f>ROUNDUP(C24/F22,0)</f>
        <v>10</v>
      </c>
      <c r="G24" s="4"/>
      <c r="H24" s="4"/>
      <c r="L24" s="6" t="s">
        <v>2</v>
      </c>
      <c r="M24" s="4">
        <v>96</v>
      </c>
      <c r="N24" s="4">
        <f>H15/Table23[[#This Row],[Bars Used]]</f>
        <v>350</v>
      </c>
      <c r="O24" s="4">
        <f>J15/Table23[[#This Row],[Bars Used]]</f>
        <v>402.5</v>
      </c>
      <c r="P24" s="7">
        <f>Table23[[#This Row],[XP Per Bar (Burial)]]-Table23[[#This Row],[XP Per Bar]]</f>
        <v>52.5</v>
      </c>
    </row>
    <row r="25" spans="2:19" x14ac:dyDescent="0.25">
      <c r="B25" s="17" t="s">
        <v>29</v>
      </c>
      <c r="C25" s="18" t="s">
        <v>2</v>
      </c>
      <c r="E25" s="14" t="s">
        <v>37</v>
      </c>
      <c r="F25" s="15">
        <f>SUMIF(Table23[Metal Type],C25,(Table23[Bars Used]))</f>
        <v>96</v>
      </c>
      <c r="G25" s="4"/>
      <c r="H25" s="4"/>
      <c r="L25" s="6" t="s">
        <v>4</v>
      </c>
      <c r="M25" s="4">
        <v>192</v>
      </c>
      <c r="N25" s="4">
        <f>H16/Table23[[#This Row],[Bars Used]]</f>
        <v>270</v>
      </c>
      <c r="O25" s="4">
        <f>J16/Table23[[#This Row],[Bars Used]]</f>
        <v>305</v>
      </c>
      <c r="P25" s="7">
        <f>Table23[[#This Row],[XP Per Bar (Burial)]]-Table23[[#This Row],[XP Per Bar]]</f>
        <v>35</v>
      </c>
    </row>
    <row r="26" spans="2:19" x14ac:dyDescent="0.25">
      <c r="E26" s="13" t="s">
        <v>14</v>
      </c>
      <c r="F26" s="10">
        <f>F25*F23</f>
        <v>1152</v>
      </c>
      <c r="G26" s="4"/>
      <c r="H26" s="4"/>
      <c r="L26" s="6" t="s">
        <v>6</v>
      </c>
      <c r="M26" s="4">
        <v>192</v>
      </c>
      <c r="N26" s="4">
        <f>H17/Table23[[#This Row],[Bars Used]]</f>
        <v>303.75</v>
      </c>
      <c r="O26" s="4">
        <f>J17/Table23[[#This Row],[Bars Used]]</f>
        <v>343.125</v>
      </c>
      <c r="P26" s="7">
        <f>Table23[[#This Row],[XP Per Bar (Burial)]]-Table23[[#This Row],[XP Per Bar]]</f>
        <v>39.375</v>
      </c>
    </row>
    <row r="27" spans="2:19" x14ac:dyDescent="0.25">
      <c r="E27" s="14" t="s">
        <v>35</v>
      </c>
      <c r="F27" s="15">
        <f>F25*F24</f>
        <v>960</v>
      </c>
      <c r="L27" s="8" t="s">
        <v>5</v>
      </c>
      <c r="M27" s="3">
        <v>384</v>
      </c>
      <c r="N27" s="3">
        <f>H18/Table23[[#This Row],[Bars Used]]</f>
        <v>218.75</v>
      </c>
      <c r="O27" s="3">
        <f>J18/Table23[[#This Row],[Bars Used]]</f>
        <v>243.75</v>
      </c>
      <c r="P27" s="9">
        <f>Table23[[#This Row],[XP Per Bar (Burial)]]-Table23[[#This Row],[XP Per Bar]]</f>
        <v>25</v>
      </c>
    </row>
    <row r="28" spans="2:19" x14ac:dyDescent="0.25">
      <c r="E28" s="13" t="s">
        <v>40</v>
      </c>
      <c r="F28" s="10">
        <f>SUMIF(Table22[Metal Type],C25,Table22[Total])</f>
        <v>33600</v>
      </c>
    </row>
    <row r="29" spans="2:19" x14ac:dyDescent="0.25">
      <c r="E29" s="14" t="s">
        <v>41</v>
      </c>
      <c r="F29" s="15">
        <f>SUMIF(Table22[Metal Type],C25,Table22[Total Burial])</f>
        <v>38640</v>
      </c>
    </row>
    <row r="30" spans="2:19" x14ac:dyDescent="0.25">
      <c r="E30" s="13" t="s">
        <v>39</v>
      </c>
      <c r="F30" s="10">
        <f>F28*F23</f>
        <v>403200</v>
      </c>
    </row>
    <row r="31" spans="2:19" x14ac:dyDescent="0.25">
      <c r="E31" s="14" t="s">
        <v>38</v>
      </c>
      <c r="F31" s="15">
        <f>F29*F24</f>
        <v>386400</v>
      </c>
    </row>
    <row r="32" spans="2:19" x14ac:dyDescent="0.25">
      <c r="E32" s="13" t="s">
        <v>45</v>
      </c>
      <c r="F32" s="10">
        <f>SUMIF(Table24[Metal Type],C25,(Table24[Total]))</f>
        <v>96000</v>
      </c>
    </row>
    <row r="33" spans="5:6" x14ac:dyDescent="0.25">
      <c r="E33" s="17" t="s">
        <v>46</v>
      </c>
      <c r="F33" s="18">
        <f>F32*F23</f>
        <v>1152000</v>
      </c>
    </row>
  </sheetData>
  <mergeCells count="7">
    <mergeCell ref="B2:J2"/>
    <mergeCell ref="B11:J11"/>
    <mergeCell ref="L20:P20"/>
    <mergeCell ref="B20:C20"/>
    <mergeCell ref="E20:F20"/>
    <mergeCell ref="L2:R2"/>
    <mergeCell ref="L11:S11"/>
  </mergeCells>
  <pageMargins left="0.7" right="0.7" top="0.75" bottom="0.75" header="0.3" footer="0.3"/>
  <pageSetup orientation="portrait" horizontalDpi="300" verticalDpi="300" r:id="rId1"/>
  <legacyDrawing r:id="rId2"/>
  <tableParts count="4">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D877F-6112-4E6F-B02B-4CC76F114024}">
  <dimension ref="A1:C128"/>
  <sheetViews>
    <sheetView topLeftCell="A61" zoomScale="70" zoomScaleNormal="70" workbookViewId="0">
      <selection activeCell="C15" sqref="C15"/>
    </sheetView>
  </sheetViews>
  <sheetFormatPr defaultRowHeight="15" x14ac:dyDescent="0.25"/>
  <cols>
    <col min="1" max="1" width="5.85546875" customWidth="1"/>
    <col min="2" max="2" width="18.140625" bestFit="1" customWidth="1"/>
    <col min="3" max="3" width="16.42578125" customWidth="1"/>
  </cols>
  <sheetData>
    <row r="1" spans="1:3" x14ac:dyDescent="0.25">
      <c r="A1" t="s">
        <v>20</v>
      </c>
      <c r="B1" t="s">
        <v>21</v>
      </c>
      <c r="C1" t="s">
        <v>22</v>
      </c>
    </row>
    <row r="2" spans="1:3" x14ac:dyDescent="0.25">
      <c r="A2">
        <v>1</v>
      </c>
      <c r="B2" s="2">
        <v>0</v>
      </c>
      <c r="C2" s="2">
        <v>0</v>
      </c>
    </row>
    <row r="3" spans="1:3" x14ac:dyDescent="0.25">
      <c r="A3">
        <v>2</v>
      </c>
      <c r="B3" s="1">
        <v>83</v>
      </c>
      <c r="C3" s="1">
        <v>83</v>
      </c>
    </row>
    <row r="4" spans="1:3" x14ac:dyDescent="0.25">
      <c r="A4">
        <v>3</v>
      </c>
      <c r="B4" s="1">
        <v>174</v>
      </c>
      <c r="C4" s="1">
        <v>91</v>
      </c>
    </row>
    <row r="5" spans="1:3" x14ac:dyDescent="0.25">
      <c r="A5">
        <v>4</v>
      </c>
      <c r="B5" s="1">
        <v>276</v>
      </c>
      <c r="C5" s="1">
        <v>102</v>
      </c>
    </row>
    <row r="6" spans="1:3" x14ac:dyDescent="0.25">
      <c r="A6">
        <v>5</v>
      </c>
      <c r="B6" s="1">
        <v>388</v>
      </c>
      <c r="C6" s="1">
        <v>112</v>
      </c>
    </row>
    <row r="7" spans="1:3" x14ac:dyDescent="0.25">
      <c r="A7">
        <v>6</v>
      </c>
      <c r="B7" s="1">
        <v>512</v>
      </c>
      <c r="C7" s="1">
        <v>124</v>
      </c>
    </row>
    <row r="8" spans="1:3" x14ac:dyDescent="0.25">
      <c r="A8">
        <v>7</v>
      </c>
      <c r="B8" s="1">
        <v>650</v>
      </c>
      <c r="C8" s="1">
        <v>138</v>
      </c>
    </row>
    <row r="9" spans="1:3" x14ac:dyDescent="0.25">
      <c r="A9">
        <v>8</v>
      </c>
      <c r="B9" s="1">
        <v>801</v>
      </c>
      <c r="C9" s="1">
        <v>151</v>
      </c>
    </row>
    <row r="10" spans="1:3" x14ac:dyDescent="0.25">
      <c r="A10">
        <v>9</v>
      </c>
      <c r="B10" s="1">
        <v>969</v>
      </c>
      <c r="C10" s="1">
        <v>168</v>
      </c>
    </row>
    <row r="11" spans="1:3" x14ac:dyDescent="0.25">
      <c r="A11">
        <v>10</v>
      </c>
      <c r="B11" s="1">
        <v>1154</v>
      </c>
      <c r="C11" s="1">
        <v>185</v>
      </c>
    </row>
    <row r="12" spans="1:3" x14ac:dyDescent="0.25">
      <c r="A12">
        <v>11</v>
      </c>
      <c r="B12" s="1">
        <v>1358</v>
      </c>
      <c r="C12" s="1">
        <v>204</v>
      </c>
    </row>
    <row r="13" spans="1:3" x14ac:dyDescent="0.25">
      <c r="A13">
        <v>12</v>
      </c>
      <c r="B13" s="1">
        <v>1584</v>
      </c>
      <c r="C13" s="1">
        <v>226</v>
      </c>
    </row>
    <row r="14" spans="1:3" x14ac:dyDescent="0.25">
      <c r="A14">
        <v>13</v>
      </c>
      <c r="B14" s="1">
        <v>1833</v>
      </c>
      <c r="C14" s="1">
        <v>249</v>
      </c>
    </row>
    <row r="15" spans="1:3" x14ac:dyDescent="0.25">
      <c r="A15">
        <v>14</v>
      </c>
      <c r="B15" s="1">
        <v>2107</v>
      </c>
      <c r="C15" s="1">
        <v>274</v>
      </c>
    </row>
    <row r="16" spans="1:3" x14ac:dyDescent="0.25">
      <c r="A16">
        <v>15</v>
      </c>
      <c r="B16" s="1">
        <v>2411</v>
      </c>
      <c r="C16" s="1">
        <v>304</v>
      </c>
    </row>
    <row r="17" spans="1:3" x14ac:dyDescent="0.25">
      <c r="A17">
        <v>16</v>
      </c>
      <c r="B17" s="1">
        <v>2746</v>
      </c>
      <c r="C17" s="1">
        <v>335</v>
      </c>
    </row>
    <row r="18" spans="1:3" x14ac:dyDescent="0.25">
      <c r="A18">
        <v>17</v>
      </c>
      <c r="B18" s="1">
        <v>3115</v>
      </c>
      <c r="C18" s="1">
        <v>369</v>
      </c>
    </row>
    <row r="19" spans="1:3" x14ac:dyDescent="0.25">
      <c r="A19">
        <v>18</v>
      </c>
      <c r="B19" s="1">
        <v>3523</v>
      </c>
      <c r="C19" s="1">
        <v>408</v>
      </c>
    </row>
    <row r="20" spans="1:3" x14ac:dyDescent="0.25">
      <c r="A20">
        <v>19</v>
      </c>
      <c r="B20" s="1">
        <v>3973</v>
      </c>
      <c r="C20" s="1">
        <v>450</v>
      </c>
    </row>
    <row r="21" spans="1:3" x14ac:dyDescent="0.25">
      <c r="A21">
        <v>20</v>
      </c>
      <c r="B21" s="1">
        <v>4470</v>
      </c>
      <c r="C21" s="1">
        <v>497</v>
      </c>
    </row>
    <row r="22" spans="1:3" x14ac:dyDescent="0.25">
      <c r="A22">
        <v>21</v>
      </c>
      <c r="B22" s="1">
        <v>5018</v>
      </c>
      <c r="C22" s="1">
        <v>548</v>
      </c>
    </row>
    <row r="23" spans="1:3" x14ac:dyDescent="0.25">
      <c r="A23">
        <v>22</v>
      </c>
      <c r="B23" s="1">
        <v>5624</v>
      </c>
      <c r="C23" s="1">
        <v>606</v>
      </c>
    </row>
    <row r="24" spans="1:3" x14ac:dyDescent="0.25">
      <c r="A24">
        <v>23</v>
      </c>
      <c r="B24" s="1">
        <v>6291</v>
      </c>
      <c r="C24" s="1">
        <v>667</v>
      </c>
    </row>
    <row r="25" spans="1:3" x14ac:dyDescent="0.25">
      <c r="A25">
        <v>24</v>
      </c>
      <c r="B25" s="1">
        <v>7028</v>
      </c>
      <c r="C25" s="1">
        <v>737</v>
      </c>
    </row>
    <row r="26" spans="1:3" x14ac:dyDescent="0.25">
      <c r="A26">
        <v>25</v>
      </c>
      <c r="B26" s="1">
        <v>7842</v>
      </c>
      <c r="C26" s="1">
        <v>814</v>
      </c>
    </row>
    <row r="27" spans="1:3" x14ac:dyDescent="0.25">
      <c r="A27">
        <v>26</v>
      </c>
      <c r="B27" s="1">
        <v>8740</v>
      </c>
      <c r="C27" s="1">
        <v>898</v>
      </c>
    </row>
    <row r="28" spans="1:3" x14ac:dyDescent="0.25">
      <c r="A28">
        <v>27</v>
      </c>
      <c r="B28" s="1">
        <v>9730</v>
      </c>
      <c r="C28" s="1">
        <v>990</v>
      </c>
    </row>
    <row r="29" spans="1:3" x14ac:dyDescent="0.25">
      <c r="A29">
        <v>28</v>
      </c>
      <c r="B29" s="1">
        <v>10824</v>
      </c>
      <c r="C29" s="1">
        <v>1094</v>
      </c>
    </row>
    <row r="30" spans="1:3" x14ac:dyDescent="0.25">
      <c r="A30">
        <v>29</v>
      </c>
      <c r="B30" s="1">
        <v>12031</v>
      </c>
      <c r="C30" s="1">
        <v>1207</v>
      </c>
    </row>
    <row r="31" spans="1:3" x14ac:dyDescent="0.25">
      <c r="A31">
        <v>30</v>
      </c>
      <c r="B31" s="1">
        <v>13363</v>
      </c>
      <c r="C31" s="1">
        <v>1332</v>
      </c>
    </row>
    <row r="32" spans="1:3" x14ac:dyDescent="0.25">
      <c r="A32">
        <v>31</v>
      </c>
      <c r="B32" s="1">
        <v>14833</v>
      </c>
      <c r="C32" s="1">
        <v>1470</v>
      </c>
    </row>
    <row r="33" spans="1:3" x14ac:dyDescent="0.25">
      <c r="A33">
        <v>32</v>
      </c>
      <c r="B33" s="1">
        <v>16456</v>
      </c>
      <c r="C33" s="1">
        <v>1623</v>
      </c>
    </row>
    <row r="34" spans="1:3" x14ac:dyDescent="0.25">
      <c r="A34">
        <v>33</v>
      </c>
      <c r="B34" s="1">
        <v>18247</v>
      </c>
      <c r="C34" s="1">
        <v>1791</v>
      </c>
    </row>
    <row r="35" spans="1:3" x14ac:dyDescent="0.25">
      <c r="A35">
        <v>34</v>
      </c>
      <c r="B35" s="1">
        <v>20224</v>
      </c>
      <c r="C35" s="1">
        <v>1977</v>
      </c>
    </row>
    <row r="36" spans="1:3" x14ac:dyDescent="0.25">
      <c r="A36">
        <v>35</v>
      </c>
      <c r="B36" s="1">
        <v>22406</v>
      </c>
      <c r="C36" s="1">
        <v>2182</v>
      </c>
    </row>
    <row r="37" spans="1:3" x14ac:dyDescent="0.25">
      <c r="A37">
        <v>36</v>
      </c>
      <c r="B37" s="1">
        <v>24815</v>
      </c>
      <c r="C37" s="1">
        <v>2409</v>
      </c>
    </row>
    <row r="38" spans="1:3" x14ac:dyDescent="0.25">
      <c r="A38">
        <v>37</v>
      </c>
      <c r="B38" s="1">
        <v>27473</v>
      </c>
      <c r="C38" s="1">
        <v>2658</v>
      </c>
    </row>
    <row r="39" spans="1:3" x14ac:dyDescent="0.25">
      <c r="A39">
        <v>38</v>
      </c>
      <c r="B39" s="1">
        <v>30408</v>
      </c>
      <c r="C39" s="1">
        <v>2935</v>
      </c>
    </row>
    <row r="40" spans="1:3" x14ac:dyDescent="0.25">
      <c r="A40">
        <v>39</v>
      </c>
      <c r="B40" s="1">
        <v>33648</v>
      </c>
      <c r="C40" s="1">
        <v>3240</v>
      </c>
    </row>
    <row r="41" spans="1:3" x14ac:dyDescent="0.25">
      <c r="A41">
        <v>40</v>
      </c>
      <c r="B41" s="1">
        <v>37224</v>
      </c>
      <c r="C41" s="1">
        <v>3576</v>
      </c>
    </row>
    <row r="42" spans="1:3" x14ac:dyDescent="0.25">
      <c r="A42">
        <v>41</v>
      </c>
      <c r="B42" s="1">
        <v>41171</v>
      </c>
      <c r="C42" s="1">
        <v>3947</v>
      </c>
    </row>
    <row r="43" spans="1:3" x14ac:dyDescent="0.25">
      <c r="A43">
        <v>42</v>
      </c>
      <c r="B43" s="1">
        <v>45529</v>
      </c>
      <c r="C43" s="1">
        <v>4358</v>
      </c>
    </row>
    <row r="44" spans="1:3" x14ac:dyDescent="0.25">
      <c r="A44">
        <v>43</v>
      </c>
      <c r="B44" s="1">
        <v>50339</v>
      </c>
      <c r="C44" s="1">
        <v>4810</v>
      </c>
    </row>
    <row r="45" spans="1:3" x14ac:dyDescent="0.25">
      <c r="A45">
        <v>44</v>
      </c>
      <c r="B45" s="1">
        <v>55649</v>
      </c>
      <c r="C45" s="1">
        <v>5310</v>
      </c>
    </row>
    <row r="46" spans="1:3" x14ac:dyDescent="0.25">
      <c r="A46">
        <v>45</v>
      </c>
      <c r="B46" s="1">
        <v>61512</v>
      </c>
      <c r="C46" s="1">
        <v>5863</v>
      </c>
    </row>
    <row r="47" spans="1:3" x14ac:dyDescent="0.25">
      <c r="A47">
        <v>46</v>
      </c>
      <c r="B47" s="1">
        <v>67983</v>
      </c>
      <c r="C47" s="1">
        <v>6471</v>
      </c>
    </row>
    <row r="48" spans="1:3" x14ac:dyDescent="0.25">
      <c r="A48">
        <v>47</v>
      </c>
      <c r="B48" s="1">
        <v>75127</v>
      </c>
      <c r="C48" s="1">
        <v>7144</v>
      </c>
    </row>
    <row r="49" spans="1:3" x14ac:dyDescent="0.25">
      <c r="A49">
        <v>48</v>
      </c>
      <c r="B49" s="1">
        <v>83014</v>
      </c>
      <c r="C49" s="1">
        <v>7887</v>
      </c>
    </row>
    <row r="50" spans="1:3" x14ac:dyDescent="0.25">
      <c r="A50">
        <v>49</v>
      </c>
      <c r="B50" s="1">
        <v>91721</v>
      </c>
      <c r="C50" s="1">
        <v>8707</v>
      </c>
    </row>
    <row r="51" spans="1:3" x14ac:dyDescent="0.25">
      <c r="A51">
        <v>50</v>
      </c>
      <c r="B51" s="1">
        <v>101333</v>
      </c>
      <c r="C51" s="1">
        <v>9612</v>
      </c>
    </row>
    <row r="52" spans="1:3" x14ac:dyDescent="0.25">
      <c r="A52">
        <v>51</v>
      </c>
      <c r="B52" s="1">
        <v>111945</v>
      </c>
      <c r="C52" s="1">
        <v>10612</v>
      </c>
    </row>
    <row r="53" spans="1:3" x14ac:dyDescent="0.25">
      <c r="A53">
        <v>52</v>
      </c>
      <c r="B53" s="1">
        <v>123660</v>
      </c>
      <c r="C53" s="1">
        <v>11715</v>
      </c>
    </row>
    <row r="54" spans="1:3" x14ac:dyDescent="0.25">
      <c r="A54">
        <v>53</v>
      </c>
      <c r="B54" s="1">
        <v>136594</v>
      </c>
      <c r="C54" s="1">
        <v>12934</v>
      </c>
    </row>
    <row r="55" spans="1:3" x14ac:dyDescent="0.25">
      <c r="A55">
        <v>54</v>
      </c>
      <c r="B55" s="1">
        <v>150872</v>
      </c>
      <c r="C55" s="1">
        <v>14278</v>
      </c>
    </row>
    <row r="56" spans="1:3" x14ac:dyDescent="0.25">
      <c r="A56">
        <v>55</v>
      </c>
      <c r="B56" s="1">
        <v>166636</v>
      </c>
      <c r="C56" s="1">
        <v>15764</v>
      </c>
    </row>
    <row r="57" spans="1:3" x14ac:dyDescent="0.25">
      <c r="A57">
        <v>56</v>
      </c>
      <c r="B57" s="1">
        <v>184040</v>
      </c>
      <c r="C57" s="1">
        <v>17404</v>
      </c>
    </row>
    <row r="58" spans="1:3" x14ac:dyDescent="0.25">
      <c r="A58">
        <v>57</v>
      </c>
      <c r="B58" s="1">
        <v>203254</v>
      </c>
      <c r="C58" s="1">
        <v>19214</v>
      </c>
    </row>
    <row r="59" spans="1:3" x14ac:dyDescent="0.25">
      <c r="A59">
        <v>58</v>
      </c>
      <c r="B59" s="1">
        <v>224466</v>
      </c>
      <c r="C59" s="1">
        <v>21212</v>
      </c>
    </row>
    <row r="60" spans="1:3" x14ac:dyDescent="0.25">
      <c r="A60">
        <v>59</v>
      </c>
      <c r="B60" s="1">
        <v>247886</v>
      </c>
      <c r="C60" s="1">
        <v>23420</v>
      </c>
    </row>
    <row r="61" spans="1:3" x14ac:dyDescent="0.25">
      <c r="A61">
        <v>60</v>
      </c>
      <c r="B61" s="1">
        <v>273742</v>
      </c>
      <c r="C61" s="1">
        <v>25856</v>
      </c>
    </row>
    <row r="62" spans="1:3" x14ac:dyDescent="0.25">
      <c r="A62">
        <v>61</v>
      </c>
      <c r="B62" s="1">
        <v>302288</v>
      </c>
      <c r="C62" s="1">
        <v>28546</v>
      </c>
    </row>
    <row r="63" spans="1:3" x14ac:dyDescent="0.25">
      <c r="A63">
        <v>62</v>
      </c>
      <c r="B63" s="1">
        <v>333804</v>
      </c>
      <c r="C63" s="1">
        <v>31516</v>
      </c>
    </row>
    <row r="64" spans="1:3" x14ac:dyDescent="0.25">
      <c r="A64">
        <v>63</v>
      </c>
      <c r="B64" s="1">
        <v>368599</v>
      </c>
      <c r="C64" s="1">
        <v>34795</v>
      </c>
    </row>
    <row r="65" spans="1:3" x14ac:dyDescent="0.25">
      <c r="A65">
        <v>64</v>
      </c>
      <c r="B65" s="1">
        <v>407015</v>
      </c>
      <c r="C65" s="1">
        <v>38416</v>
      </c>
    </row>
    <row r="66" spans="1:3" x14ac:dyDescent="0.25">
      <c r="A66">
        <v>65</v>
      </c>
      <c r="B66" s="1">
        <v>449428</v>
      </c>
      <c r="C66" s="1">
        <v>42413</v>
      </c>
    </row>
    <row r="67" spans="1:3" x14ac:dyDescent="0.25">
      <c r="A67">
        <v>66</v>
      </c>
      <c r="B67" s="1">
        <v>496254</v>
      </c>
      <c r="C67" s="1">
        <v>46826</v>
      </c>
    </row>
    <row r="68" spans="1:3" x14ac:dyDescent="0.25">
      <c r="A68">
        <v>67</v>
      </c>
      <c r="B68" s="1">
        <v>547953</v>
      </c>
      <c r="C68" s="1">
        <v>51699</v>
      </c>
    </row>
    <row r="69" spans="1:3" x14ac:dyDescent="0.25">
      <c r="A69">
        <v>68</v>
      </c>
      <c r="B69" s="1">
        <v>605032</v>
      </c>
      <c r="C69" s="1">
        <v>57079</v>
      </c>
    </row>
    <row r="70" spans="1:3" x14ac:dyDescent="0.25">
      <c r="A70">
        <v>69</v>
      </c>
      <c r="B70" s="1">
        <v>668051</v>
      </c>
      <c r="C70" s="1">
        <v>63019</v>
      </c>
    </row>
    <row r="71" spans="1:3" x14ac:dyDescent="0.25">
      <c r="A71">
        <v>70</v>
      </c>
      <c r="B71" s="1">
        <v>737627</v>
      </c>
      <c r="C71" s="1">
        <v>69576</v>
      </c>
    </row>
    <row r="72" spans="1:3" x14ac:dyDescent="0.25">
      <c r="A72">
        <v>71</v>
      </c>
      <c r="B72" s="1">
        <v>814445</v>
      </c>
      <c r="C72" s="1">
        <v>76818</v>
      </c>
    </row>
    <row r="73" spans="1:3" x14ac:dyDescent="0.25">
      <c r="A73">
        <v>72</v>
      </c>
      <c r="B73" s="1">
        <v>899257</v>
      </c>
      <c r="C73" s="1">
        <v>84812</v>
      </c>
    </row>
    <row r="74" spans="1:3" x14ac:dyDescent="0.25">
      <c r="A74">
        <v>73</v>
      </c>
      <c r="B74" s="1">
        <v>992895</v>
      </c>
      <c r="C74" s="1">
        <v>93638</v>
      </c>
    </row>
    <row r="75" spans="1:3" x14ac:dyDescent="0.25">
      <c r="A75">
        <v>74</v>
      </c>
      <c r="B75" s="1">
        <v>1096278</v>
      </c>
      <c r="C75" s="1">
        <v>103383</v>
      </c>
    </row>
    <row r="76" spans="1:3" x14ac:dyDescent="0.25">
      <c r="A76">
        <v>75</v>
      </c>
      <c r="B76" s="1">
        <v>1210421</v>
      </c>
      <c r="C76" s="1">
        <v>114143</v>
      </c>
    </row>
    <row r="77" spans="1:3" x14ac:dyDescent="0.25">
      <c r="A77">
        <v>76</v>
      </c>
      <c r="B77" s="1">
        <v>1336443</v>
      </c>
      <c r="C77" s="1">
        <v>126022</v>
      </c>
    </row>
    <row r="78" spans="1:3" x14ac:dyDescent="0.25">
      <c r="A78">
        <v>77</v>
      </c>
      <c r="B78" s="1">
        <v>1475581</v>
      </c>
      <c r="C78" s="1">
        <v>139138</v>
      </c>
    </row>
    <row r="79" spans="1:3" x14ac:dyDescent="0.25">
      <c r="A79">
        <v>78</v>
      </c>
      <c r="B79" s="1">
        <v>1629200</v>
      </c>
      <c r="C79" s="1">
        <v>153619</v>
      </c>
    </row>
    <row r="80" spans="1:3" x14ac:dyDescent="0.25">
      <c r="A80">
        <v>79</v>
      </c>
      <c r="B80" s="1">
        <v>1798808</v>
      </c>
      <c r="C80" s="1">
        <v>169608</v>
      </c>
    </row>
    <row r="81" spans="1:3" x14ac:dyDescent="0.25">
      <c r="A81">
        <v>80</v>
      </c>
      <c r="B81" s="1">
        <v>1986068</v>
      </c>
      <c r="C81" s="1">
        <v>187260</v>
      </c>
    </row>
    <row r="82" spans="1:3" x14ac:dyDescent="0.25">
      <c r="A82">
        <v>81</v>
      </c>
      <c r="B82" s="1">
        <v>2192818</v>
      </c>
      <c r="C82" s="1">
        <v>206750</v>
      </c>
    </row>
    <row r="83" spans="1:3" x14ac:dyDescent="0.25">
      <c r="A83">
        <v>82</v>
      </c>
      <c r="B83" s="1">
        <v>2421087</v>
      </c>
      <c r="C83" s="1">
        <v>228269</v>
      </c>
    </row>
    <row r="84" spans="1:3" x14ac:dyDescent="0.25">
      <c r="A84">
        <v>83</v>
      </c>
      <c r="B84" s="1">
        <v>2673114</v>
      </c>
      <c r="C84" s="1">
        <v>252027</v>
      </c>
    </row>
    <row r="85" spans="1:3" x14ac:dyDescent="0.25">
      <c r="A85">
        <v>84</v>
      </c>
      <c r="B85" s="1">
        <v>2951373</v>
      </c>
      <c r="C85" s="1">
        <v>278259</v>
      </c>
    </row>
    <row r="86" spans="1:3" x14ac:dyDescent="0.25">
      <c r="A86">
        <v>85</v>
      </c>
      <c r="B86" s="1">
        <v>3258594</v>
      </c>
      <c r="C86" s="1">
        <v>307221</v>
      </c>
    </row>
    <row r="87" spans="1:3" x14ac:dyDescent="0.25">
      <c r="A87">
        <v>86</v>
      </c>
      <c r="B87" s="1">
        <v>3597792</v>
      </c>
      <c r="C87" s="1">
        <v>339198</v>
      </c>
    </row>
    <row r="88" spans="1:3" x14ac:dyDescent="0.25">
      <c r="A88">
        <v>87</v>
      </c>
      <c r="B88" s="1">
        <v>3972294</v>
      </c>
      <c r="C88" s="1">
        <v>374502</v>
      </c>
    </row>
    <row r="89" spans="1:3" x14ac:dyDescent="0.25">
      <c r="A89">
        <v>88</v>
      </c>
      <c r="B89" s="1">
        <v>4385776</v>
      </c>
      <c r="C89" s="1">
        <v>413482</v>
      </c>
    </row>
    <row r="90" spans="1:3" x14ac:dyDescent="0.25">
      <c r="A90">
        <v>89</v>
      </c>
      <c r="B90" s="1">
        <v>4842295</v>
      </c>
      <c r="C90" s="1">
        <v>456519</v>
      </c>
    </row>
    <row r="91" spans="1:3" x14ac:dyDescent="0.25">
      <c r="A91">
        <v>90</v>
      </c>
      <c r="B91" s="1">
        <v>5346332</v>
      </c>
      <c r="C91" s="1">
        <v>504037</v>
      </c>
    </row>
    <row r="92" spans="1:3" x14ac:dyDescent="0.25">
      <c r="A92">
        <v>91</v>
      </c>
      <c r="B92" s="1">
        <v>5902831</v>
      </c>
      <c r="C92" s="1">
        <v>556499</v>
      </c>
    </row>
    <row r="93" spans="1:3" x14ac:dyDescent="0.25">
      <c r="A93">
        <v>92</v>
      </c>
      <c r="B93" s="1">
        <v>6517253</v>
      </c>
      <c r="C93" s="1">
        <v>614422</v>
      </c>
    </row>
    <row r="94" spans="1:3" x14ac:dyDescent="0.25">
      <c r="A94">
        <v>93</v>
      </c>
      <c r="B94" s="1">
        <v>7195629</v>
      </c>
      <c r="C94" s="1">
        <v>678376</v>
      </c>
    </row>
    <row r="95" spans="1:3" x14ac:dyDescent="0.25">
      <c r="A95">
        <v>94</v>
      </c>
      <c r="B95" s="1">
        <v>7944614</v>
      </c>
      <c r="C95" s="1">
        <v>748985</v>
      </c>
    </row>
    <row r="96" spans="1:3" x14ac:dyDescent="0.25">
      <c r="A96">
        <v>95</v>
      </c>
      <c r="B96" s="1">
        <v>8771558</v>
      </c>
      <c r="C96" s="1">
        <v>826944</v>
      </c>
    </row>
    <row r="97" spans="1:3" x14ac:dyDescent="0.25">
      <c r="A97">
        <v>96</v>
      </c>
      <c r="B97" s="1">
        <v>9684577</v>
      </c>
      <c r="C97" s="1">
        <v>913019</v>
      </c>
    </row>
    <row r="98" spans="1:3" x14ac:dyDescent="0.25">
      <c r="A98">
        <v>97</v>
      </c>
      <c r="B98" s="1">
        <v>10692629</v>
      </c>
      <c r="C98" s="1">
        <v>1008052</v>
      </c>
    </row>
    <row r="99" spans="1:3" x14ac:dyDescent="0.25">
      <c r="A99">
        <v>98</v>
      </c>
      <c r="B99" s="1">
        <v>11805606</v>
      </c>
      <c r="C99" s="1">
        <v>1112977</v>
      </c>
    </row>
    <row r="100" spans="1:3" x14ac:dyDescent="0.25">
      <c r="A100">
        <v>99</v>
      </c>
      <c r="B100" s="1">
        <v>13034431</v>
      </c>
      <c r="C100" s="1">
        <v>1228825</v>
      </c>
    </row>
    <row r="101" spans="1:3" x14ac:dyDescent="0.25">
      <c r="A101">
        <v>100</v>
      </c>
      <c r="B101" s="1">
        <v>14391160</v>
      </c>
      <c r="C101" s="1">
        <v>1356729</v>
      </c>
    </row>
    <row r="102" spans="1:3" x14ac:dyDescent="0.25">
      <c r="A102">
        <v>101</v>
      </c>
      <c r="B102" s="1">
        <v>15889109</v>
      </c>
      <c r="C102" s="1">
        <v>1497949</v>
      </c>
    </row>
    <row r="103" spans="1:3" x14ac:dyDescent="0.25">
      <c r="A103">
        <v>102</v>
      </c>
      <c r="B103" s="1">
        <v>17542976</v>
      </c>
      <c r="C103" s="1">
        <v>1653867</v>
      </c>
    </row>
    <row r="104" spans="1:3" x14ac:dyDescent="0.25">
      <c r="A104">
        <v>103</v>
      </c>
      <c r="B104" s="1">
        <v>19368992</v>
      </c>
      <c r="C104" s="1">
        <v>1826016</v>
      </c>
    </row>
    <row r="105" spans="1:3" x14ac:dyDescent="0.25">
      <c r="A105">
        <v>104</v>
      </c>
      <c r="B105" s="1">
        <v>21385073</v>
      </c>
      <c r="C105" s="1">
        <v>2016081</v>
      </c>
    </row>
    <row r="106" spans="1:3" x14ac:dyDescent="0.25">
      <c r="A106">
        <v>105</v>
      </c>
      <c r="B106" s="1">
        <v>23611006</v>
      </c>
      <c r="C106" s="1">
        <v>2225933</v>
      </c>
    </row>
    <row r="107" spans="1:3" x14ac:dyDescent="0.25">
      <c r="A107">
        <v>106</v>
      </c>
      <c r="B107" s="1">
        <v>26068632</v>
      </c>
      <c r="C107" s="1">
        <v>2457626</v>
      </c>
    </row>
    <row r="108" spans="1:3" x14ac:dyDescent="0.25">
      <c r="A108">
        <v>107</v>
      </c>
      <c r="B108" s="1">
        <v>28782069</v>
      </c>
      <c r="C108" s="1">
        <v>2713437</v>
      </c>
    </row>
    <row r="109" spans="1:3" x14ac:dyDescent="0.25">
      <c r="A109">
        <v>108</v>
      </c>
      <c r="B109" s="1">
        <v>31777943</v>
      </c>
      <c r="C109" s="1">
        <v>2995874</v>
      </c>
    </row>
    <row r="110" spans="1:3" x14ac:dyDescent="0.25">
      <c r="A110">
        <v>109</v>
      </c>
      <c r="B110" s="1">
        <v>35085654</v>
      </c>
      <c r="C110" s="1">
        <v>3307711</v>
      </c>
    </row>
    <row r="111" spans="1:3" x14ac:dyDescent="0.25">
      <c r="A111">
        <v>110</v>
      </c>
      <c r="B111" s="1">
        <v>38737661</v>
      </c>
      <c r="C111" s="1">
        <v>3652007</v>
      </c>
    </row>
    <row r="112" spans="1:3" x14ac:dyDescent="0.25">
      <c r="A112">
        <v>111</v>
      </c>
      <c r="B112" s="1">
        <v>42769801</v>
      </c>
      <c r="C112" s="1">
        <v>4032140</v>
      </c>
    </row>
    <row r="113" spans="1:3" x14ac:dyDescent="0.25">
      <c r="A113">
        <v>112</v>
      </c>
      <c r="B113" s="1">
        <v>47221641</v>
      </c>
      <c r="C113" s="1">
        <v>4451840</v>
      </c>
    </row>
    <row r="114" spans="1:3" x14ac:dyDescent="0.25">
      <c r="A114">
        <v>113</v>
      </c>
      <c r="B114" s="1">
        <v>52136869</v>
      </c>
      <c r="C114" s="1">
        <v>4915228</v>
      </c>
    </row>
    <row r="115" spans="1:3" x14ac:dyDescent="0.25">
      <c r="A115">
        <v>114</v>
      </c>
      <c r="B115" s="1">
        <v>57563718</v>
      </c>
      <c r="C115" s="1">
        <v>5426849</v>
      </c>
    </row>
    <row r="116" spans="1:3" x14ac:dyDescent="0.25">
      <c r="A116">
        <v>115</v>
      </c>
      <c r="B116" s="1">
        <v>63555443</v>
      </c>
      <c r="C116" s="1">
        <v>5991725</v>
      </c>
    </row>
    <row r="117" spans="1:3" x14ac:dyDescent="0.25">
      <c r="A117">
        <v>116</v>
      </c>
      <c r="B117" s="1">
        <v>70170840</v>
      </c>
      <c r="C117" s="1">
        <v>6615397</v>
      </c>
    </row>
    <row r="118" spans="1:3" x14ac:dyDescent="0.25">
      <c r="A118">
        <v>117</v>
      </c>
      <c r="B118" s="1">
        <v>77474828</v>
      </c>
      <c r="C118" s="1">
        <v>7303988</v>
      </c>
    </row>
    <row r="119" spans="1:3" x14ac:dyDescent="0.25">
      <c r="A119">
        <v>118</v>
      </c>
      <c r="B119" s="1">
        <v>85539082</v>
      </c>
      <c r="C119" s="1">
        <v>8064254</v>
      </c>
    </row>
    <row r="120" spans="1:3" x14ac:dyDescent="0.25">
      <c r="A120">
        <v>119</v>
      </c>
      <c r="B120" s="1">
        <v>94442737</v>
      </c>
      <c r="C120" s="1">
        <v>8903655</v>
      </c>
    </row>
    <row r="121" spans="1:3" x14ac:dyDescent="0.25">
      <c r="A121">
        <v>120</v>
      </c>
      <c r="B121" s="1">
        <v>104273167</v>
      </c>
      <c r="C121" s="1">
        <v>9830430</v>
      </c>
    </row>
    <row r="122" spans="1:3" x14ac:dyDescent="0.25">
      <c r="A122">
        <v>121</v>
      </c>
      <c r="B122" s="1">
        <v>115126838</v>
      </c>
      <c r="C122" s="1">
        <v>10853671</v>
      </c>
    </row>
    <row r="123" spans="1:3" x14ac:dyDescent="0.25">
      <c r="A123">
        <v>122</v>
      </c>
      <c r="B123" s="1">
        <v>127110260</v>
      </c>
      <c r="C123" s="1">
        <v>11983422</v>
      </c>
    </row>
    <row r="124" spans="1:3" x14ac:dyDescent="0.25">
      <c r="A124">
        <v>123</v>
      </c>
      <c r="B124" s="1">
        <v>140341028</v>
      </c>
      <c r="C124" s="1">
        <v>13230768</v>
      </c>
    </row>
    <row r="125" spans="1:3" x14ac:dyDescent="0.25">
      <c r="A125">
        <v>124</v>
      </c>
      <c r="B125" s="1">
        <v>154948977</v>
      </c>
      <c r="C125" s="1">
        <v>14607949</v>
      </c>
    </row>
    <row r="126" spans="1:3" x14ac:dyDescent="0.25">
      <c r="A126">
        <v>125</v>
      </c>
      <c r="B126" s="1">
        <v>171077457</v>
      </c>
      <c r="C126" s="1">
        <v>16128480</v>
      </c>
    </row>
    <row r="127" spans="1:3" x14ac:dyDescent="0.25">
      <c r="A127">
        <v>126</v>
      </c>
      <c r="B127" s="1">
        <v>188884740</v>
      </c>
      <c r="C127" s="1">
        <v>17807283</v>
      </c>
    </row>
    <row r="128" spans="1:3" x14ac:dyDescent="0.25">
      <c r="A128" t="s">
        <v>23</v>
      </c>
      <c r="B128" s="1">
        <v>200000000</v>
      </c>
      <c r="C128" s="1">
        <v>11115260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Levels &amp; 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Benca</dc:creator>
  <cp:lastModifiedBy>Patrick Benca</cp:lastModifiedBy>
  <dcterms:created xsi:type="dcterms:W3CDTF">2020-04-24T16:04:56Z</dcterms:created>
  <dcterms:modified xsi:type="dcterms:W3CDTF">2020-04-24T21:36:05Z</dcterms:modified>
</cp:coreProperties>
</file>